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22044101 - Stavební část" sheetId="2" state="visible" r:id="rId4"/>
    <sheet name="22044102 - Vytápění" sheetId="3" state="visible" r:id="rId5"/>
    <sheet name="22044103 - Zdravotechnika" sheetId="4" state="visible" r:id="rId6"/>
    <sheet name="22044104 - Vzduchotechnika" sheetId="5" state="visible" r:id="rId7"/>
    <sheet name="22044105 - Elektro - siln..." sheetId="6" state="visible" r:id="rId8"/>
    <sheet name="22044106 - Slaboproud-pop..." sheetId="7" state="visible" r:id="rId9"/>
    <sheet name="22044107 - Fotovoltaické ..." sheetId="8" state="visible" r:id="rId10"/>
    <sheet name="220442 - Zpevněné plochy" sheetId="9" state="visible" r:id="rId11"/>
    <sheet name="220443 - Přípojka vody" sheetId="10" state="visible" r:id="rId12"/>
    <sheet name="220444 - Přípojka splaško..." sheetId="11" state="visible" r:id="rId13"/>
    <sheet name="220445 - Dešťová kanaliza..." sheetId="12" state="visible" r:id="rId14"/>
    <sheet name="220446 - Vedlejší a ostat..." sheetId="13" state="visible" r:id="rId15"/>
  </sheets>
  <definedNames>
    <definedName function="false" hidden="false" localSheetId="1" name="_xlnm.Print_Area" vbProcedure="false">'22044101 - Stavební část'!$C$47:$J$86,'22044101 - Stavební část'!$C$93:$K$968</definedName>
    <definedName function="false" hidden="false" localSheetId="1" name="_xlnm.Print_Titles" vbProcedure="false">'22044101 - Stavební část'!$107:$107</definedName>
    <definedName function="false" hidden="true" localSheetId="1" name="_xlnm._FilterDatabase" vbProcedure="false">'22044101 - Stavební část'!$C$107:$K$968</definedName>
    <definedName function="false" hidden="false" localSheetId="2" name="_xlnm.Print_Area" vbProcedure="false">'22044102 - Vytápění'!$C$47:$J$72,'22044102 - Vytápění'!$C$79:$K$183</definedName>
    <definedName function="false" hidden="false" localSheetId="2" name="_xlnm.Print_Titles" vbProcedure="false">'22044102 - Vytápění'!$93:$93</definedName>
    <definedName function="false" hidden="true" localSheetId="2" name="_xlnm._FilterDatabase" vbProcedure="false">'22044102 - Vytápění'!$C$93:$K$183</definedName>
    <definedName function="false" hidden="false" localSheetId="3" name="_xlnm.Print_Area" vbProcedure="false">'22044103 - Zdravotechnika'!$C$47:$J$77,'22044103 - Zdravotechnika'!$C$83:$K$318</definedName>
    <definedName function="false" hidden="false" localSheetId="3" name="_xlnm.Print_Titles" vbProcedure="false">'22044103 - Zdravotechnika'!$97:$97</definedName>
    <definedName function="false" hidden="true" localSheetId="3" name="_xlnm._FilterDatabase" vbProcedure="false">'22044103 - Zdravotechnika'!$C$97:$K$318</definedName>
    <definedName function="false" hidden="false" localSheetId="4" name="_xlnm.Print_Area" vbProcedure="false">'22044104 - Vzduchotechnika'!$C$47:$J$66,'22044104 - Vzduchotechnika'!$C$72:$K$98</definedName>
    <definedName function="false" hidden="false" localSheetId="4" name="_xlnm.Print_Titles" vbProcedure="false">'22044104 - Vzduchotechnika'!$86:$86</definedName>
    <definedName function="false" hidden="true" localSheetId="4" name="_xlnm._FilterDatabase" vbProcedure="false">'22044104 - Vzduchotechnika'!$C$86:$K$98</definedName>
    <definedName function="false" hidden="false" localSheetId="5" name="_xlnm.Print_Area" vbProcedure="false">'22044105 - Elektro - siln...'!$C$47:$J$74,'22044105 - Elektro - siln...'!$C$80:$K$246</definedName>
    <definedName function="false" hidden="false" localSheetId="5" name="_xlnm.Print_Titles" vbProcedure="false">'22044105 - Elektro - siln...'!$94:$94</definedName>
    <definedName function="false" hidden="true" localSheetId="5" name="_xlnm._FilterDatabase" vbProcedure="false">'22044105 - Elektro - siln...'!$C$94:$K$246</definedName>
    <definedName function="false" hidden="false" localSheetId="6" name="_xlnm.Print_Area" vbProcedure="false">'22044106 - Slaboproud-pop...'!$C$47:$J$65,'22044106 - Slaboproud-pop...'!$C$72:$K$101</definedName>
    <definedName function="false" hidden="false" localSheetId="6" name="_xlnm.Print_Titles" vbProcedure="false">'22044106 - Slaboproud-pop...'!$86:$86</definedName>
    <definedName function="false" hidden="true" localSheetId="6" name="_xlnm._FilterDatabase" vbProcedure="false">'22044106 - Slaboproud-pop...'!$C$86:$K$101</definedName>
    <definedName function="false" hidden="false" localSheetId="7" name="_xlnm.Print_Area" vbProcedure="false">'22044107 - Fotovoltaické ...'!$C$47:$J$75,'22044107 - Fotovoltaické ...'!$C$82:$K$151</definedName>
    <definedName function="false" hidden="false" localSheetId="7" name="_xlnm.Print_Titles" vbProcedure="false">'22044107 - Fotovoltaické ...'!$96:$96</definedName>
    <definedName function="false" hidden="true" localSheetId="7" name="_xlnm._FilterDatabase" vbProcedure="false">'22044107 - Fotovoltaické ...'!$C$96:$K$151</definedName>
    <definedName function="false" hidden="false" localSheetId="8" name="_xlnm.Print_Area" vbProcedure="false">'220442 - Zpevněné plochy'!$C$45:$J$65,'220442 - Zpevněné plochy'!$C$72:$K$120</definedName>
    <definedName function="false" hidden="false" localSheetId="8" name="_xlnm.Print_Titles" vbProcedure="false">'220442 - Zpevněné plochy'!$84:$84</definedName>
    <definedName function="false" hidden="true" localSheetId="8" name="_xlnm._FilterDatabase" vbProcedure="false">'220442 - Zpevněné plochy'!$C$84:$K$120</definedName>
    <definedName function="false" hidden="false" localSheetId="9" name="_xlnm.Print_Area" vbProcedure="false">'220443 - Přípojka vody'!$C$45:$J$66,'220443 - Přípojka vody'!$C$72:$K$189</definedName>
    <definedName function="false" hidden="false" localSheetId="9" name="_xlnm.Print_Titles" vbProcedure="false">'220443 - Přípojka vody'!$84:$84</definedName>
    <definedName function="false" hidden="true" localSheetId="9" name="_xlnm._FilterDatabase" vbProcedure="false">'220443 - Přípojka vody'!$C$84:$K$189</definedName>
    <definedName function="false" hidden="false" localSheetId="10" name="_xlnm.Print_Area" vbProcedure="false">'220444 - Přípojka splaško...'!$C$45:$J$65,'220444 - Přípojka splaško...'!$C$72:$K$167</definedName>
    <definedName function="false" hidden="false" localSheetId="10" name="_xlnm.Print_Titles" vbProcedure="false">'220444 - Přípojka splaško...'!$84:$84</definedName>
    <definedName function="false" hidden="true" localSheetId="10" name="_xlnm._FilterDatabase" vbProcedure="false">'220444 - Přípojka splaško...'!$C$84:$K$167</definedName>
    <definedName function="false" hidden="false" localSheetId="11" name="_xlnm.Print_Area" vbProcedure="false">'220445 - Dešťová kanaliza...'!$C$45:$J$65,'220445 - Dešťová kanaliza...'!$C$72:$K$155</definedName>
    <definedName function="false" hidden="false" localSheetId="11" name="_xlnm.Print_Titles" vbProcedure="false">'220445 - Dešťová kanaliza...'!$84:$84</definedName>
    <definedName function="false" hidden="true" localSheetId="11" name="_xlnm._FilterDatabase" vbProcedure="false">'220445 - Dešťová kanaliza...'!$C$84:$K$155</definedName>
    <definedName function="false" hidden="false" localSheetId="12" name="_xlnm.Print_Area" vbProcedure="false">'220446 - Vedlejší a ostat...'!$C$45:$J$65,'220446 - Vedlejší a ostat...'!$C$72:$K$127</definedName>
    <definedName function="false" hidden="false" localSheetId="12" name="_xlnm.Print_Titles" vbProcedure="false">'220446 - Vedlejší a ostat...'!$84:$84</definedName>
    <definedName function="false" hidden="true" localSheetId="12" name="_xlnm._FilterDatabase" vbProcedure="false">'220446 - Vedlejší a ostat...'!$C$84:$K$127</definedName>
    <definedName function="false" hidden="false" localSheetId="0" name="_xlnm.Print_Area" vbProcedure="false">'Rekapitulace stavby'!$C$4:$AO$36,'Rekapitulace stavby'!$C$42:$AQ$68</definedName>
    <definedName function="false" hidden="false" localSheetId="0" name="_xlnm.Print_Titles" vbProcedure="false">'Rekapitulace stavby'!$52:$52</definedName>
    <definedName function="false" hidden="false" localSheetId="0" name="Print_Area_0" vbProcedure="false">'Rekapitulace stavby'!$D$4:$AO$36,'Rekapitulace stavby'!$C$42:$AQ$68</definedName>
    <definedName function="false" hidden="false" localSheetId="1" name="Print_Area_0" vbProcedure="false">'22044101 - Stavební část'!$C$47:$K$87,'22044101 - Stavební část'!$C$93:$K$968</definedName>
    <definedName function="false" hidden="false" localSheetId="1" name="Print_Area_0_0" vbProcedure="false">'22044101 - Stavební část'!$C$47:$J$87,'22044101 - Stavební část'!$C$93:$K$968</definedName>
    <definedName function="false" hidden="false" localSheetId="2" name="Print_Area_0" vbProcedure="false">'22044102 - Vytápění'!$C$47:$J$73,'22044102 - Vytápění'!$C$79:$K$183</definedName>
    <definedName function="false" hidden="false" localSheetId="2" name="Print_Area_0_0" vbProcedure="false">'22044102 - Vytápění'!$C$47:$J$73,'22044102 - Vytápění'!$C$79:$K$183</definedName>
    <definedName function="false" hidden="false" localSheetId="6" name="Print_Area_0" vbProcedure="false">'22044106 - Slaboproud-pop...'!$C$47:$J$66,'22044106 - Slaboproud-pop...'!$C$72:$K$101</definedName>
    <definedName function="false" hidden="false" localSheetId="7" name="Print_Area_0_0" vbProcedure="false">'22044107 - Fotovoltaické ...'!$C$47:$J$76,'22044107 - Fotovoltaické ...'!$C$82:$K$151</definedName>
    <definedName function="false" hidden="false" localSheetId="8" name="Print_Area_0" vbProcedure="false">'220442 - Zpevněné plochy'!$C$45:$J$66,'220442 - Zpevněné plochy'!$C$72:$K$120</definedName>
    <definedName function="false" hidden="false" localSheetId="10" name="Print_Area_0" vbProcedure="false">'220444 - Přípojka splaško...'!$C$45:$J$66,'220444 - Přípojka splaško...'!$C$72:$K$167</definedName>
    <definedName function="false" hidden="false" localSheetId="11" name="Print_Area_0" vbProcedure="false">'220445 - Dešťová kanaliza...'!$C$45:$J$66,'220445 - Dešťová kanaliza...'!$C$72:$K$155</definedName>
    <definedName function="false" hidden="false" localSheetId="12" name="Print_Area_0" vbProcedure="false">'220446 - Vedlejší a ostat...'!$C$45:$J$65,'220446 - Vedlejší a ostat...'!$C$72:$K$128</definedName>
    <definedName function="false" hidden="false" localSheetId="12" name="Print_Area_0_0" vbProcedure="false">'220446 - Vedlejší a ostat...'!$C$45:$J$66,'220446 - Vedlejší a ostat...'!$C$72:$K$127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<sst xmlns="http://schemas.openxmlformats.org/spreadsheetml/2006/main" count="17352" uniqueCount="3134">
  <si>
    <t xml:space="preserve">Export Komplet</t>
  </si>
  <si>
    <t xml:space="preserve">VZ</t>
  </si>
  <si>
    <t xml:space="preserve">2.0</t>
  </si>
  <si>
    <t xml:space="preserve">False</t>
  </si>
  <si>
    <t xml:space="preserve">{ee54fb58-282b-4f1c-b79a-298db275aad6}</t>
  </si>
  <si>
    <t xml:space="preserve">&gt;&gt;  skryté sloupce  &lt;&lt;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</si>
  <si>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</si>
  <si>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</si>
  <si>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</si>
  <si>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</si>
  <si>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</si>
  <si>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0,001</t>
  </si>
  <si>
    <t xml:space="preserve">Kód:</t>
  </si>
  <si>
    <t xml:space="preserve">22044</t>
  </si>
  <si>
    <t xml:space="preserve">Stavba:</t>
  </si>
  <si>
    <t xml:space="preserve">Nové sportovní a sociální zázemí TJ Sokol Hrabová, z.s.</t>
  </si>
  <si>
    <t xml:space="preserve">KSO:</t>
  </si>
  <si>
    <t xml:space="preserve">801 59 11</t>
  </si>
  <si>
    <t xml:space="preserve">CC-CZ:</t>
  </si>
  <si>
    <t xml:space="preserve">Místo:</t>
  </si>
  <si>
    <t xml:space="preserve">Ostrava - Hrabová</t>
  </si>
  <si>
    <t xml:space="preserve">Datum:</t>
  </si>
  <si>
    <t xml:space="preserve">CZ-CPV:</t>
  </si>
  <si>
    <t xml:space="preserve">45212230-7stav.práce</t>
  </si>
  <si>
    <t xml:space="preserve">Zadavatel:</t>
  </si>
  <si>
    <t xml:space="preserve">IČ:</t>
  </si>
  <si>
    <t xml:space="preserve">TJ Sokol Hrabová, z.s.</t>
  </si>
  <si>
    <t xml:space="preserve">DIČ:</t>
  </si>
  <si>
    <t xml:space="preserve">Zhotovitel:</t>
  </si>
  <si>
    <t xml:space="preserve"> </t>
  </si>
  <si>
    <t xml:space="preserve">Projektant:</t>
  </si>
  <si>
    <t xml:space="preserve">ing arch Hana Kovářová</t>
  </si>
  <si>
    <t xml:space="preserve">True</t>
  </si>
  <si>
    <t xml:space="preserve">Zpracovatel:</t>
  </si>
  <si>
    <t xml:space="preserve">Anna Mužná</t>
  </si>
  <si>
    <t xml:space="preserve"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</si>
  <si>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</si>
  <si>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</si>
  <si>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</si>
  <si>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</si>
  <si>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</si>
  <si>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</si>
  <si>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</si>
  <si>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</si>
  <si>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</si>
  <si>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</si>
  <si>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</si>
  <si>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</si>
  <si>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</si>
  <si>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</si>
  <si>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</si>
  <si>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</si>
  <si>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</si>
  <si>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</si>
  <si>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</si>
  <si>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</si>
  <si>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</si>
  <si>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</si>
  <si>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</si>
  <si>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</si>
  <si>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</si>
  <si>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</si>
  <si>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
[CZK]</t>
  </si>
  <si>
    <t xml:space="preserve">DPH snížená přenesená_x005F
[CZK]</t>
  </si>
  <si>
    <t xml:space="preserve">Základna_x005F
DPH základní</t>
  </si>
  <si>
    <t xml:space="preserve">Základna_x005F
DPH snížená</t>
  </si>
  <si>
    <t xml:space="preserve">Základna_x005F
DPH zákl. přenesená</t>
  </si>
  <si>
    <t xml:space="preserve">Základna_x005F
DPH sníž. přenesená</t>
  </si>
  <si>
    <t xml:space="preserve">Základna_x005F
DPH nulová</t>
  </si>
  <si>
    <t xml:space="preserve">Náklady stavby celkem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</si>
  <si>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</si>
  <si>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</si>
  <si>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</si>
  <si>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</si>
  <si>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</si>
  <si>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220441</t>
  </si>
  <si>
    <t xml:space="preserve">Nové sportovní a sociální zázemí TJ Sokol Hrabová, z.s. - vlastní objekt</t>
  </si>
  <si>
    <t xml:space="preserve">STA</t>
  </si>
  <si>
    <t xml:space="preserve">1</t>
  </si>
  <si>
    <t xml:space="preserve">{e6b02fdc-38e2-4221-97ae-cd9df5c5aaf2}</t>
  </si>
  <si>
    <t xml:space="preserve">2</t>
  </si>
  <si>
    <t xml:space="preserve">/</t>
  </si>
  <si>
    <t xml:space="preserve">22044101</t>
  </si>
  <si>
    <t xml:space="preserve">Stavební část</t>
  </si>
  <si>
    <t xml:space="preserve">Soupis</t>
  </si>
  <si>
    <t xml:space="preserve">{483aeb33-89e3-4a20-9950-6e73cd2a691a}</t>
  </si>
  <si>
    <t xml:space="preserve">22044102</t>
  </si>
  <si>
    <t xml:space="preserve">Vytápění</t>
  </si>
  <si>
    <t xml:space="preserve">{e863883c-569a-403b-9637-2249352ac561}</t>
  </si>
  <si>
    <t xml:space="preserve">22044103</t>
  </si>
  <si>
    <t xml:space="preserve">Zdravotechnika</t>
  </si>
  <si>
    <t xml:space="preserve">{b75c62fe-3349-4ff6-921d-8e1e98ac913f}</t>
  </si>
  <si>
    <t xml:space="preserve">22044104</t>
  </si>
  <si>
    <t xml:space="preserve">Vzduchotechnika</t>
  </si>
  <si>
    <t xml:space="preserve">{ccc5c401-97e9-4ad0-b580-c01bd5d6bcd4}</t>
  </si>
  <si>
    <t xml:space="preserve">22044105</t>
  </si>
  <si>
    <t xml:space="preserve">Elektro - silnoproud</t>
  </si>
  <si>
    <t xml:space="preserve">{cecbf18c-2e45-4920-93cb-31dd4482bae6}</t>
  </si>
  <si>
    <t xml:space="preserve">22044106</t>
  </si>
  <si>
    <t xml:space="preserve">Slaboproud-poplachový zabezpečovací a tísňový systém</t>
  </si>
  <si>
    <t xml:space="preserve">{7721cd00-6c8b-477f-9038-22759ebe5070}</t>
  </si>
  <si>
    <t xml:space="preserve">22044107</t>
  </si>
  <si>
    <t xml:space="preserve">Fotovoltaické instalace</t>
  </si>
  <si>
    <t xml:space="preserve">{96a82cef-3fb1-4343-bbf4-1e6145d4fd33}</t>
  </si>
  <si>
    <t xml:space="preserve">220442</t>
  </si>
  <si>
    <t xml:space="preserve">Zpevněné plochy</t>
  </si>
  <si>
    <t xml:space="preserve">{d41c1fd4-b232-4030-a088-21728c591ba9}</t>
  </si>
  <si>
    <t xml:space="preserve">822 59 31</t>
  </si>
  <si>
    <t xml:space="preserve">220443</t>
  </si>
  <si>
    <t xml:space="preserve">Přípojka vody</t>
  </si>
  <si>
    <t xml:space="preserve">{0a1a3c0f-5d8e-4765-8609-a91f7fa9d6f3}</t>
  </si>
  <si>
    <t xml:space="preserve">827 19 11</t>
  </si>
  <si>
    <t xml:space="preserve">220444</t>
  </si>
  <si>
    <t xml:space="preserve">Přípojka splaškové  kanalizace</t>
  </si>
  <si>
    <t xml:space="preserve">{7a075092-e1b5-4206-beba-a23c1b66b464}</t>
  </si>
  <si>
    <t xml:space="preserve">827 29 11</t>
  </si>
  <si>
    <t xml:space="preserve">220445</t>
  </si>
  <si>
    <t xml:space="preserve">Dešťová kanalizace,vsak</t>
  </si>
  <si>
    <t xml:space="preserve">{a378413f-bbd3-452c-984e-68d7b6dfab37}</t>
  </si>
  <si>
    <t xml:space="preserve">8272911</t>
  </si>
  <si>
    <t xml:space="preserve">220446</t>
  </si>
  <si>
    <t xml:space="preserve">Vedlejší a ostatní náklady</t>
  </si>
  <si>
    <t xml:space="preserve">{fd8eb846-f997-42c6-82f2-0aa1b31901a0}</t>
  </si>
  <si>
    <t xml:space="preserve">KRYCÍ LIST SOUPISU PRACÍ</t>
  </si>
  <si>
    <t xml:space="preserve">Objekt:</t>
  </si>
  <si>
    <t xml:space="preserve">220441 - Nové sportovní a sociální zázemí TJ Sokol Hrabová, z.s. - vlastní objekt</t>
  </si>
  <si>
    <t xml:space="preserve">Soupis:</t>
  </si>
  <si>
    <t xml:space="preserve">22044101 - Stavební část</t>
  </si>
  <si>
    <t xml:space="preserve">REKAPITULACE ČLENĚNÍ SOUPISU PRACÍ</t>
  </si>
  <si>
    <t xml:space="preserve">Kód dílu - Popis</t>
  </si>
  <si>
    <t xml:space="preserve">Cena celkem [CZK]</t>
  </si>
  <si>
    <t xml:space="preserve">-1</t>
  </si>
  <si>
    <t xml:space="preserve"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</si>
  <si>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</si>
  <si>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</si>
  <si>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</si>
  <si>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</si>
  <si>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</si>
  <si>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</si>
  <si>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</si>
  <si>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 xml:space="preserve">PSV - Práce a dodávky PSV</t>
  </si>
  <si>
    <t xml:space="preserve">    711 - Izolace proti vodě, vlhkosti a plynům</t>
  </si>
  <si>
    <t xml:space="preserve">    713 - Izolace tepelné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</si>
  <si>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</si>
  <si>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</si>
  <si>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</si>
  <si>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</si>
  <si>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</si>
  <si>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</si>
  <si>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</si>
  <si>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</si>
  <si>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</si>
  <si>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</si>
  <si>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</si>
  <si>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</si>
  <si>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</si>
  <si>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</si>
  <si>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</si>
  <si>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</si>
  <si>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</si>
  <si>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</si>
  <si>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</si>
  <si>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</si>
  <si>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</si>
  <si>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</si>
  <si>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</si>
  <si>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</si>
  <si>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</si>
  <si>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</si>
  <si>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</si>
  <si>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</si>
  <si>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</si>
  <si>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</si>
  <si>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131251104</t>
  </si>
  <si>
    <t xml:space="preserve">Hloubení nezapažených jam a zářezů strojně s urovnáním dna do předepsaného profilu a spádu v hornině třídy těžitelnosti I skupiny 3 přes 100 do 500 m3</t>
  </si>
  <si>
    <t xml:space="preserve">m3</t>
  </si>
  <si>
    <t xml:space="preserve">4</t>
  </si>
  <si>
    <t xml:space="preserve">-2040122641</t>
  </si>
  <si>
    <t xml:space="preserve">Online PSC</t>
  </si>
  <si>
    <t xml:space="preserve">https://podminky.urs.cz/item/CS_URS_2022_02/131251104</t>
  </si>
  <si>
    <t xml:space="preserve">VV</t>
  </si>
  <si>
    <t xml:space="preserve">na úroveň -0,73  z úrovně -0,15</t>
  </si>
  <si>
    <t xml:space="preserve">(28,5*17,0)*0,58</t>
  </si>
  <si>
    <t xml:space="preserve">132251104</t>
  </si>
  <si>
    <t xml:space="preserve">Hloubení nezapažených rýh šířky do 800 mm strojně s urovnáním dna do předepsaného profilu a spádu v hornině třídy těžitelnosti I skupiny 3 přes 100 m3</t>
  </si>
  <si>
    <t xml:space="preserve">1103914951</t>
  </si>
  <si>
    <t xml:space="preserve">https://podminky.urs.cz/item/CS_URS_2022_02/132251104</t>
  </si>
  <si>
    <t xml:space="preserve">-1,43- až -2,95 </t>
  </si>
  <si>
    <t xml:space="preserve">(26,9*3+16,15+3,8)*0,8*1,52*2</t>
  </si>
  <si>
    <t xml:space="preserve">(16,0*2+5,3+5,8*2+7,8+1,2+5,8*3+2,3)*0,8*1,52*2</t>
  </si>
  <si>
    <t xml:space="preserve">Součet</t>
  </si>
  <si>
    <t xml:space="preserve">3</t>
  </si>
  <si>
    <t xml:space="preserve">132251253</t>
  </si>
  <si>
    <t xml:space="preserve">Hloubení nezapažených rýh šířky přes 800 do 2 000 mm strojně s urovnáním dna do předepsaného profilu a spádu v hornině třídy těžitelnosti I skupiny 3 přes 50 do 100 m3</t>
  </si>
  <si>
    <t xml:space="preserve">-439857580</t>
  </si>
  <si>
    <t xml:space="preserve">https://podminky.urs.cz/item/CS_URS_2022_02/132251253</t>
  </si>
  <si>
    <t xml:space="preserve">-0,73 až -1,43</t>
  </si>
  <si>
    <t xml:space="preserve">(26,9*3+9,95)*(0,8+1,2)*0,8*0,7</t>
  </si>
  <si>
    <t xml:space="preserve">(16,0*2+5,3+5,8*2+7,8+1,2+5,8*3+2,3)*(0,6+1,1)*0,8*0,7</t>
  </si>
  <si>
    <t xml:space="preserve">162751117</t>
  </si>
  <si>
    <t xml:space="preserve">Vodorovné přemístění výkopku nebo sypaniny po suchu na obvyklém dopravním prostředku, bez naložení výkopku, avšak se složením bez rozhrnutí z horniny třídy těžitelnosti I skupiny 1 až 3 na vzdálenost přes 9 000 do 10 000 m</t>
  </si>
  <si>
    <t xml:space="preserve">-688834059</t>
  </si>
  <si>
    <t xml:space="preserve">https://podminky.urs.cz/item/CS_URS_2022_02/162751117</t>
  </si>
  <si>
    <t xml:space="preserve">281,01+433,503+175,403</t>
  </si>
  <si>
    <t xml:space="preserve">5</t>
  </si>
  <si>
    <t xml:space="preserve">171201230R00</t>
  </si>
  <si>
    <t xml:space="preserve">Poplatek za uložení stavebního odpadu na recyklační skládce ostatní směsné odpady do Katalogu odpadů pod kódem 17 09 04</t>
  </si>
  <si>
    <t xml:space="preserve">t</t>
  </si>
  <si>
    <t xml:space="preserve">-131482151</t>
  </si>
  <si>
    <t xml:space="preserve">https://podminky.urs.cz/item/CS_URS_2022_02/171201231</t>
  </si>
  <si>
    <t xml:space="preserve">889,916*1,8</t>
  </si>
  <si>
    <t xml:space="preserve">6</t>
  </si>
  <si>
    <t xml:space="preserve">171251201</t>
  </si>
  <si>
    <t xml:space="preserve">Uložení sypaniny na skládky nebo meziskládky bez hutnění s upravením uložené sypaniny do předepsaného tvaru</t>
  </si>
  <si>
    <t xml:space="preserve">175955009</t>
  </si>
  <si>
    <t xml:space="preserve">https://podminky.urs.cz/item/CS_URS_2022_02/171251201</t>
  </si>
  <si>
    <t xml:space="preserve">7</t>
  </si>
  <si>
    <t xml:space="preserve">174151101</t>
  </si>
  <si>
    <t xml:space="preserve">Zásyp sypaninou z jakékoliv horniny strojně s uložením výkopku ve vrstvách se zhutněním jam, šachet, rýh nebo kolem objektů v těchto vykopávkách</t>
  </si>
  <si>
    <t xml:space="preserve">-1361453145</t>
  </si>
  <si>
    <t xml:space="preserve">https://podminky.urs.cz/item/CS_URS_2022_02/174151101</t>
  </si>
  <si>
    <t xml:space="preserve">kolem objektu</t>
  </si>
  <si>
    <t xml:space="preserve">(28,5+17,0)*2*0,5*1,38*2</t>
  </si>
  <si>
    <t xml:space="preserve">8</t>
  </si>
  <si>
    <t xml:space="preserve">174151102</t>
  </si>
  <si>
    <t xml:space="preserve">Zásyp sypaninou z jakékoliv horniny strojně s uložením výkopku ve vrstvách se zhutněním v prostorách s omezeným pohybem stroje s urovnáním povrchu zásypu</t>
  </si>
  <si>
    <t xml:space="preserve">547929473</t>
  </si>
  <si>
    <t xml:space="preserve">https://podminky.urs.cz/item/CS_URS_2022_02/174151102</t>
  </si>
  <si>
    <t xml:space="preserve">9</t>
  </si>
  <si>
    <t xml:space="preserve">M</t>
  </si>
  <si>
    <t xml:space="preserve">58343959 R00</t>
  </si>
  <si>
    <t xml:space="preserve">kamenivo drcené hrubé frakce 0/63</t>
  </si>
  <si>
    <t xml:space="preserve">-1220704650</t>
  </si>
  <si>
    <t xml:space="preserve">125,58+146,715</t>
  </si>
  <si>
    <t xml:space="preserve">272,295*2 'Přepočtené koeficientem množství</t>
  </si>
  <si>
    <t xml:space="preserve">Zakládání</t>
  </si>
  <si>
    <t xml:space="preserve">10</t>
  </si>
  <si>
    <t xml:space="preserve">274313611</t>
  </si>
  <si>
    <t xml:space="preserve">Základy z betonu prostého pasy betonu kamenem neprokládaného tř. C 16/20</t>
  </si>
  <si>
    <t xml:space="preserve">880825113</t>
  </si>
  <si>
    <t xml:space="preserve">https://podminky.urs.cz/item/CS_URS_2022_02/274313611</t>
  </si>
  <si>
    <t xml:space="preserve">-1,93- až -2,95 </t>
  </si>
  <si>
    <t xml:space="preserve">(26,9*3+19,95)*0,8*1,02*2</t>
  </si>
  <si>
    <t xml:space="preserve">(16,0*2+5,3+5,8*2+7,8+1,2+5,8*3+2,3)*0,6*1,02*2</t>
  </si>
  <si>
    <t xml:space="preserve">11</t>
  </si>
  <si>
    <t xml:space="preserve">274321611</t>
  </si>
  <si>
    <t xml:space="preserve">Základy z betonu železového (bez výztuže) pasy z betonu bez zvláštních nároků na prostředí tř. C 30/37</t>
  </si>
  <si>
    <t xml:space="preserve">179210887</t>
  </si>
  <si>
    <t xml:space="preserve">https://podminky.urs.cz/item/CS_URS_2022_02/274321611</t>
  </si>
  <si>
    <t xml:space="preserve">(26,9*3+19,95)*0,8*0,5</t>
  </si>
  <si>
    <t xml:space="preserve">(16,0*2+5,3+5,8*2+7,8+1,2+5,8*3+2,3)*0,6*0,5</t>
  </si>
  <si>
    <t xml:space="preserve">12</t>
  </si>
  <si>
    <t xml:space="preserve">274361821</t>
  </si>
  <si>
    <t xml:space="preserve">Výztuž základů pasů z betonářské oceli 10 505 (R) nebo BSt 500</t>
  </si>
  <si>
    <t xml:space="preserve">-773639699</t>
  </si>
  <si>
    <t xml:space="preserve">https://podminky.urs.cz/item/CS_URS_2022_02/274361821</t>
  </si>
  <si>
    <t xml:space="preserve">63,54*120*0,001*2</t>
  </si>
  <si>
    <t xml:space="preserve">13</t>
  </si>
  <si>
    <t xml:space="preserve">27911315R</t>
  </si>
  <si>
    <t xml:space="preserve">Základové zdi z tvárnic ztraceného bednění včetně výplně z betonu bez zvláštních nároků na vliv prostředí třídy C30/37 tloušťky zdiva přes 400 do 500 mm</t>
  </si>
  <si>
    <t xml:space="preserve">m2</t>
  </si>
  <si>
    <t xml:space="preserve">-821728366</t>
  </si>
  <si>
    <t xml:space="preserve">(26,0*3+15,65*2+5,45+8,15+6,15*2+20,1+1,55+6,15*3+2,35)*1,0</t>
  </si>
  <si>
    <t xml:space="preserve">14</t>
  </si>
  <si>
    <t xml:space="preserve">279361821</t>
  </si>
  <si>
    <t xml:space="preserve">Výztuž základových zdí nosných svislých nebo odkloněných od svislice, rovinných nebo oblých, deskových nebo žebrových, včetně výztuže jejich žeber z betonářské oceli 10 505 (R) nebo BSt 500</t>
  </si>
  <si>
    <t xml:space="preserve">682900277</t>
  </si>
  <si>
    <t xml:space="preserve">https://podminky.urs.cz/item/CS_URS_2022_02/279361821</t>
  </si>
  <si>
    <t xml:space="preserve">177,65*0,35*0,12</t>
  </si>
  <si>
    <t xml:space="preserve">Svislé a kompletní konstrukce</t>
  </si>
  <si>
    <t xml:space="preserve">311235445 R</t>
  </si>
  <si>
    <t xml:space="preserve">Zdivo jednovrstvé z cihel děrovaných broušených na maltu SB C, pevnost cihel přes P10 do P15, tl. zdiva 250 mm</t>
  </si>
  <si>
    <t xml:space="preserve">1890858373</t>
  </si>
  <si>
    <t xml:space="preserve">https://podminky.urs.cz/item/CS_URS_2022_02/311235445</t>
  </si>
  <si>
    <t xml:space="preserve">1.np</t>
  </si>
  <si>
    <t xml:space="preserve">(5,55*2+8,5+20,2*2+6,25*5+0,75*2+1,74)*3,0</t>
  </si>
  <si>
    <t xml:space="preserve">-(1,8*2,5+0,8*1,97*7+1,1*2,02+1,5*2,02)</t>
  </si>
  <si>
    <t xml:space="preserve">2.np</t>
  </si>
  <si>
    <t xml:space="preserve">(6,35*2+26,0+6,25*3)*3,0</t>
  </si>
  <si>
    <t xml:space="preserve">-(0,8*1,97*5+1,3*1,97+2,5*2,4)</t>
  </si>
  <si>
    <t xml:space="preserve">16</t>
  </si>
  <si>
    <t xml:space="preserve">311235511 R</t>
  </si>
  <si>
    <t xml:space="preserve">Zdivo jednovrstvé z cihel děrovaných broušených na maltu SB C, pevnost cihel do P10, tl. zdiva 440 mm</t>
  </si>
  <si>
    <t xml:space="preserve">1683758312</t>
  </si>
  <si>
    <t xml:space="preserve">https://podminky.urs.cz/item/CS_URS_2022_02/311235511</t>
  </si>
  <si>
    <t xml:space="preserve">(26,9+14,75)*2*3,0</t>
  </si>
  <si>
    <t xml:space="preserve">-(1,25*0,75*2+1,5*1,5+0,5*0,75*5+0,75*0,75*4+1,5*0,75+1,75*1,5*2+1,75*0,75+2,0*0,75*5)</t>
  </si>
  <si>
    <t xml:space="preserve">-(1,5+2,0+1,125+1,5)*2,5</t>
  </si>
  <si>
    <t xml:space="preserve">-((1,25*2+0,5*11)*0,75+1,5*1,5*4+2,0*1,5*6+1,5*2,4+1,75*1,5*3)</t>
  </si>
  <si>
    <t xml:space="preserve">17</t>
  </si>
  <si>
    <t xml:space="preserve">317168021</t>
  </si>
  <si>
    <t xml:space="preserve">Překlady keramické ploché osazené do maltového lože, výšky překladu 71 mm šířky 145 mm, délky 1000 mm</t>
  </si>
  <si>
    <t xml:space="preserve">kus</t>
  </si>
  <si>
    <t xml:space="preserve">-2138637149</t>
  </si>
  <si>
    <t xml:space="preserve">https://podminky.urs.cz/item/CS_URS_2022_02/317168021</t>
  </si>
  <si>
    <t xml:space="preserve">18</t>
  </si>
  <si>
    <t xml:space="preserve">317168022</t>
  </si>
  <si>
    <t xml:space="preserve">Překlady keramické ploché osazené do maltového lože, výšky překladu 71 mm šířky 145 mm, délky 1250 mm</t>
  </si>
  <si>
    <t xml:space="preserve">-745398556</t>
  </si>
  <si>
    <t xml:space="preserve">https://podminky.urs.cz/item/CS_URS_2022_02/317168022</t>
  </si>
  <si>
    <t xml:space="preserve">19</t>
  </si>
  <si>
    <t xml:space="preserve">317168024</t>
  </si>
  <si>
    <t xml:space="preserve">Překlady keramické ploché osazené do maltového lože, výšky překladu 71 mm šířky 145 mm, délky 1750 mm</t>
  </si>
  <si>
    <t xml:space="preserve">633019447</t>
  </si>
  <si>
    <t xml:space="preserve">https://podminky.urs.cz/item/CS_URS_2022_02/317168024</t>
  </si>
  <si>
    <t xml:space="preserve">20</t>
  </si>
  <si>
    <t xml:space="preserve">317168026</t>
  </si>
  <si>
    <t xml:space="preserve">Překlady keramické ploché osazené do maltového lože, výšky překladu 71 mm šířky 145 mm, délky 2250 mm</t>
  </si>
  <si>
    <t xml:space="preserve">915851579</t>
  </si>
  <si>
    <t xml:space="preserve">https://podminky.urs.cz/item/CS_URS_2022_02/317168026</t>
  </si>
  <si>
    <t xml:space="preserve">317168051</t>
  </si>
  <si>
    <t xml:space="preserve">Překlady keramické vysoké osazené do maltového lože, šířky překladu 70 mm výšky 238 mm, délky 1000 mm</t>
  </si>
  <si>
    <t xml:space="preserve">1589281534</t>
  </si>
  <si>
    <t xml:space="preserve">https://podminky.urs.cz/item/CS_URS_2022_02/317168051</t>
  </si>
  <si>
    <t xml:space="preserve">45+3</t>
  </si>
  <si>
    <t xml:space="preserve">60</t>
  </si>
  <si>
    <t xml:space="preserve">22</t>
  </si>
  <si>
    <t xml:space="preserve">317168052</t>
  </si>
  <si>
    <t xml:space="preserve">Překlady keramické vysoké osazené do maltového lože, šířky překladu 70 mm výšky 238 mm, délky 1250 mm</t>
  </si>
  <si>
    <t xml:space="preserve">654949635</t>
  </si>
  <si>
    <t xml:space="preserve">https://podminky.urs.cz/item/CS_URS_2022_02/317168052</t>
  </si>
  <si>
    <t xml:space="preserve">26</t>
  </si>
  <si>
    <t xml:space="preserve">15+3</t>
  </si>
  <si>
    <t xml:space="preserve">23</t>
  </si>
  <si>
    <t xml:space="preserve">317168053</t>
  </si>
  <si>
    <t xml:space="preserve">Překlady keramické vysoké osazené do maltového lože, šířky překladu 70 mm výšky 238 mm, délky 1500 mm</t>
  </si>
  <si>
    <t xml:space="preserve">-1349092970</t>
  </si>
  <si>
    <t xml:space="preserve">https://podminky.urs.cz/item/CS_URS_2022_02/317168053</t>
  </si>
  <si>
    <t xml:space="preserve">18+3</t>
  </si>
  <si>
    <t xml:space="preserve">24</t>
  </si>
  <si>
    <t xml:space="preserve">317168054</t>
  </si>
  <si>
    <t xml:space="preserve">Překlady keramické vysoké osazené do maltového lože, šířky překladu 70 mm výšky 238 mm, délky 1750 mm</t>
  </si>
  <si>
    <t xml:space="preserve">1508074863</t>
  </si>
  <si>
    <t xml:space="preserve">https://podminky.urs.cz/item/CS_URS_2022_02/317168054</t>
  </si>
  <si>
    <t xml:space="preserve">28</t>
  </si>
  <si>
    <t xml:space="preserve">25</t>
  </si>
  <si>
    <t xml:space="preserve">317168056</t>
  </si>
  <si>
    <t xml:space="preserve">Překlady keramické vysoké osazené do maltového lože, šířky překladu 70 mm výšky 238 mm, délky 2250 mm</t>
  </si>
  <si>
    <t xml:space="preserve">-1565403887</t>
  </si>
  <si>
    <t xml:space="preserve">https://podminky.urs.cz/item/CS_URS_2022_02/317168056</t>
  </si>
  <si>
    <t xml:space="preserve">317168057</t>
  </si>
  <si>
    <t xml:space="preserve">Překlady keramické vysoké osazené do maltového lože, šířky překladu 70 mm výšky 238 mm, délky 2500 mm</t>
  </si>
  <si>
    <t xml:space="preserve">232183693</t>
  </si>
  <si>
    <t xml:space="preserve">https://podminky.urs.cz/item/CS_URS_2022_02/317168057</t>
  </si>
  <si>
    <t xml:space="preserve">30</t>
  </si>
  <si>
    <t xml:space="preserve">27</t>
  </si>
  <si>
    <t xml:space="preserve">317168059</t>
  </si>
  <si>
    <t xml:space="preserve">Překlady keramické vysoké osazené do maltového lože, šířky překladu 70 mm výšky 238 mm, délky 3000 mm</t>
  </si>
  <si>
    <t xml:space="preserve">2073902216</t>
  </si>
  <si>
    <t xml:space="preserve">https://podminky.urs.cz/item/CS_URS_2022_02/317168059</t>
  </si>
  <si>
    <t xml:space="preserve">317998112</t>
  </si>
  <si>
    <t xml:space="preserve">Izolace tepelná mezi překlady z pěnového polystyrenu výšky 24 cm, tloušťky přes 50 do 70 mm</t>
  </si>
  <si>
    <t xml:space="preserve">m</t>
  </si>
  <si>
    <t xml:space="preserve">1383409106</t>
  </si>
  <si>
    <t xml:space="preserve">https://podminky.urs.cz/item/CS_URS_2022_02/317998112</t>
  </si>
  <si>
    <t xml:space="preserve">1-np</t>
  </si>
  <si>
    <t xml:space="preserve">1,55*2+1,8+0,8*5+1,05*2+2,3*5+1,8*2+1,05*2+2,05*3+1,3+2,3+1,8+1,425</t>
  </si>
  <si>
    <t xml:space="preserve">1,55*2+0,8*11+1,8*3+2,3*6+1,8*2+2,05*3</t>
  </si>
  <si>
    <t xml:space="preserve">29</t>
  </si>
  <si>
    <t xml:space="preserve">342244251 R</t>
  </si>
  <si>
    <t xml:space="preserve">Příčky jednoduché z cihel děrovaných broušených, na maltu SB C, pevnost cihel do P15, tl. příčky 140 mm</t>
  </si>
  <si>
    <t xml:space="preserve">1147441590</t>
  </si>
  <si>
    <t xml:space="preserve">https://podminky.urs.cz/item/CS_URS_2022_02/342244251</t>
  </si>
  <si>
    <t xml:space="preserve">(3,75+2,5+1,1+3,3+1,8*2+6,25*8+2,05*2+1,1*4+3,6+1,8+2,6+0,25*2*5)*3,0</t>
  </si>
  <si>
    <t xml:space="preserve">-((0,7*7+0,8*4)*1,97+1,0*2,02*4)</t>
  </si>
  <si>
    <t xml:space="preserve">1,265*3,0-0,8*1,97+1,275*1,5+2,7*3,35-2,7*1,85*0,5</t>
  </si>
  <si>
    <t xml:space="preserve">(6,35*4+2,25+1,8+2,2+1,0+3,3+1,8*3+2,15*2+0,75*2+17,6+1,75+0,35+6,25*3+4,65+3,1+2,1*2+1,0*2)*3,0</t>
  </si>
  <si>
    <t xml:space="preserve">-(0,7*13+0,8*6+1,0*2+1,3)*1,97</t>
  </si>
  <si>
    <t xml:space="preserve">Vodorovné konstrukce</t>
  </si>
  <si>
    <t xml:space="preserve">R</t>
  </si>
  <si>
    <t xml:space="preserve">410A1222</t>
  </si>
  <si>
    <t xml:space="preserve">Stropy železobetonové prefabrikované ze stropních panelů z předpjatého betonu tl. 250 mm</t>
  </si>
  <si>
    <t xml:space="preserve">-1005338074</t>
  </si>
  <si>
    <t xml:space="preserve">https://podminky.urs.cz/item/CS_URS_2022_02/410A1222</t>
  </si>
  <si>
    <t xml:space="preserve">nad 1.np</t>
  </si>
  <si>
    <t xml:space="preserve">26,0*14,95-2,8*4,25</t>
  </si>
  <si>
    <t xml:space="preserve">31</t>
  </si>
  <si>
    <t xml:space="preserve">417321414</t>
  </si>
  <si>
    <t xml:space="preserve">Ztužující pásy a věnce z betonu železového (bez výztuže) tř. C 20/25</t>
  </si>
  <si>
    <t xml:space="preserve">1718198826</t>
  </si>
  <si>
    <t xml:space="preserve">https://podminky.urs.cz/item/CS_URS_2022_02/417321414</t>
  </si>
  <si>
    <t xml:space="preserve">BV 2a</t>
  </si>
  <si>
    <t xml:space="preserve">26,0*2*(0,35+0,45)*0,25+15,65*0,45*0,5*2</t>
  </si>
  <si>
    <t xml:space="preserve">BV 2b</t>
  </si>
  <si>
    <t xml:space="preserve">(5,55*2+3,55*2+(3,26+0,25+12,89)*2)*0,25*0,25</t>
  </si>
  <si>
    <t xml:space="preserve">BV 2c</t>
  </si>
  <si>
    <t xml:space="preserve">(8,5*2+6,25*4)*0,25*0,5</t>
  </si>
  <si>
    <t xml:space="preserve">nad 2.np</t>
  </si>
  <si>
    <t xml:space="preserve">(26,0*2+15,65*2)*0,45*0,3</t>
  </si>
  <si>
    <t xml:space="preserve">(26,0+8,25*2+6,25*3)*0,25*0,3</t>
  </si>
  <si>
    <t xml:space="preserve">32</t>
  </si>
  <si>
    <t xml:space="preserve">417351115 R00</t>
  </si>
  <si>
    <t xml:space="preserve">Bednění bočnic ztužujících pásů a věnců včetně vzpěr zřízení</t>
  </si>
  <si>
    <t xml:space="preserve">-1998679971</t>
  </si>
  <si>
    <t xml:space="preserve">https://podminky.urs.cz/item/CS_URS_2022_02/417351115</t>
  </si>
  <si>
    <t xml:space="preserve">(26,9+15,65)*2*0,5+4,25*2*0,25</t>
  </si>
  <si>
    <t xml:space="preserve">(5,55*2+3,55*2+(3,26+0,25+12,89)*2)*0,25*2</t>
  </si>
  <si>
    <t xml:space="preserve">(8,5*2+6,25*4)*0,25*2</t>
  </si>
  <si>
    <t xml:space="preserve">(26,0*2+15,65*2)*0,3*2</t>
  </si>
  <si>
    <t xml:space="preserve">(26,0+8,25*2+6,25*3)*0,3*2</t>
  </si>
  <si>
    <t xml:space="preserve">33</t>
  </si>
  <si>
    <t xml:space="preserve">417351116 R00</t>
  </si>
  <si>
    <t xml:space="preserve">Bednění bočnic ztužujících pásů a věnců včetně vzpěr odstranění</t>
  </si>
  <si>
    <t xml:space="preserve">1220334394</t>
  </si>
  <si>
    <t xml:space="preserve">https://podminky.urs.cz/item/CS_URS_2022_02/417351116</t>
  </si>
  <si>
    <t xml:space="preserve">34</t>
  </si>
  <si>
    <t xml:space="preserve">417361821</t>
  </si>
  <si>
    <t xml:space="preserve">Výztuž ztužujících pásů a věnců z betonářské oceli 10 505 (R) nebo BSt 500</t>
  </si>
  <si>
    <t xml:space="preserve">-1071646049</t>
  </si>
  <si>
    <t xml:space="preserve">https://podminky.urs.cz/item/CS_URS_2022_02/417361821</t>
  </si>
  <si>
    <t xml:space="preserve">41,721*0,15</t>
  </si>
  <si>
    <t xml:space="preserve">35</t>
  </si>
  <si>
    <t xml:space="preserve">430A0021 R00</t>
  </si>
  <si>
    <t xml:space="preserve">Schodiště a rampy betonové monolitické ze železobetonu (včetně výztuže 90 kg/m3 a bednění) třídy C 30/37 přímočaré</t>
  </si>
  <si>
    <t xml:space="preserve">-1879949225</t>
  </si>
  <si>
    <t xml:space="preserve">https://podminky.urs.cz/item/CS_URS_2022_02/430A0021</t>
  </si>
  <si>
    <t xml:space="preserve">3,0*2+1,3</t>
  </si>
  <si>
    <t xml:space="preserve">Úpravy povrchů, podlahy a osazování výplní</t>
  </si>
  <si>
    <t xml:space="preserve">36</t>
  </si>
  <si>
    <t xml:space="preserve">611311145</t>
  </si>
  <si>
    <t xml:space="preserve">Omítka vápenná vnitřních ploch nanášená ručně dvouvrstvá štuková, tloušťky jádrové omítky do 10 mm a tloušťky štuku do 3 mm schodišťových konstrukcí stropů, stěn, ramen nebo nosníků</t>
  </si>
  <si>
    <t xml:space="preserve">443580548</t>
  </si>
  <si>
    <t xml:space="preserve">https://podminky.urs.cz/item/CS_URS_2022_02/611311145</t>
  </si>
  <si>
    <t xml:space="preserve">1,275*3,0*2+2,55*(2,25+1,3)</t>
  </si>
  <si>
    <t xml:space="preserve">(1,265*3,0-0,8*1,97+1,275*1,5+2,7*3,35-2,7*1,85*0,5)*2</t>
  </si>
  <si>
    <t xml:space="preserve">37</t>
  </si>
  <si>
    <t xml:space="preserve">612311111</t>
  </si>
  <si>
    <t xml:space="preserve">Omítka vápenná vnitřních ploch nanášená ručně jednovrstvá hrubá, tloušťky do 10 mm zatřená svislých konstrukcí stěn</t>
  </si>
  <si>
    <t xml:space="preserve">498475411</t>
  </si>
  <si>
    <t xml:space="preserve">https://podminky.urs.cz/item/CS_URS_2022_02/612311111</t>
  </si>
  <si>
    <t xml:space="preserve">pod obklady</t>
  </si>
  <si>
    <t xml:space="preserve">(17,0+10,6+10,35+11,45+5,6*3+20,6*2+5,9*2+11,3*2+3,55+0,8*2+10,5+7,5+11,9)*3,0</t>
  </si>
  <si>
    <t xml:space="preserve">-((1,0+0,8*2+0,7*6)*2,0+0,5*0,75*3)</t>
  </si>
  <si>
    <t xml:space="preserve">-((1,0*2+0,7*4)*2,0+(0,5*2+0,75*2)*0,75)</t>
  </si>
  <si>
    <t xml:space="preserve">-(1,0*2*2,0+2,0*0,75)</t>
  </si>
  <si>
    <t xml:space="preserve">-((0,8+0,7*2)*2,0+(0,75*2+1,5)*0,75)</t>
  </si>
  <si>
    <t xml:space="preserve">ostění</t>
  </si>
  <si>
    <t xml:space="preserve">((0,5+0,75)*2*5+0,75*4*4+(2,0+1,5)*2+1,75*2+0,75*6+(2,0*2+1,0)*4)*0,15</t>
  </si>
  <si>
    <t xml:space="preserve">(17,0+10,4*2+5,8*2+21,1+7,7+17,4+6,1+10,35+11,45+5,6*5+7,9+9,0)*3,0</t>
  </si>
  <si>
    <t xml:space="preserve">-((0,8*4+0,7*23+1,0*3)*2,0+1,75*1,5+(0,5*11+1,25*2))*0,75</t>
  </si>
  <si>
    <t xml:space="preserve">((1,25+0,75)*2*2+(1,75+1,5)*2+(0,5+0,75)*2*11+(1,97*2+1,0)*2)*0,15</t>
  </si>
  <si>
    <t xml:space="preserve">38</t>
  </si>
  <si>
    <t xml:space="preserve">612311141</t>
  </si>
  <si>
    <t xml:space="preserve">Omítka vápenná vnitřních ploch nanášená ručně dvouvrstvá štuková, tloušťky jádrové omítky do 10 mm a tloušťky štuku do 3 mm svislých konstrukcí stěn</t>
  </si>
  <si>
    <t xml:space="preserve">-1230858492</t>
  </si>
  <si>
    <t xml:space="preserve">https://podminky.urs.cz/item/CS_URS_2022_02/612311141</t>
  </si>
  <si>
    <t xml:space="preserve">(24,0+36,8+19,1+19,3+18,6*2+12,8+9,0+21,1+19,8+16,1+19,6)*3,0-(3,55+0,8*2)*0,8</t>
  </si>
  <si>
    <t xml:space="preserve">-(1,5*2,5+(1,3*2+0,8*12+1,0)*2,0+1,0*2,0*4+(0,8*9+0,7*2)*2,0+(1,125+2,0)*2,5)</t>
  </si>
  <si>
    <t xml:space="preserve">-(2,0*4*0,75+1,75*1,5*2+1,5*1,5+1,0*2,5+1,25*0,75*2)</t>
  </si>
  <si>
    <t xml:space="preserve">(2,0*4+0,75*8+1,75*2+1,5*4+1,5*3+(1,5+2,5*2)*2+(1,25+0,75*2)*2+1,125+2,5*2)*0,15</t>
  </si>
  <si>
    <t xml:space="preserve">(13,1+9,6+38,7+18,5*2+12,1+10,5+17,5+37,85+30,25+16,9)*3,0</t>
  </si>
  <si>
    <t xml:space="preserve">-((1,3*4+0,8*18)*2,0+2,5*2,4*2+0,7*2,0*3+1,0*2,0+2,0*1,5*6+1,5*1,5*4+1,75*1,5*2+1,5*2,4)</t>
  </si>
  <si>
    <t xml:space="preserve">(1,75*2+1,5*5+2,0*6+1,5*12+1,5*4+2,0+2,4)*0,15+(2,5+2,4*2)*0,25</t>
  </si>
  <si>
    <t xml:space="preserve">39</t>
  </si>
  <si>
    <t xml:space="preserve">621151001</t>
  </si>
  <si>
    <t xml:space="preserve">Penetrační nátěr vnějších pastovitých tenkovrstvých omítek akrylátový univerzální podhledů</t>
  </si>
  <si>
    <t xml:space="preserve">-2065405988</t>
  </si>
  <si>
    <t xml:space="preserve">https://podminky.urs.cz/item/CS_URS_2022_02/621151001</t>
  </si>
  <si>
    <t xml:space="preserve">43,55</t>
  </si>
  <si>
    <t xml:space="preserve">40</t>
  </si>
  <si>
    <t xml:space="preserve">621211003</t>
  </si>
  <si>
    <t xml:space="preserve">Montáž kontaktního zateplení lepením a mechanickým kotvením z polystyrenových desek na vnější podhledy, na podklad dřevěný nebo kovový, tloušťky desek do 40 mm</t>
  </si>
  <si>
    <t xml:space="preserve">1049340964</t>
  </si>
  <si>
    <t xml:space="preserve">https://podminky.urs.cz/item/CS_URS_2022_02/621211003</t>
  </si>
  <si>
    <t xml:space="preserve">(27,9+15,65)*2*0,5</t>
  </si>
  <si>
    <t xml:space="preserve">41</t>
  </si>
  <si>
    <t xml:space="preserve">28376415</t>
  </si>
  <si>
    <t xml:space="preserve">deska XPS hrana polodrážková a hladký povrch 300kPA tl 30mm</t>
  </si>
  <si>
    <t xml:space="preserve">1334103167</t>
  </si>
  <si>
    <t xml:space="preserve">43,55*1,05 'Přepočtené koeficientem množství</t>
  </si>
  <si>
    <t xml:space="preserve">42</t>
  </si>
  <si>
    <t xml:space="preserve">621531022</t>
  </si>
  <si>
    <t xml:space="preserve">Omítka tenkovrstvá silikonová vnějších ploch probarvená bez penetrace zatíraná (škrábaná), zrnitost 2,0 mm podhledů</t>
  </si>
  <si>
    <t xml:space="preserve">629772009</t>
  </si>
  <si>
    <t xml:space="preserve">https://podminky.urs.cz/item/CS_URS_2022_02/621531022</t>
  </si>
  <si>
    <t xml:space="preserve">43</t>
  </si>
  <si>
    <t xml:space="preserve">622151001</t>
  </si>
  <si>
    <t xml:space="preserve">Penetrační nátěr vnějších pastovitých tenkovrstvých omítek akrylátový univerzální stěn</t>
  </si>
  <si>
    <t xml:space="preserve">2115399310</t>
  </si>
  <si>
    <t xml:space="preserve">https://podminky.urs.cz/item/CS_URS_2022_02/622151001</t>
  </si>
  <si>
    <t xml:space="preserve">496,504</t>
  </si>
  <si>
    <t xml:space="preserve">44</t>
  </si>
  <si>
    <t xml:space="preserve">622151021</t>
  </si>
  <si>
    <t xml:space="preserve">Penetrační nátěr vnějších pastovitých tenkovrstvých omítek mozaikových akrylátový stěn</t>
  </si>
  <si>
    <t xml:space="preserve">892359026</t>
  </si>
  <si>
    <t xml:space="preserve">https://podminky.urs.cz/item/CS_URS_2022_02/622151021</t>
  </si>
  <si>
    <t xml:space="preserve">38,948</t>
  </si>
  <si>
    <t xml:space="preserve">45</t>
  </si>
  <si>
    <t xml:space="preserve">622211011</t>
  </si>
  <si>
    <t xml:space="preserve">Montáž kontaktního zateplení lepením a mechanickým kotvením z polystyrenových desek na vnější stěny, na podklad betonový nebo z lehčeného betonu, z tvárnic keramických nebo vápenopískových, tloušťky desek přes 40 do 80 mm</t>
  </si>
  <si>
    <t xml:space="preserve">-2031736599</t>
  </si>
  <si>
    <t xml:space="preserve">https://podminky.urs.cz/item/CS_URS_2022_02/622211011</t>
  </si>
  <si>
    <t xml:space="preserve">(26,9+15,65)*2*1,8-(1,125+1,5*2-1,0)*0,5</t>
  </si>
  <si>
    <t xml:space="preserve">46</t>
  </si>
  <si>
    <t xml:space="preserve">28376421</t>
  </si>
  <si>
    <t xml:space="preserve">deska XPS hrana polodrážková a hladký povrch 300kPA tl 80mm</t>
  </si>
  <si>
    <t xml:space="preserve">-1612543233</t>
  </si>
  <si>
    <t xml:space="preserve">151,618*1,05 'Přepočtené koeficientem množství</t>
  </si>
  <si>
    <t xml:space="preserve">47</t>
  </si>
  <si>
    <t xml:space="preserve">622211021</t>
  </si>
  <si>
    <t xml:space="preserve">Montáž kontaktního zateplení lepením a mechanickým kotvením z polystyrenových desek na vnější stěny, na podklad betonový nebo z lehčeného betonu, z tvárnic keramických nebo vápenopískových, tloušťky desek přes 80 do 120 mm</t>
  </si>
  <si>
    <t xml:space="preserve">-1911379063</t>
  </si>
  <si>
    <t xml:space="preserve">https://podminky.urs.cz/item/CS_URS_2022_02/622211021</t>
  </si>
  <si>
    <t xml:space="preserve">(27,1+15,65)*2*6,0</t>
  </si>
  <si>
    <t xml:space="preserve">-(1,5*2+2,0+1,125+1,0+2,0)*2,2</t>
  </si>
  <si>
    <t xml:space="preserve">48</t>
  </si>
  <si>
    <t xml:space="preserve">28375938</t>
  </si>
  <si>
    <t xml:space="preserve">deska EPS 70 fasádní λ=0,039 tl 100mm</t>
  </si>
  <si>
    <t xml:space="preserve">1930516975</t>
  </si>
  <si>
    <t xml:space="preserve">425,012*1,05 'Přepočtené koeficientem množství</t>
  </si>
  <si>
    <t xml:space="preserve">49</t>
  </si>
  <si>
    <t xml:space="preserve">622211023</t>
  </si>
  <si>
    <t xml:space="preserve">Montáž kontaktního zateplení lepením a mechanickým kotvením z polystyrenových desek na vnější stěny, na podklad dřevěný nebo kovový, tloušťky desek přes 80 do 120 mm</t>
  </si>
  <si>
    <t xml:space="preserve">327169157</t>
  </si>
  <si>
    <t xml:space="preserve">https://podminky.urs.cz/item/CS_URS_2022_02/622211023</t>
  </si>
  <si>
    <t xml:space="preserve">štíty 2x100mm</t>
  </si>
  <si>
    <t xml:space="preserve">15,65*2,45*0,5*2</t>
  </si>
  <si>
    <t xml:space="preserve">50</t>
  </si>
  <si>
    <t xml:space="preserve">28376422</t>
  </si>
  <si>
    <t xml:space="preserve">deska XPS hrana polodrážková a hladký povrch 300kPA tl 100mm</t>
  </si>
  <si>
    <t xml:space="preserve">-1123842192</t>
  </si>
  <si>
    <t xml:space="preserve">38,343*1,05 'Přepočtené koeficientem množství</t>
  </si>
  <si>
    <t xml:space="preserve">51</t>
  </si>
  <si>
    <t xml:space="preserve">622212001</t>
  </si>
  <si>
    <t xml:space="preserve">Montáž kontaktního zateplení vnějšího ostění, nadpraží nebo parapetu lepením z polystyrenových desek hloubky špalet do 200 mm, tloušťky desek do 40 mm</t>
  </si>
  <si>
    <t xml:space="preserve">-960422062</t>
  </si>
  <si>
    <t xml:space="preserve">https://podminky.urs.cz/item/CS_URS_2022_02/622212001</t>
  </si>
  <si>
    <t xml:space="preserve">(1,25*2+1,5+0,5*5+2,0*5+0,75*4+1,5*4+1,0+1,75*3)*2+1,125+0,75*36+1,5*6+2,5*8</t>
  </si>
  <si>
    <t xml:space="preserve">(1,25*2+0,5*11+2,0*6+1,5*5+1,75*3)*2+1,5*26+0,75*26+2,4*2</t>
  </si>
  <si>
    <t xml:space="preserve">52</t>
  </si>
  <si>
    <t xml:space="preserve">28375930</t>
  </si>
  <si>
    <t xml:space="preserve">deska EPS 70 fasádní λ=0,039 tl 20mm</t>
  </si>
  <si>
    <t xml:space="preserve">-1231970264</t>
  </si>
  <si>
    <t xml:space="preserve">249,425*0,2*1,1</t>
  </si>
  <si>
    <t xml:space="preserve">54,874*1,1 'Přepočtené koeficientem množství</t>
  </si>
  <si>
    <t xml:space="preserve">53</t>
  </si>
  <si>
    <t xml:space="preserve">622212051</t>
  </si>
  <si>
    <t xml:space="preserve">Montáž kontaktního zateplení vnějšího ostění, nadpraží nebo parapetu lepením z polystyrenových desek hloubky špalet přes 200 do 400 mm, tloušťky desek do 40 mm</t>
  </si>
  <si>
    <t xml:space="preserve">-1526537833</t>
  </si>
  <si>
    <t xml:space="preserve">https://podminky.urs.cz/item/CS_URS_2022_02/622212051</t>
  </si>
  <si>
    <t xml:space="preserve">2,0+2,5*2</t>
  </si>
  <si>
    <t xml:space="preserve">54</t>
  </si>
  <si>
    <t xml:space="preserve">1330720350</t>
  </si>
  <si>
    <t xml:space="preserve">7,0*0,4*1,1</t>
  </si>
  <si>
    <t xml:space="preserve">3,08*1,1 'Přepočtené koeficientem množství</t>
  </si>
  <si>
    <t xml:space="preserve">55</t>
  </si>
  <si>
    <t xml:space="preserve">622252001</t>
  </si>
  <si>
    <t xml:space="preserve">Montáž profilů kontaktního zateplení zakládacích soklových připevněných hmoždinkami</t>
  </si>
  <si>
    <t xml:space="preserve">-1720763059</t>
  </si>
  <si>
    <t xml:space="preserve">https://podminky.urs.cz/item/CS_URS_2022_02/622252001</t>
  </si>
  <si>
    <t xml:space="preserve">(27,1+15,85)*2-(1,5*2+2,0+1,125+1,0)</t>
  </si>
  <si>
    <t xml:space="preserve">56</t>
  </si>
  <si>
    <t xml:space="preserve">59051647</t>
  </si>
  <si>
    <t xml:space="preserve">profil zakládací Al tl 0,7mm pro ETICS pro izolant tl 100mm</t>
  </si>
  <si>
    <t xml:space="preserve">-773928199</t>
  </si>
  <si>
    <t xml:space="preserve">78,775*1,05 'Přepočtené koeficientem množství</t>
  </si>
  <si>
    <t xml:space="preserve">57</t>
  </si>
  <si>
    <t xml:space="preserve">622252002</t>
  </si>
  <si>
    <t xml:space="preserve">Montáž profilů kontaktního zateplení ostatních stěnových, dilatačních apod. lepených do tmelu</t>
  </si>
  <si>
    <t xml:space="preserve">274905962</t>
  </si>
  <si>
    <t xml:space="preserve">https://podminky.urs.cz/item/CS_URS_2022_02/622252002</t>
  </si>
  <si>
    <t xml:space="preserve">rohový</t>
  </si>
  <si>
    <t xml:space="preserve">6,45*4</t>
  </si>
  <si>
    <t xml:space="preserve">Mezisoučet</t>
  </si>
  <si>
    <t xml:space="preserve">okenní a dveřní</t>
  </si>
  <si>
    <t xml:space="preserve">0,75*36+2,6*10+1,5*6</t>
  </si>
  <si>
    <t xml:space="preserve">0,75*26+1,5*26+2,5*2</t>
  </si>
  <si>
    <t xml:space="preserve">s okapničkou</t>
  </si>
  <si>
    <t xml:space="preserve">1,25*4+1,5*9+0,5*16+2,0*12+0,75*4+1,0+1,75*6+1,125</t>
  </si>
  <si>
    <t xml:space="preserve">58</t>
  </si>
  <si>
    <t xml:space="preserve">59051486</t>
  </si>
  <si>
    <t xml:space="preserve">profil rohový PVC 15x15mm s výztužnou tkaninou š 100mm pro ETICS</t>
  </si>
  <si>
    <t xml:space="preserve">1486149668</t>
  </si>
  <si>
    <t xml:space="preserve">25,8</t>
  </si>
  <si>
    <t xml:space="preserve">25,8*1,05 'Přepočtené koeficientem množství</t>
  </si>
  <si>
    <t xml:space="preserve">59</t>
  </si>
  <si>
    <t xml:space="preserve">59051476</t>
  </si>
  <si>
    <t xml:space="preserve">profil začišťovací PVC 9mm s výztužnou tkaninou pro ostění ETICS</t>
  </si>
  <si>
    <t xml:space="preserve">1029427225</t>
  </si>
  <si>
    <t xml:space="preserve">125,5</t>
  </si>
  <si>
    <t xml:space="preserve">125,5*1,05 'Přepočtené koeficientem množství</t>
  </si>
  <si>
    <t xml:space="preserve">59051510</t>
  </si>
  <si>
    <t xml:space="preserve">profil začišťovací s okapnicí PVC s výztužnou tkaninou pro nadpraží ETICS</t>
  </si>
  <si>
    <t xml:space="preserve">-1079260751</t>
  </si>
  <si>
    <t xml:space="preserve">66,125</t>
  </si>
  <si>
    <t xml:space="preserve">66,125*1,05 'Přepočtené koeficientem množství</t>
  </si>
  <si>
    <t xml:space="preserve">61</t>
  </si>
  <si>
    <t xml:space="preserve">622511112</t>
  </si>
  <si>
    <t xml:space="preserve">Omítka tenkovrstvá akrylátová vnějších ploch probarvená bez penetrace mozaiková střednězrnná stěn</t>
  </si>
  <si>
    <t xml:space="preserve">-737848214</t>
  </si>
  <si>
    <t xml:space="preserve">https://podminky.urs.cz/item/CS_URS_2022_02/622511112</t>
  </si>
  <si>
    <t xml:space="preserve">sokl</t>
  </si>
  <si>
    <t xml:space="preserve">(26,9+15,65)*2*0,5-(1,125+1,5*2)*0,5-1,0*0,5-2,0*0,5</t>
  </si>
  <si>
    <t xml:space="preserve">62</t>
  </si>
  <si>
    <t xml:space="preserve">622531022</t>
  </si>
  <si>
    <t xml:space="preserve">Omítka tenkovrstvá silikonová vnějších ploch probarvená bez penetrace zatíraná (škrábaná), zrnitost 2,0 mm stěn</t>
  </si>
  <si>
    <t xml:space="preserve">-1978244692</t>
  </si>
  <si>
    <t xml:space="preserve">https://podminky.urs.cz/item/CS_URS_2022_02/622531022</t>
  </si>
  <si>
    <t xml:space="preserve">425,012</t>
  </si>
  <si>
    <t xml:space="preserve">štíty</t>
  </si>
  <si>
    <t xml:space="preserve">249,425*0,15</t>
  </si>
  <si>
    <t xml:space="preserve">(2,0+2,5*2)*0,55</t>
  </si>
  <si>
    <t xml:space="preserve">63</t>
  </si>
  <si>
    <t xml:space="preserve">631311126</t>
  </si>
  <si>
    <t xml:space="preserve">Mazanina z betonu prostého bez zvýšených nároků na prostředí tl. přes 80 do 120 mm tř. C 25/30</t>
  </si>
  <si>
    <t xml:space="preserve">-1638059476</t>
  </si>
  <si>
    <t xml:space="preserve">https://podminky.urs.cz/item/CS_URS_2022_02/631311126</t>
  </si>
  <si>
    <t xml:space="preserve">26,9*15,65*0,18</t>
  </si>
  <si>
    <t xml:space="preserve">64</t>
  </si>
  <si>
    <t xml:space="preserve">631319175</t>
  </si>
  <si>
    <t xml:space="preserve">Příplatek k cenám mazanin za stržení povrchu spodní vrstvy mazaniny latí před vložením výztuže nebo pletiva pro tl. obou vrstev mazaniny přes 120 do 240 mm</t>
  </si>
  <si>
    <t xml:space="preserve">1954488269</t>
  </si>
  <si>
    <t xml:space="preserve">https://podminky.urs.cz/item/CS_URS_2022_02/631319175</t>
  </si>
  <si>
    <t xml:space="preserve">65</t>
  </si>
  <si>
    <t xml:space="preserve">631362021</t>
  </si>
  <si>
    <t xml:space="preserve">Výztuž mazanin ze svařovaných sítí z drátů typu KARI</t>
  </si>
  <si>
    <t xml:space="preserve">-1106619883</t>
  </si>
  <si>
    <t xml:space="preserve">https://podminky.urs.cz/item/CS_URS_2022_02/631362021</t>
  </si>
  <si>
    <t xml:space="preserve">26,9*15,65*1,15*5,26*0,001*2</t>
  </si>
  <si>
    <t xml:space="preserve">66</t>
  </si>
  <si>
    <t xml:space="preserve">632441222</t>
  </si>
  <si>
    <t xml:space="preserve">Potěr anhydritový samonivelační litý tř. C 30, tl. přes 30 do 35 mm</t>
  </si>
  <si>
    <t xml:space="preserve">-685962375</t>
  </si>
  <si>
    <t xml:space="preserve">https://podminky.urs.cz/item/CS_URS_2022_02/632441222</t>
  </si>
  <si>
    <t xml:space="preserve">A4</t>
  </si>
  <si>
    <t xml:space="preserve">5,74+30,8+14,07+16,64+9,15+16,63+6,75+15,63</t>
  </si>
  <si>
    <t xml:space="preserve">67</t>
  </si>
  <si>
    <t xml:space="preserve">632441224</t>
  </si>
  <si>
    <t xml:space="preserve">Potěr anhydritový samonivelační litý tř. C 30, tl. přes 40 do 45 mm</t>
  </si>
  <si>
    <t xml:space="preserve">1709891876</t>
  </si>
  <si>
    <t xml:space="preserve">https://podminky.urs.cz/item/CS_URS_2022_02/632441224</t>
  </si>
  <si>
    <t xml:space="preserve">B2</t>
  </si>
  <si>
    <t xml:space="preserve">82,98+55,0+13,75</t>
  </si>
  <si>
    <t xml:space="preserve">68</t>
  </si>
  <si>
    <t xml:space="preserve">632451251</t>
  </si>
  <si>
    <t xml:space="preserve">Potěr cementový samonivelační litý tř. C 30, tl. přes 30 do 35 mm</t>
  </si>
  <si>
    <t xml:space="preserve">1267742611</t>
  </si>
  <si>
    <t xml:space="preserve">https://podminky.urs.cz/item/CS_URS_2022_02/632451251</t>
  </si>
  <si>
    <t xml:space="preserve">A5</t>
  </si>
  <si>
    <t xml:space="preserve">4,2+1,85+4,21+1,85+14,82+3,69+12,39+2,05+6,08+7,89+1,8*3+3,87+5,05+1,8*2</t>
  </si>
  <si>
    <t xml:space="preserve">69</t>
  </si>
  <si>
    <t xml:space="preserve">632451253</t>
  </si>
  <si>
    <t xml:space="preserve">Potěr cementový samonivelační litý tř. C 30, tl. přes 40 do 45 mm</t>
  </si>
  <si>
    <t xml:space="preserve">1308624264</t>
  </si>
  <si>
    <t xml:space="preserve">https://podminky.urs.cz/item/CS_URS_2022_02/632451253</t>
  </si>
  <si>
    <t xml:space="preserve">A2</t>
  </si>
  <si>
    <t xml:space="preserve">2*(18,74+29,07+21,25+19,07*2+6,18+4,69+17,89+5,94+20,63)</t>
  </si>
  <si>
    <t xml:space="preserve">A3</t>
  </si>
  <si>
    <t xml:space="preserve">2*(14,07+6,21+6,08+7,89+1,8*3+15,17*2+2,0*2+7,93*2++3,13+5,71)</t>
  </si>
  <si>
    <t xml:space="preserve">70</t>
  </si>
  <si>
    <t xml:space="preserve">632451254</t>
  </si>
  <si>
    <t xml:space="preserve">Potěr cementový samonivelační litý tř. C 30, tl. přes 45 do 50 mm</t>
  </si>
  <si>
    <t xml:space="preserve">-781305247</t>
  </si>
  <si>
    <t xml:space="preserve">https://podminky.urs.cz/item/CS_URS_2022_02/632451254</t>
  </si>
  <si>
    <t xml:space="preserve">B1</t>
  </si>
  <si>
    <t xml:space="preserve">22,81+16,02+22,19</t>
  </si>
  <si>
    <t xml:space="preserve">71</t>
  </si>
  <si>
    <t xml:space="preserve">632451293</t>
  </si>
  <si>
    <t xml:space="preserve">Potěr cementový samonivelační litý Příplatek k cenám za každých dalších i započatých 5 mm tloušťky přes 50 mm tř. C 30</t>
  </si>
  <si>
    <t xml:space="preserve">1373059608</t>
  </si>
  <si>
    <t xml:space="preserve">https://podminky.urs.cz/item/CS_URS_2022_02/632451293</t>
  </si>
  <si>
    <t xml:space="preserve">72</t>
  </si>
  <si>
    <t xml:space="preserve">634112113</t>
  </si>
  <si>
    <t xml:space="preserve">Obvodová dilatace mezi stěnou a mazaninou nebo potěrem podlahovým páskem z pěnového PE tl. do 10 mm, výšky 80 mm</t>
  </si>
  <si>
    <t xml:space="preserve">951620926</t>
  </si>
  <si>
    <t xml:space="preserve">https://podminky.urs.cz/item/CS_URS_2022_02/634112113</t>
  </si>
  <si>
    <t xml:space="preserve">(17,0+10,6+10,35+11,45+5,6*3+20,6*2+5,9*2+11,3*2+10,5+7,5+11,9)</t>
  </si>
  <si>
    <t xml:space="preserve">(17,0+10,4*2+5,8*2+21,1+7,7+17,4+6,1+10,35+11,45+5,6*5+7,9+9,0)</t>
  </si>
  <si>
    <t xml:space="preserve">(24,0+36,8+19,1+19,3+18,6*2+12,8+9,0+21,1+19,8+16,1+19,6)</t>
  </si>
  <si>
    <t xml:space="preserve">(13,1+9,6+38,7+18,5*2+12,1+10,5+17,5+37,85+30,25+16,9)</t>
  </si>
  <si>
    <t xml:space="preserve">73</t>
  </si>
  <si>
    <t xml:space="preserve">635221118</t>
  </si>
  <si>
    <t xml:space="preserve">Násyp pod podlahy pod plovoucí vrstvy podlah o tl. do 20 mm (lože)</t>
  </si>
  <si>
    <t xml:space="preserve">172575710</t>
  </si>
  <si>
    <t xml:space="preserve">https://podminky.urs.cz/item/CS_URS_2022_02/635221118</t>
  </si>
  <si>
    <t xml:space="preserve">18,74+29,07+21,25+19,07*2+6,18+4,69+17,89+5,94+20,63</t>
  </si>
  <si>
    <t xml:space="preserve">14,07+6,21+6,08+7,89+1,8*3+15,17*2+2,0*2+7,93*2++3,13+5,71</t>
  </si>
  <si>
    <t xml:space="preserve">74</t>
  </si>
  <si>
    <t xml:space="preserve">644941111</t>
  </si>
  <si>
    <t xml:space="preserve">Montáž průvětrníků nebo mřížek odvětrávacích velikosti do 150 x 200 mm</t>
  </si>
  <si>
    <t xml:space="preserve">1479271742</t>
  </si>
  <si>
    <t xml:space="preserve">https://podminky.urs.cz/item/CS_URS_2022_02/644941111</t>
  </si>
  <si>
    <t xml:space="preserve">pro vtz</t>
  </si>
  <si>
    <t xml:space="preserve">75</t>
  </si>
  <si>
    <t xml:space="preserve">55341410</t>
  </si>
  <si>
    <t xml:space="preserve">průvětrník mřížový s klapkami 150x150mm</t>
  </si>
  <si>
    <t xml:space="preserve">-485757826</t>
  </si>
  <si>
    <t xml:space="preserve">Ostatní konstrukce a práce, bourání</t>
  </si>
  <si>
    <t xml:space="preserve">76</t>
  </si>
  <si>
    <t xml:space="preserve">941311111</t>
  </si>
  <si>
    <t xml:space="preserve">Montáž lešení řadového modulového lehkého pracovního s podlahami s provozním zatížením tř. 3 do 200 kg/m2 šířky tř. SW06 od 0,6 do 0,9 m, výšky do 10 m</t>
  </si>
  <si>
    <t xml:space="preserve">-132988058</t>
  </si>
  <si>
    <t xml:space="preserve">https://podminky.urs.cz/item/CS_URS_2022_02/941311111</t>
  </si>
  <si>
    <t xml:space="preserve">(28,9+17,65)*6,3+17,65*2,0*0,5*2</t>
  </si>
  <si>
    <t xml:space="preserve">77</t>
  </si>
  <si>
    <t xml:space="preserve">941311211</t>
  </si>
  <si>
    <t xml:space="preserve">Montáž lešení řadového modulového lehkého pracovního s podlahami s provozním zatížením tř. 3 do 200 kg/m2 Příplatek za první a každý další den použití lešení k ceně -1111 nebo -1112</t>
  </si>
  <si>
    <t xml:space="preserve">1287699632</t>
  </si>
  <si>
    <t xml:space="preserve">https://podminky.urs.cz/item/CS_URS_2022_02/941311211</t>
  </si>
  <si>
    <t xml:space="preserve">328,565*30</t>
  </si>
  <si>
    <t xml:space="preserve">78</t>
  </si>
  <si>
    <t xml:space="preserve">941311811</t>
  </si>
  <si>
    <t xml:space="preserve">Demontáž lešení řadového modulového lehkého pracovního s podlahami s provozním zatížením tř. 3 do 200 kg/m2 šířky SW06 od 0,6 do 0,9 m, výšky do 10 m</t>
  </si>
  <si>
    <t xml:space="preserve">-2018141820</t>
  </si>
  <si>
    <t xml:space="preserve">https://podminky.urs.cz/item/CS_URS_2022_02/941311811</t>
  </si>
  <si>
    <t xml:space="preserve">328,565</t>
  </si>
  <si>
    <t xml:space="preserve">79</t>
  </si>
  <si>
    <t xml:space="preserve">949101111</t>
  </si>
  <si>
    <t xml:space="preserve">Lešení pomocné pracovní pro objekty pozemních staveb pro zatížení do 150 kg/m2, o výšce lešeňové podlahy do 1,9 m</t>
  </si>
  <si>
    <t xml:space="preserve">854190256</t>
  </si>
  <si>
    <t xml:space="preserve">https://podminky.urs.cz/item/CS_URS_2022_02/949101111</t>
  </si>
  <si>
    <t xml:space="preserve">vnitřní</t>
  </si>
  <si>
    <t xml:space="preserve">14,75*26,0*2</t>
  </si>
  <si>
    <t xml:space="preserve">80</t>
  </si>
  <si>
    <t xml:space="preserve">952901111</t>
  </si>
  <si>
    <t xml:space="preserve">Vyčištění budov nebo objektů před předáním do užívání budov bytové nebo občanské výstavby, světlé výšky podlaží do 4 m</t>
  </si>
  <si>
    <t xml:space="preserve">-145357946</t>
  </si>
  <si>
    <t xml:space="preserve">https://podminky.urs.cz/item/CS_URS_2022_02/952901111</t>
  </si>
  <si>
    <t xml:space="preserve">630,53</t>
  </si>
  <si>
    <t xml:space="preserve">81</t>
  </si>
  <si>
    <t xml:space="preserve">953943212</t>
  </si>
  <si>
    <t xml:space="preserve">Osazování drobných kovových předmětů kotvených do stěn hasicí přístroj</t>
  </si>
  <si>
    <t xml:space="preserve">-1279355941</t>
  </si>
  <si>
    <t xml:space="preserve">https://podminky.urs.cz/item/CS_URS_2022_02/953943212</t>
  </si>
  <si>
    <t xml:space="preserve">82</t>
  </si>
  <si>
    <t xml:space="preserve">44932114</t>
  </si>
  <si>
    <t xml:space="preserve">přístroj hasicí ruční práškový PG 6 LE</t>
  </si>
  <si>
    <t xml:space="preserve">-1447168953</t>
  </si>
  <si>
    <t xml:space="preserve">83</t>
  </si>
  <si>
    <t xml:space="preserve">971033331</t>
  </si>
  <si>
    <t xml:space="preserve">Vybourání otvorů ve zdivu základovém nebo nadzákladovém z cihel, tvárnic, příčkovek z cihel pálených na maltu vápennou nebo vápenocementovou plochy do 0,09 m2, tl. do 150 mm</t>
  </si>
  <si>
    <t xml:space="preserve">874073209</t>
  </si>
  <si>
    <t xml:space="preserve">https://podminky.urs.cz/item/CS_URS_2022_02/971033331</t>
  </si>
  <si>
    <t xml:space="preserve">pro vzt</t>
  </si>
  <si>
    <t xml:space="preserve">84</t>
  </si>
  <si>
    <t xml:space="preserve">971033341</t>
  </si>
  <si>
    <t xml:space="preserve">Vybourání otvorů ve zdivu základovém nebo nadzákladovém z cihel, tvárnic, příčkovek z cihel pálených na maltu vápennou nebo vápenocementovou plochy do 0,09 m2, tl. do 300 mm</t>
  </si>
  <si>
    <t xml:space="preserve">-1787012475</t>
  </si>
  <si>
    <t xml:space="preserve">https://podminky.urs.cz/item/CS_URS_2022_02/971033341</t>
  </si>
  <si>
    <t xml:space="preserve">vzt</t>
  </si>
  <si>
    <t xml:space="preserve">85</t>
  </si>
  <si>
    <t xml:space="preserve">971033351</t>
  </si>
  <si>
    <t xml:space="preserve">Vybourání otvorů ve zdivu základovém nebo nadzákladovém z cihel, tvárnic, příčkovek z cihel pálených na maltu vápennou nebo vápenocementovou plochy do 0,09 m2, tl. do 450 mm</t>
  </si>
  <si>
    <t xml:space="preserve">1558574468</t>
  </si>
  <si>
    <t xml:space="preserve">https://podminky.urs.cz/item/CS_URS_2022_02/971033351</t>
  </si>
  <si>
    <t xml:space="preserve">998</t>
  </si>
  <si>
    <t xml:space="preserve">Přesun hmot</t>
  </si>
  <si>
    <t xml:space="preserve">86</t>
  </si>
  <si>
    <t xml:space="preserve">998011002</t>
  </si>
  <si>
    <t xml:space="preserve">Přesun hmot pro budovy občanské výstavby, bydlení, výrobu a služby s nosnou svislou konstrukcí zděnou z cihel, tvárnic nebo kamene vodorovná dopravní vzdálenost do 100 m pro budovy výšky přes 6 do 12 m</t>
  </si>
  <si>
    <t xml:space="preserve">1105372680</t>
  </si>
  <si>
    <t xml:space="preserve">https://podminky.urs.cz/item/CS_URS_2022_02/998011002</t>
  </si>
  <si>
    <t xml:space="preserve">PSV</t>
  </si>
  <si>
    <t xml:space="preserve">Práce a dodávky PSV</t>
  </si>
  <si>
    <t xml:space="preserve">711</t>
  </si>
  <si>
    <t xml:space="preserve">Izolace proti vodě, vlhkosti a plynům</t>
  </si>
  <si>
    <t xml:space="preserve">87</t>
  </si>
  <si>
    <t xml:space="preserve">711111001</t>
  </si>
  <si>
    <t xml:space="preserve">Provedení izolace proti zemní vlhkosti natěradly a tmely za studena na ploše vodorovné V nátěrem penetračním</t>
  </si>
  <si>
    <t xml:space="preserve">1859217981</t>
  </si>
  <si>
    <t xml:space="preserve">https://podminky.urs.cz/item/CS_URS_2022_02/711111001</t>
  </si>
  <si>
    <t xml:space="preserve">26,9*15,65</t>
  </si>
  <si>
    <t xml:space="preserve">88</t>
  </si>
  <si>
    <t xml:space="preserve">11163150</t>
  </si>
  <si>
    <t xml:space="preserve">lak penetrační asfaltový</t>
  </si>
  <si>
    <t xml:space="preserve">361637032</t>
  </si>
  <si>
    <t xml:space="preserve">420,985*0,0003 'Přepočtené koeficientem množství</t>
  </si>
  <si>
    <t xml:space="preserve">89</t>
  </si>
  <si>
    <t xml:space="preserve">711112001</t>
  </si>
  <si>
    <t xml:space="preserve">Provedení izolace proti zemní vlhkosti natěradly a tmely za studena na ploše svislé S nátěrem penetračním</t>
  </si>
  <si>
    <t xml:space="preserve">-2051398581</t>
  </si>
  <si>
    <t xml:space="preserve">https://podminky.urs.cz/item/CS_URS_2022_02/711112001</t>
  </si>
  <si>
    <t xml:space="preserve">(26,9+15,65)*2*0,5</t>
  </si>
  <si>
    <t xml:space="preserve">90</t>
  </si>
  <si>
    <t xml:space="preserve">-1258688675</t>
  </si>
  <si>
    <t xml:space="preserve">42,55*0,00034 'Přepočtené koeficientem množství</t>
  </si>
  <si>
    <t xml:space="preserve">91</t>
  </si>
  <si>
    <t xml:space="preserve">711113115</t>
  </si>
  <si>
    <t xml:space="preserve">Izolace proti zemní vlhkosti natěradly a tmely za studena na ploše vodorovné V těsnicí hmotou dvousložkovou na bázi polymery modifikované živice</t>
  </si>
  <si>
    <t xml:space="preserve">1327444312</t>
  </si>
  <si>
    <t xml:space="preserve">https://podminky.urs.cz/item/CS_URS_2022_02/711113115</t>
  </si>
  <si>
    <t xml:space="preserve">92</t>
  </si>
  <si>
    <t xml:space="preserve">711113125</t>
  </si>
  <si>
    <t xml:space="preserve">Izolace proti zemní vlhkosti natěradly a tmely za studena na ploše svislé S těsnicí hmotou dvousložkovou na bázi polymery modifikované živice</t>
  </si>
  <si>
    <t xml:space="preserve">880885755</t>
  </si>
  <si>
    <t xml:space="preserve">https://podminky.urs.cz/item/CS_URS_2022_02/711113125</t>
  </si>
  <si>
    <t xml:space="preserve">(17,0+10,6+10,35+11,45+5,6*3+20,6*2+5,9*2+11,3*2+7,5+11,9)*0,3</t>
  </si>
  <si>
    <t xml:space="preserve">sprchy</t>
  </si>
  <si>
    <t xml:space="preserve">(1,0+1,1*2+(1,0+1,2*2)*2+2,85*2+3,05**4+2,0*4)*1,7</t>
  </si>
  <si>
    <t xml:space="preserve">(2,6*4+3,05*4+2,0*4)*1,7</t>
  </si>
  <si>
    <t xml:space="preserve">(10,4*2+5,8*2+21,1+7,7+17,4+6,1+10,35+11,45+5,6*3+7,9+9,0+5,6*2)*0,3</t>
  </si>
  <si>
    <t xml:space="preserve">(1,0+1,1*2)*2*1,7+2,0*2*2,0+(2,35+4,15*2)*1,7</t>
  </si>
  <si>
    <t xml:space="preserve">93</t>
  </si>
  <si>
    <t xml:space="preserve">711141559</t>
  </si>
  <si>
    <t xml:space="preserve">Provedení izolace proti zemní vlhkosti pásy přitavením NAIP na ploše vodorovné V</t>
  </si>
  <si>
    <t xml:space="preserve">1082651036</t>
  </si>
  <si>
    <t xml:space="preserve">https://podminky.urs.cz/item/CS_URS_2022_02/711141559</t>
  </si>
  <si>
    <t xml:space="preserve">420,985</t>
  </si>
  <si>
    <t xml:space="preserve">94</t>
  </si>
  <si>
    <t xml:space="preserve">62836109</t>
  </si>
  <si>
    <t xml:space="preserve">pás asfaltový natavitelný oxidovaný tl 3,5mm s vložkou z hliníkové fólie / hliníkové fólie s textilií, se spalitelnou PE folií nebo jemnozrnným minerálním posypem</t>
  </si>
  <si>
    <t xml:space="preserve">1182474955</t>
  </si>
  <si>
    <t xml:space="preserve">420,985*1,1655 'Přepočtené koeficientem množství</t>
  </si>
  <si>
    <t xml:space="preserve">95</t>
  </si>
  <si>
    <t xml:space="preserve">711142559</t>
  </si>
  <si>
    <t xml:space="preserve">Provedení izolace proti zemní vlhkosti pásy přitavením NAIP na ploše svislé S</t>
  </si>
  <si>
    <t xml:space="preserve">-852997052</t>
  </si>
  <si>
    <t xml:space="preserve">https://podminky.urs.cz/item/CS_URS_2022_02/711142559</t>
  </si>
  <si>
    <t xml:space="preserve">42,55</t>
  </si>
  <si>
    <t xml:space="preserve">96</t>
  </si>
  <si>
    <t xml:space="preserve">1652567920</t>
  </si>
  <si>
    <t xml:space="preserve">42,55*1,221 'Přepočtené koeficientem množství</t>
  </si>
  <si>
    <t xml:space="preserve">97</t>
  </si>
  <si>
    <t xml:space="preserve">998711102</t>
  </si>
  <si>
    <t xml:space="preserve">Přesun hmot pro izolace proti vodě, vlhkosti a plynům stanovený z hmotnosti přesunovaného materiálu vodorovná dopravní vzdálenost do 50 m v objektech výšky přes 6 do 12 m</t>
  </si>
  <si>
    <t xml:space="preserve">1515151457</t>
  </si>
  <si>
    <t xml:space="preserve">https://podminky.urs.cz/item/CS_URS_2022_02/998711102</t>
  </si>
  <si>
    <t xml:space="preserve">713</t>
  </si>
  <si>
    <t xml:space="preserve">Izolace tepelné</t>
  </si>
  <si>
    <t xml:space="preserve">98</t>
  </si>
  <si>
    <t xml:space="preserve">713111131</t>
  </si>
  <si>
    <t xml:space="preserve">Montáž tepelné izolace stropů rohožemi, pásy, dílci, deskami, bloky (izolační materiál ve specifikaci) žebrových spodem s uchycením (drátem, páskou apod.)</t>
  </si>
  <si>
    <t xml:space="preserve">-1107753545</t>
  </si>
  <si>
    <t xml:space="preserve">https://podminky.urs.cz/item/CS_URS_2022_02/713111131</t>
  </si>
  <si>
    <t xml:space="preserve">rohože+parozábrana</t>
  </si>
  <si>
    <t xml:space="preserve">27,1*15,85*3</t>
  </si>
  <si>
    <t xml:space="preserve">99</t>
  </si>
  <si>
    <t xml:space="preserve">63152100</t>
  </si>
  <si>
    <t xml:space="preserve">pás tepelně izolační univerzální λ=0,032-0,033 tl 120mm</t>
  </si>
  <si>
    <t xml:space="preserve">1804886931</t>
  </si>
  <si>
    <t xml:space="preserve">27,1*15,85</t>
  </si>
  <si>
    <t xml:space="preserve">429,535*1,05 'Přepočtené koeficientem množství</t>
  </si>
  <si>
    <t xml:space="preserve">100</t>
  </si>
  <si>
    <t xml:space="preserve">63152102</t>
  </si>
  <si>
    <t xml:space="preserve">pás tepelně izolační univerzální λ=0,032-0,033 tl 140mm</t>
  </si>
  <si>
    <t xml:space="preserve">1881499500</t>
  </si>
  <si>
    <t xml:space="preserve">101</t>
  </si>
  <si>
    <t xml:space="preserve">28329012</t>
  </si>
  <si>
    <t xml:space="preserve">fólie PE vyztužená pro parotěsnou vrstvu (reakce na oheň - třída F) 140g/m2</t>
  </si>
  <si>
    <t xml:space="preserve">-686274679</t>
  </si>
  <si>
    <t xml:space="preserve">429,535*1,15 'Přepočtené koeficientem množství</t>
  </si>
  <si>
    <t xml:space="preserve">102</t>
  </si>
  <si>
    <t xml:space="preserve">713121111R00</t>
  </si>
  <si>
    <t xml:space="preserve">Montáž tepelné izolace podlah rohožemi, pásy, deskami ve dvou vrstvách, dílci, bloky (izolační materiál ve specifikaci) kladenými volně </t>
  </si>
  <si>
    <t xml:space="preserve">602013511</t>
  </si>
  <si>
    <t xml:space="preserve">https://podminky.urs.cz/item/CS_URS_2022_02/713121111</t>
  </si>
  <si>
    <t xml:space="preserve">18,74+29,07+21,25+19,07*2+6,18+4,69+17,89+5,94</t>
  </si>
  <si>
    <t xml:space="preserve">14,07+6,21+6,08+7,89+1,8*3+15,17*2+2,0*2+7,93*2+3,13+5,71</t>
  </si>
  <si>
    <t xml:space="preserve">103</t>
  </si>
  <si>
    <t xml:space="preserve">28372317</t>
  </si>
  <si>
    <t xml:space="preserve">deska EPS 100 pro konstrukce s běžným zatížením λ=0,037 tl 150mm</t>
  </si>
  <si>
    <t xml:space="preserve">734523518</t>
  </si>
  <si>
    <t xml:space="preserve">464,14*1,05*2'Přepočtené koeficientem množství</t>
  </si>
  <si>
    <t xml:space="preserve">104</t>
  </si>
  <si>
    <t xml:space="preserve">713121111</t>
  </si>
  <si>
    <t xml:space="preserve">Montáž tepelné izolace podlah rohožemi, pásy, deskami, dílci, bloky (izolační materiál ve specifikaci) kladenými volně jednovrstvá</t>
  </si>
  <si>
    <t xml:space="preserve">1472092172</t>
  </si>
  <si>
    <t xml:space="preserve">105</t>
  </si>
  <si>
    <t xml:space="preserve">ISV.8591057230028</t>
  </si>
  <si>
    <t xml:space="preserve">EPS 70 - 20mm, λD = 0,039 (W·m-1·K-1),1000x500x20mm, stabilizované desky pro tepel. izolace např. podkladní vrstvy izolací plochých střech, stěny, podlahy apod. Trvalá zatížitelnost v tlaku max. 1200kg/m2 při def. &lt; 2% .</t>
  </si>
  <si>
    <t xml:space="preserve">-314959043</t>
  </si>
  <si>
    <t xml:space="preserve">151,73*1,05 'Přepočtené koeficientem množství</t>
  </si>
  <si>
    <t xml:space="preserve">106</t>
  </si>
  <si>
    <t xml:space="preserve">998713102</t>
  </si>
  <si>
    <t xml:space="preserve">Přesun hmot pro izolace tepelné stanovený z hmotnosti přesunovaného materiálu vodorovná dopravní vzdálenost do 50 m v objektech výšky přes 6 m do 12 m</t>
  </si>
  <si>
    <t xml:space="preserve">-1888632406</t>
  </si>
  <si>
    <t xml:space="preserve">https://podminky.urs.cz/item/CS_URS_2022_02/998713102</t>
  </si>
  <si>
    <t xml:space="preserve">761</t>
  </si>
  <si>
    <t xml:space="preserve">Konstrukce prosvětlovací</t>
  </si>
  <si>
    <t xml:space="preserve">107</t>
  </si>
  <si>
    <t xml:space="preserve">761A3001R00</t>
  </si>
  <si>
    <t xml:space="preserve">Zárubeň dřevěná obložková pro dveře 1křídlé T9-T12</t>
  </si>
  <si>
    <t xml:space="preserve">190595630</t>
  </si>
  <si>
    <t xml:space="preserve">https://podminky.urs.cz/item/CS_URS_2022_02/761A3001</t>
  </si>
  <si>
    <t xml:space="preserve">108</t>
  </si>
  <si>
    <t xml:space="preserve">761A3002R00</t>
  </si>
  <si>
    <t xml:space="preserve">Dveře 2křídlé dřevěné vč. obožkové zárubně a panikové kliky T2</t>
  </si>
  <si>
    <t xml:space="preserve">-1091308415</t>
  </si>
  <si>
    <t xml:space="preserve">https://podminky.urs.cz/item/CS_URS_2022_02/761A3002</t>
  </si>
  <si>
    <t xml:space="preserve">109</t>
  </si>
  <si>
    <t xml:space="preserve">761A3121R00</t>
  </si>
  <si>
    <t xml:space="preserve">Dveře 1křídlé dřevěné do obložkové zárubně T4-T8</t>
  </si>
  <si>
    <t xml:space="preserve">-769050048</t>
  </si>
  <si>
    <t xml:space="preserve">https://podminky.urs.cz/item/CS_URS_2022_02/761A3121</t>
  </si>
  <si>
    <t xml:space="preserve">T4-T8</t>
  </si>
  <si>
    <t xml:space="preserve">110</t>
  </si>
  <si>
    <t xml:space="preserve">761A3122</t>
  </si>
  <si>
    <t xml:space="preserve">Dveře 2křídlové dřevěné protipožární vč. protipožární obložkové zárubně a panikové kliky, EW 15 – C/DP3 T1</t>
  </si>
  <si>
    <t xml:space="preserve">-297523213</t>
  </si>
  <si>
    <t xml:space="preserve">https://podminky.urs.cz/item/CS_URS_2022_02/761A3122</t>
  </si>
  <si>
    <t xml:space="preserve">111</t>
  </si>
  <si>
    <t xml:space="preserve">761A3131</t>
  </si>
  <si>
    <t xml:space="preserve">Dveře 1křídlé dřevěné protipožární vč. Protipožární obložkové zárubně EW15 – C/DP3                             T3</t>
  </si>
  <si>
    <t xml:space="preserve">1370964276</t>
  </si>
  <si>
    <t xml:space="preserve">https://podminky.urs.cz/item/CS_URS_2022_02/761A3131</t>
  </si>
  <si>
    <t xml:space="preserve">T3</t>
  </si>
  <si>
    <t xml:space="preserve">112</t>
  </si>
  <si>
    <t xml:space="preserve">761A4001</t>
  </si>
  <si>
    <t xml:space="preserve">Vrata garážová sekční nebo rolovací plochy do 6 m2</t>
  </si>
  <si>
    <t xml:space="preserve">-399056195</t>
  </si>
  <si>
    <t xml:space="preserve">https://podminky.urs.cz/item/CS_URS_2022_02/761A4001</t>
  </si>
  <si>
    <t xml:space="preserve">Z1</t>
  </si>
  <si>
    <t xml:space="preserve">113</t>
  </si>
  <si>
    <t xml:space="preserve">761A4003</t>
  </si>
  <si>
    <t xml:space="preserve">Vrata garážová sekční nebo rolovací elektrický pohon</t>
  </si>
  <si>
    <t xml:space="preserve">789433301</t>
  </si>
  <si>
    <t xml:space="preserve">https://podminky.urs.cz/item/CS_URS_2022_02/761A4003</t>
  </si>
  <si>
    <t xml:space="preserve">762</t>
  </si>
  <si>
    <t xml:space="preserve">Konstrukce tesařské</t>
  </si>
  <si>
    <t xml:space="preserve">114</t>
  </si>
  <si>
    <t xml:space="preserve">762083122</t>
  </si>
  <si>
    <t xml:space="preserve">Impregnace řeziva máčením proti dřevokaznému hmyzu, houbám a plísním, třída ohrožení 3 a 4 (dřevo v exteriéru)</t>
  </si>
  <si>
    <t xml:space="preserve">999031467</t>
  </si>
  <si>
    <t xml:space="preserve">https://podminky.urs.cz/item/CS_URS_2022_02/762083122</t>
  </si>
  <si>
    <t xml:space="preserve">13,226+3,306+0,683</t>
  </si>
  <si>
    <t xml:space="preserve">115</t>
  </si>
  <si>
    <t xml:space="preserve">762131124</t>
  </si>
  <si>
    <t xml:space="preserve">Montáž bednění stěn z hrubých prken tl. do 32 mm na sraz</t>
  </si>
  <si>
    <t xml:space="preserve">-135940500</t>
  </si>
  <si>
    <t xml:space="preserve">https://podminky.urs.cz/item/CS_URS_2022_02/762131124</t>
  </si>
  <si>
    <t xml:space="preserve">116</t>
  </si>
  <si>
    <t xml:space="preserve">60511115</t>
  </si>
  <si>
    <t xml:space="preserve">řezivo jehličnaté smrk, borovice š přes 80mm tl 24mm dl 2-3m</t>
  </si>
  <si>
    <t xml:space="preserve">1762835634</t>
  </si>
  <si>
    <t xml:space="preserve">38,343*0,025*1,1</t>
  </si>
  <si>
    <t xml:space="preserve">117</t>
  </si>
  <si>
    <t xml:space="preserve">762195000</t>
  </si>
  <si>
    <t xml:space="preserve">Spojovací prostředky stěn a příček hřebíky, svory, fixační prkna</t>
  </si>
  <si>
    <t xml:space="preserve">-447021115</t>
  </si>
  <si>
    <t xml:space="preserve">https://podminky.urs.cz/item/CS_URS_2022_02/762195000</t>
  </si>
  <si>
    <t xml:space="preserve">118</t>
  </si>
  <si>
    <t xml:space="preserve">762341210</t>
  </si>
  <si>
    <t xml:space="preserve">Montáž bednění střech rovných a šikmých sklonu do 60° s vyřezáním otvorů z prken hrubých na sraz tl. do 32 mm</t>
  </si>
  <si>
    <t xml:space="preserve">-907661904</t>
  </si>
  <si>
    <t xml:space="preserve">https://podminky.urs.cz/item/CS_URS_2022_02/762341210</t>
  </si>
  <si>
    <t xml:space="preserve">27,9*8,65*2</t>
  </si>
  <si>
    <t xml:space="preserve">119</t>
  </si>
  <si>
    <t xml:space="preserve">1447123325</t>
  </si>
  <si>
    <t xml:space="preserve">482,67*0,025*1,1</t>
  </si>
  <si>
    <t xml:space="preserve">120</t>
  </si>
  <si>
    <t xml:space="preserve">762341610</t>
  </si>
  <si>
    <t xml:space="preserve">Montáž bednění střech štítových okapových říms, krajnic, závětrných prken a žaluzií ve spádu nebo rovnoběžně s okapem z prken hrubých tl. do 32 mm</t>
  </si>
  <si>
    <t xml:space="preserve">-1643947162</t>
  </si>
  <si>
    <t xml:space="preserve">https://podminky.urs.cz/item/CS_URS_2022_02/762341610</t>
  </si>
  <si>
    <t xml:space="preserve">8,619*0,5*27,9*0,5*2</t>
  </si>
  <si>
    <t xml:space="preserve">121</t>
  </si>
  <si>
    <t xml:space="preserve">-187934516</t>
  </si>
  <si>
    <t xml:space="preserve">120,235*0,025*1,1</t>
  </si>
  <si>
    <t xml:space="preserve">122</t>
  </si>
  <si>
    <t xml:space="preserve">762342511</t>
  </si>
  <si>
    <t xml:space="preserve">Montáž laťování montáž kontralatí na podklad bez tepelné izolace</t>
  </si>
  <si>
    <t xml:space="preserve">-767522215</t>
  </si>
  <si>
    <t xml:space="preserve">https://podminky.urs.cz/item/CS_URS_2022_02/762342511</t>
  </si>
  <si>
    <t xml:space="preserve">8,619*30</t>
  </si>
  <si>
    <t xml:space="preserve">123</t>
  </si>
  <si>
    <t xml:space="preserve">60514106</t>
  </si>
  <si>
    <t xml:space="preserve">řezivo jehličnaté lať pevnostní třída S10-13 průřez 40x60mm</t>
  </si>
  <si>
    <t xml:space="preserve">1021496737</t>
  </si>
  <si>
    <t xml:space="preserve">258,57*0,04*0,06*1,1</t>
  </si>
  <si>
    <t xml:space="preserve">124</t>
  </si>
  <si>
    <t xml:space="preserve">762395000</t>
  </si>
  <si>
    <t xml:space="preserve">Spojovací prostředky krovů, bednění a laťování, nadstřešních konstrukcí svory, prkna, hřebíky, pásová ocel, vruty</t>
  </si>
  <si>
    <t xml:space="preserve">-1458122870</t>
  </si>
  <si>
    <t xml:space="preserve">https://podminky.urs.cz/item/CS_URS_2022_02/762395000</t>
  </si>
  <si>
    <t xml:space="preserve">13,273+3,306+0,683</t>
  </si>
  <si>
    <t xml:space="preserve">125</t>
  </si>
  <si>
    <t xml:space="preserve">762A1 PRC</t>
  </si>
  <si>
    <t xml:space="preserve">D+M vazníkové konstrukce krovu - kompletní provedení </t>
  </si>
  <si>
    <t xml:space="preserve">773235344</t>
  </si>
  <si>
    <t xml:space="preserve">27,9*16,65</t>
  </si>
  <si>
    <t xml:space="preserve">126</t>
  </si>
  <si>
    <t xml:space="preserve">998762102</t>
  </si>
  <si>
    <t xml:space="preserve">Přesun hmot pro konstrukce tesařské stanovený z hmotnosti přesunovaného materiálu vodorovná dopravní vzdálenost do 50 m v objektech výšky přes 6 do 12 m</t>
  </si>
  <si>
    <t xml:space="preserve">484637326</t>
  </si>
  <si>
    <t xml:space="preserve">https://podminky.urs.cz/item/CS_URS_2022_02/998762102</t>
  </si>
  <si>
    <t xml:space="preserve">763</t>
  </si>
  <si>
    <t xml:space="preserve">Konstrukce suché výstavby</t>
  </si>
  <si>
    <t xml:space="preserve">127</t>
  </si>
  <si>
    <t xml:space="preserve">763131412</t>
  </si>
  <si>
    <t xml:space="preserve">Podhled ze sádrokartonových desek dvouvrstvá zavěšená spodní konstrukce z ocelových profilů CD, UD jednoduše opláštěná deskou standardní A, tl. 12,5 mm, s izolací</t>
  </si>
  <si>
    <t xml:space="preserve">-1214273822</t>
  </si>
  <si>
    <t xml:space="preserve">https://podminky.urs.cz/item/CS_URS_2022_02/763131412</t>
  </si>
  <si>
    <t xml:space="preserve">SK1</t>
  </si>
  <si>
    <t xml:space="preserve">4,69+17,89+22,81+16,02+5,94+22,19+23,59</t>
  </si>
  <si>
    <t xml:space="preserve">30,8+14,07+16,64+9,15+16,63+6,75+14,82+3,69+15,63+82,98+55,0+13,75</t>
  </si>
  <si>
    <t xml:space="preserve">128</t>
  </si>
  <si>
    <t xml:space="preserve">763131452</t>
  </si>
  <si>
    <t xml:space="preserve">Podhled ze sádrokartonových desek dvouvrstvá zavěšená spodní konstrukce z ocelových profilů CD, UD jednoduše opláštěná deskou impregnovanou H2, tl. 12,5 mm, s izolací</t>
  </si>
  <si>
    <t xml:space="preserve">-714907634</t>
  </si>
  <si>
    <t xml:space="preserve">https://podminky.urs.cz/item/CS_URS_2022_02/763131452</t>
  </si>
  <si>
    <t xml:space="preserve">SK 2</t>
  </si>
  <si>
    <t xml:space="preserve">15,17*2+2,0*2+7,93*2+3,13+5,71</t>
  </si>
  <si>
    <t xml:space="preserve">4,2+1,85+4,21+1,85+2,05+6,08+7,89+1,8*3+3,87+5,05+1,8*2+12,39</t>
  </si>
  <si>
    <t xml:space="preserve">129</t>
  </si>
  <si>
    <t xml:space="preserve">763131533</t>
  </si>
  <si>
    <t xml:space="preserve">Podhled ze sádrokartonových desek jednovrstvá zavěšená spodní konstrukce z ocelových profilů CD, UD jednoduše opláštěná deskou protipožární DF, tl. 15 mm, s izolací, EI 30</t>
  </si>
  <si>
    <t xml:space="preserve">-930516001</t>
  </si>
  <si>
    <t xml:space="preserve">https://podminky.urs.cz/item/CS_URS_2022_02/763131533</t>
  </si>
  <si>
    <t xml:space="preserve">SK 1a</t>
  </si>
  <si>
    <t xml:space="preserve">10,2+5,74</t>
  </si>
  <si>
    <t xml:space="preserve">130</t>
  </si>
  <si>
    <t xml:space="preserve">763131751</t>
  </si>
  <si>
    <t xml:space="preserve">Podhled ze sádrokartonových desek ostatní práce a konstrukce na podhledech ze sádrokartonových desek montáž parotěsné zábrany</t>
  </si>
  <si>
    <t xml:space="preserve">-631206677</t>
  </si>
  <si>
    <t xml:space="preserve">https://podminky.urs.cz/item/CS_URS_2022_02/763131751</t>
  </si>
  <si>
    <t xml:space="preserve">nad podhledy</t>
  </si>
  <si>
    <t xml:space="preserve">14,75*26,0</t>
  </si>
  <si>
    <t xml:space="preserve">131</t>
  </si>
  <si>
    <t xml:space="preserve">28329274</t>
  </si>
  <si>
    <t xml:space="preserve">fólie PE vyztužená pro parotěsnou vrstvu (reakce na oheň - třída E) 110g/m2</t>
  </si>
  <si>
    <t xml:space="preserve">-1723205152</t>
  </si>
  <si>
    <t xml:space="preserve">383,5*1,1235 'Přepočtené koeficientem množství</t>
  </si>
  <si>
    <t xml:space="preserve">132</t>
  </si>
  <si>
    <t xml:space="preserve">763135101</t>
  </si>
  <si>
    <t xml:space="preserve">Montáž sádrokartonového podhledu kazetového demontovatelného, velikosti kazet 600x600 mm včetně zavěšené nosné konstrukce viditelné</t>
  </si>
  <si>
    <t xml:space="preserve">-68355300</t>
  </si>
  <si>
    <t xml:space="preserve">https://podminky.urs.cz/item/CS_URS_2022_02/763135101</t>
  </si>
  <si>
    <t xml:space="preserve">KP</t>
  </si>
  <si>
    <t xml:space="preserve">18,74+29,07+14,07+6,21+6,08+7,89+1,8*3+20,63+21,25+19,07*2</t>
  </si>
  <si>
    <t xml:space="preserve">133</t>
  </si>
  <si>
    <t xml:space="preserve">59030570</t>
  </si>
  <si>
    <t xml:space="preserve">podhled kazetový bez děrování viditelný rastr tl 10mm 600x600mm</t>
  </si>
  <si>
    <t xml:space="preserve">688728317</t>
  </si>
  <si>
    <t xml:space="preserve">167,48*1,05 'Přepočtené koeficientem množství</t>
  </si>
  <si>
    <t xml:space="preserve">134</t>
  </si>
  <si>
    <t xml:space="preserve">763172352</t>
  </si>
  <si>
    <t xml:space="preserve">Montáž dvířek pro konstrukce ze sádrokartonových desek revizních jednoplášťových pro podhledy velikost (šxv) 300 x 300 mm</t>
  </si>
  <si>
    <t xml:space="preserve">-717241484</t>
  </si>
  <si>
    <t xml:space="preserve">https://podminky.urs.cz/item/CS_URS_2022_02/763172352</t>
  </si>
  <si>
    <t xml:space="preserve">135</t>
  </si>
  <si>
    <t xml:space="preserve">59030711</t>
  </si>
  <si>
    <t xml:space="preserve">dvířka revizní jednokřídlá s automatickým zámkem 300x300mm</t>
  </si>
  <si>
    <t xml:space="preserve">1909167622</t>
  </si>
  <si>
    <t xml:space="preserve">136</t>
  </si>
  <si>
    <t xml:space="preserve">998763302</t>
  </si>
  <si>
    <t xml:space="preserve"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</si>
  <si>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 xml:space="preserve">-1265229325</t>
  </si>
  <si>
    <t xml:space="preserve">https://podminky.urs.cz/item/CS_URS_2022_02/998763302</t>
  </si>
  <si>
    <t xml:space="preserve">764</t>
  </si>
  <si>
    <t xml:space="preserve">Konstrukce klempířské</t>
  </si>
  <si>
    <t xml:space="preserve">137</t>
  </si>
  <si>
    <t xml:space="preserve">764011615</t>
  </si>
  <si>
    <t xml:space="preserve">Podkladní plech z pozinkovaného plechu s povrchovou úpravou rš 400 mm</t>
  </si>
  <si>
    <t xml:space="preserve">1607682117</t>
  </si>
  <si>
    <t xml:space="preserve">https://podminky.urs.cz/item/CS_URS_2022_02/764011615</t>
  </si>
  <si>
    <t xml:space="preserve">27,9*2</t>
  </si>
  <si>
    <t xml:space="preserve">138</t>
  </si>
  <si>
    <t xml:space="preserve">764111641</t>
  </si>
  <si>
    <t xml:space="preserve">Krytina ze svitků, ze šablon nebo taškových tabulí z pozinkovaného plechu s povrchovou úpravou s úpravou u okapů, prostupů a výčnělků střechy rovné drážkováním ze svitků do rš 670 mm, sklon střechy do 30°</t>
  </si>
  <si>
    <t xml:space="preserve">-127209993</t>
  </si>
  <si>
    <t xml:space="preserve">https://podminky.urs.cz/item/CS_URS_2022_02/764111641</t>
  </si>
  <si>
    <t xml:space="preserve">139</t>
  </si>
  <si>
    <t xml:space="preserve">764211625</t>
  </si>
  <si>
    <t xml:space="preserve">Oplechování střešních prvků z pozinkovaného plechu s povrchovou úpravou hřebene větraného s použitím hřebenového plechu s větracím pásem rš 400 mm</t>
  </si>
  <si>
    <t xml:space="preserve">1278424876</t>
  </si>
  <si>
    <t xml:space="preserve">https://podminky.urs.cz/item/CS_URS_2022_02/764211625</t>
  </si>
  <si>
    <t xml:space="preserve">140</t>
  </si>
  <si>
    <t xml:space="preserve">764212635</t>
  </si>
  <si>
    <t xml:space="preserve">Oplechování střešních prvků z pozinkovaného plechu s povrchovou úpravou štítu závětrnou lištou rš 400 mm</t>
  </si>
  <si>
    <t xml:space="preserve">1591618578</t>
  </si>
  <si>
    <t xml:space="preserve">https://podminky.urs.cz/item/CS_URS_2022_02/764212635</t>
  </si>
  <si>
    <t xml:space="preserve">8,65*4</t>
  </si>
  <si>
    <t xml:space="preserve">141</t>
  </si>
  <si>
    <t xml:space="preserve">764216645</t>
  </si>
  <si>
    <t xml:space="preserve">Oplechování parapetů z pozinkovaného plechu s povrchovou úpravou rovných celoplošně lepené, bez rohů rš 400 mm</t>
  </si>
  <si>
    <t xml:space="preserve">901847396</t>
  </si>
  <si>
    <t xml:space="preserve">https://podminky.urs.cz/item/CS_URS_2022_02/764216645</t>
  </si>
  <si>
    <t xml:space="preserve">K1-K7</t>
  </si>
  <si>
    <t xml:space="preserve">22,0+10,5*2+5,0+1,0+3,0+8,0</t>
  </si>
  <si>
    <t xml:space="preserve">142</t>
  </si>
  <si>
    <t xml:space="preserve">764315631</t>
  </si>
  <si>
    <t xml:space="preserve">Lemování trub, konzol, držáků a ostatních kusových prvků z pozinkovaného plechu s povrchovou úpravou střech s krytinou prostupovou manžetou do 75 mm</t>
  </si>
  <si>
    <t xml:space="preserve">-1706584585</t>
  </si>
  <si>
    <t xml:space="preserve">https://podminky.urs.cz/item/CS_URS_2022_02/764315631</t>
  </si>
  <si>
    <t xml:space="preserve">143</t>
  </si>
  <si>
    <t xml:space="preserve">764315632</t>
  </si>
  <si>
    <t xml:space="preserve">Lemování trub, konzol, držáků a ostatních kusových prvků z pozinkovaného plechu s povrchovou úpravou střech s krytinou prostupovou manžetou přes 75 do 100 mm</t>
  </si>
  <si>
    <t xml:space="preserve">-225108884</t>
  </si>
  <si>
    <t xml:space="preserve">https://podminky.urs.cz/item/CS_URS_2022_02/764315632</t>
  </si>
  <si>
    <t xml:space="preserve">144</t>
  </si>
  <si>
    <t xml:space="preserve">764511602</t>
  </si>
  <si>
    <t xml:space="preserve">Žlab podokapní z pozinkovaného plechu s povrchovou úpravou včetně háků a čel půlkruhový rš 330 mm</t>
  </si>
  <si>
    <t xml:space="preserve">-1594128180</t>
  </si>
  <si>
    <t xml:space="preserve">https://podminky.urs.cz/item/CS_URS_2022_02/764511602</t>
  </si>
  <si>
    <t xml:space="preserve">145</t>
  </si>
  <si>
    <t xml:space="preserve">764511642</t>
  </si>
  <si>
    <t xml:space="preserve">Žlab podokapní z pozinkovaného plechu s povrchovou úpravou včetně háků a čel kotlík oválný (trychtýřový), rš žlabu/průměr svodu 330/100 mm</t>
  </si>
  <si>
    <t xml:space="preserve">-161442501</t>
  </si>
  <si>
    <t xml:space="preserve">https://podminky.urs.cz/item/CS_URS_2022_02/764511642</t>
  </si>
  <si>
    <t xml:space="preserve">146</t>
  </si>
  <si>
    <t xml:space="preserve">764518622</t>
  </si>
  <si>
    <t xml:space="preserve">Svod z pozinkovaného plechu s upraveným povrchem včetně objímek, kolen a odskoků kruhový, průměru 100 mm</t>
  </si>
  <si>
    <t xml:space="preserve">559791301</t>
  </si>
  <si>
    <t xml:space="preserve">https://podminky.urs.cz/item/CS_URS_2022_02/764518622</t>
  </si>
  <si>
    <t xml:space="preserve">K 9</t>
  </si>
  <si>
    <t xml:space="preserve">40,5</t>
  </si>
  <si>
    <t xml:space="preserve">147</t>
  </si>
  <si>
    <t xml:space="preserve">998764102</t>
  </si>
  <si>
    <t xml:space="preserve">Přesun hmot pro konstrukce klempířské stanovený z hmotnosti přesunovaného materiálu vodorovná dopravní vzdálenost do 50 m v objektech výšky přes 6 do 12 m</t>
  </si>
  <si>
    <t xml:space="preserve">-803280764</t>
  </si>
  <si>
    <t xml:space="preserve">https://podminky.urs.cz/item/CS_URS_2022_02/998764102</t>
  </si>
  <si>
    <t xml:space="preserve">765</t>
  </si>
  <si>
    <t xml:space="preserve">Krytina skládaná</t>
  </si>
  <si>
    <t xml:space="preserve">148</t>
  </si>
  <si>
    <t xml:space="preserve">765191001</t>
  </si>
  <si>
    <t xml:space="preserve">Montáž pojistné hydroizolační nebo parotěsné fólie kladené ve sklonu do 20° lepením (vodotěsné podstřeší) na bednění nebo tepelnou izolaci</t>
  </si>
  <si>
    <t xml:space="preserve">777384620</t>
  </si>
  <si>
    <t xml:space="preserve">https://podminky.urs.cz/item/CS_URS_2022_02/765191001</t>
  </si>
  <si>
    <t xml:space="preserve">(27,9*8,65*2)*2</t>
  </si>
  <si>
    <t xml:space="preserve">149</t>
  </si>
  <si>
    <t xml:space="preserve">ISV.5450208026350</t>
  </si>
  <si>
    <t xml:space="preserve">Kontaktní pojistná hydroizolace určená pro šikmé střechy a aplikaci na bednění.</t>
  </si>
  <si>
    <t xml:space="preserve">-784969982</t>
  </si>
  <si>
    <t xml:space="preserve">482,67*1,1 'Přepočtené koeficientem množství</t>
  </si>
  <si>
    <t xml:space="preserve">150</t>
  </si>
  <si>
    <t xml:space="preserve">RHZ.9800285</t>
  </si>
  <si>
    <t xml:space="preserve">Strukturní dělící vrstva  d 30000 x tl. 8 mm</t>
  </si>
  <si>
    <t xml:space="preserve">1872253114</t>
  </si>
  <si>
    <t xml:space="preserve">151</t>
  </si>
  <si>
    <t xml:space="preserve">998765102</t>
  </si>
  <si>
    <t xml:space="preserve">Přesun hmot pro krytiny skládané stanovený z hmotnosti přesunovaného materiálu vodorovná dopravní vzdálenost do 50 m na objektech výšky přes 6 do 12 m</t>
  </si>
  <si>
    <t xml:space="preserve">272051780</t>
  </si>
  <si>
    <t xml:space="preserve">https://podminky.urs.cz/item/CS_URS_2022_02/998765102</t>
  </si>
  <si>
    <t xml:space="preserve">766</t>
  </si>
  <si>
    <t xml:space="preserve">Konstrukce truhlářské</t>
  </si>
  <si>
    <t xml:space="preserve">152</t>
  </si>
  <si>
    <t xml:space="preserve">766622115</t>
  </si>
  <si>
    <t xml:space="preserve">Montáž oken plastových včetně montáže rámu plochy přes 1 m2 pevných do zdiva, výšky do 1,5 m</t>
  </si>
  <si>
    <t xml:space="preserve">-882438158</t>
  </si>
  <si>
    <t xml:space="preserve">https://podminky.urs.cz/item/CS_URS_2022_02/766622115</t>
  </si>
  <si>
    <t xml:space="preserve">2,0*1,5*6+1,75*1,5*5+1,5*1,5*5+2,0*0,75*5+1,75*0,75</t>
  </si>
  <si>
    <t xml:space="preserve">1,5*0,75*1</t>
  </si>
  <si>
    <t xml:space="preserve">153</t>
  </si>
  <si>
    <t xml:space="preserve">61140051</t>
  </si>
  <si>
    <t xml:space="preserve">okno plastové otevíravé/sklopné dvojsklo přes plochu 1m2 do v 1,5m P1 až P6</t>
  </si>
  <si>
    <t xml:space="preserve">1060643739</t>
  </si>
  <si>
    <t xml:space="preserve">154</t>
  </si>
  <si>
    <t xml:space="preserve">766622132</t>
  </si>
  <si>
    <t xml:space="preserve">Montáž oken plastových včetně montáže rámu plochy přes 1 m2 otevíravých do zdiva, výšky přes 1,5 do 2,5 m</t>
  </si>
  <si>
    <t xml:space="preserve">-290402606</t>
  </si>
  <si>
    <t xml:space="preserve">https://podminky.urs.cz/item/CS_URS_2022_02/766622132</t>
  </si>
  <si>
    <t xml:space="preserve">155</t>
  </si>
  <si>
    <t xml:space="preserve">61140053</t>
  </si>
  <si>
    <t xml:space="preserve">okno plastové otevíravé/sklopné dvojsklo přes plochu 1m2 v 1,5-2,5m</t>
  </si>
  <si>
    <t xml:space="preserve">602831095</t>
  </si>
  <si>
    <t xml:space="preserve">P8+P11</t>
  </si>
  <si>
    <t xml:space="preserve">1,5*2,4+1,0*2,5</t>
  </si>
  <si>
    <t xml:space="preserve">156</t>
  </si>
  <si>
    <t xml:space="preserve">766622216</t>
  </si>
  <si>
    <t xml:space="preserve">Montáž oken plastových plochy do 1 m2 včetně montáže rámu otevíravých do zdiva</t>
  </si>
  <si>
    <t xml:space="preserve">-1610964572</t>
  </si>
  <si>
    <t xml:space="preserve">https://podminky.urs.cz/item/CS_URS_2022_02/766622216</t>
  </si>
  <si>
    <t xml:space="preserve">P7,P9,P10</t>
  </si>
  <si>
    <t xml:space="preserve">4+4+16</t>
  </si>
  <si>
    <t xml:space="preserve">157</t>
  </si>
  <si>
    <t xml:space="preserve">61140049</t>
  </si>
  <si>
    <t xml:space="preserve">okno plastové otevíravé/sklopné dvojsklo do plochy 1m2</t>
  </si>
  <si>
    <t xml:space="preserve">1306667014</t>
  </si>
  <si>
    <t xml:space="preserve">P7+P9+P10</t>
  </si>
  <si>
    <t xml:space="preserve">1,25*0,75*4+0,75*0,75*4+0,5*0,75*16</t>
  </si>
  <si>
    <t xml:space="preserve">158</t>
  </si>
  <si>
    <t xml:space="preserve">766660461</t>
  </si>
  <si>
    <t xml:space="preserve">Montáž dveřních křídel dřevěných nebo plastových vchodových dveří včetně rámu do zdiva dvoukřídlových s nadsvětlíkem</t>
  </si>
  <si>
    <t xml:space="preserve">-1030500074</t>
  </si>
  <si>
    <t xml:space="preserve">https://podminky.urs.cz/item/CS_URS_2022_02/766660461</t>
  </si>
  <si>
    <t xml:space="preserve">P12</t>
  </si>
  <si>
    <t xml:space="preserve">P 18</t>
  </si>
  <si>
    <t xml:space="preserve">159</t>
  </si>
  <si>
    <t xml:space="preserve">61140510</t>
  </si>
  <si>
    <t xml:space="preserve">dveře dvoukřídlé plastové bílé prosklené max rozměru otvoru 4,84m2 bezpečnostní třídy RC2</t>
  </si>
  <si>
    <t xml:space="preserve">315909166</t>
  </si>
  <si>
    <t xml:space="preserve">1,5*2,5*2+1,125*2,5</t>
  </si>
  <si>
    <t xml:space="preserve">10,313*3,335 'Přepočtené koeficientem množství</t>
  </si>
  <si>
    <t xml:space="preserve">160</t>
  </si>
  <si>
    <t xml:space="preserve">766660728</t>
  </si>
  <si>
    <t xml:space="preserve">Montáž dveřních doplňků dveřního kování interiérového zámku</t>
  </si>
  <si>
    <t xml:space="preserve">-1229560978</t>
  </si>
  <si>
    <t xml:space="preserve">https://podminky.urs.cz/item/CS_URS_2022_02/766660728</t>
  </si>
  <si>
    <t xml:space="preserve">161</t>
  </si>
  <si>
    <t xml:space="preserve">54924011</t>
  </si>
  <si>
    <t xml:space="preserve">zámek zadlabací vložkový pravolevý rozteč 90x50,5mm</t>
  </si>
  <si>
    <t xml:space="preserve">-751648475</t>
  </si>
  <si>
    <t xml:space="preserve">162</t>
  </si>
  <si>
    <t xml:space="preserve">766660729</t>
  </si>
  <si>
    <t xml:space="preserve">Montáž dveřních doplňků dveřního kování interiérového štítku s klikou</t>
  </si>
  <si>
    <t xml:space="preserve">-552331906</t>
  </si>
  <si>
    <t xml:space="preserve">https://podminky.urs.cz/item/CS_URS_2022_02/766660729</t>
  </si>
  <si>
    <t xml:space="preserve">163</t>
  </si>
  <si>
    <t xml:space="preserve">54914123</t>
  </si>
  <si>
    <t xml:space="preserve">kování rozetové klika/klika</t>
  </si>
  <si>
    <t xml:space="preserve">-1689249830</t>
  </si>
  <si>
    <t xml:space="preserve">164</t>
  </si>
  <si>
    <t xml:space="preserve">766660731</t>
  </si>
  <si>
    <t xml:space="preserve">Montáž dveřních doplňků dveřního kování bezpečnostního zámku</t>
  </si>
  <si>
    <t xml:space="preserve">454296416</t>
  </si>
  <si>
    <t xml:space="preserve">https://podminky.urs.cz/item/CS_URS_2022_02/766660731</t>
  </si>
  <si>
    <t xml:space="preserve">165</t>
  </si>
  <si>
    <t xml:space="preserve">54924010</t>
  </si>
  <si>
    <t xml:space="preserve">zámek zadlabací protipožární rozteč 90x55,5mm</t>
  </si>
  <si>
    <t xml:space="preserve">1914322529</t>
  </si>
  <si>
    <t xml:space="preserve">166</t>
  </si>
  <si>
    <t xml:space="preserve">766660734</t>
  </si>
  <si>
    <t xml:space="preserve">Montáž dveřních doplňků dveřního kování bezpečnostního panikového kování</t>
  </si>
  <si>
    <t xml:space="preserve">-1921395706</t>
  </si>
  <si>
    <t xml:space="preserve">https://podminky.urs.cz/item/CS_URS_2022_02/766660734</t>
  </si>
  <si>
    <t xml:space="preserve">167</t>
  </si>
  <si>
    <t xml:space="preserve">54914135</t>
  </si>
  <si>
    <t xml:space="preserve">kování panikové klika/klika</t>
  </si>
  <si>
    <t xml:space="preserve">-811361021</t>
  </si>
  <si>
    <t xml:space="preserve">168</t>
  </si>
  <si>
    <t xml:space="preserve">766694112</t>
  </si>
  <si>
    <t xml:space="preserve">Montáž ostatních truhlářských konstrukcí parapetních desek dřevěných nebo plastových šířky do 300 mm, délky přes 1000 do 1600 mm</t>
  </si>
  <si>
    <t xml:space="preserve">-83316640</t>
  </si>
  <si>
    <t xml:space="preserve">https://podminky.urs.cz/item/CS_URS_2022_02/766694112</t>
  </si>
  <si>
    <t xml:space="preserve">P15+P16</t>
  </si>
  <si>
    <t xml:space="preserve">169</t>
  </si>
  <si>
    <t xml:space="preserve">766694113</t>
  </si>
  <si>
    <t xml:space="preserve">Montáž ostatních truhlářských konstrukcí parapetních desek dřevěných nebo plastových šířky do 300 mm, délky přes 1600 do 2600 mm</t>
  </si>
  <si>
    <t xml:space="preserve">1182667383</t>
  </si>
  <si>
    <t xml:space="preserve">https://podminky.urs.cz/item/CS_URS_2022_02/766694113</t>
  </si>
  <si>
    <t xml:space="preserve">P13+P14</t>
  </si>
  <si>
    <t xml:space="preserve">10+4</t>
  </si>
  <si>
    <t xml:space="preserve">170</t>
  </si>
  <si>
    <t xml:space="preserve">611400PRC</t>
  </si>
  <si>
    <t xml:space="preserve">parapet plastový vnitřní – š 300mm, barva bílá</t>
  </si>
  <si>
    <t xml:space="preserve">1437677823</t>
  </si>
  <si>
    <t xml:space="preserve">2,0*10+1,75*4+1,5*5+1,25*2</t>
  </si>
  <si>
    <t xml:space="preserve">171</t>
  </si>
  <si>
    <t xml:space="preserve">766A2002</t>
  </si>
  <si>
    <t xml:space="preserve">Vestavěný nábytek : kuchyňská linka včetně dřezu zakázková výroba (na míru) – standardní kování, včetně standardního nerezového dřezu s odkapávačem standardního sifonu a standardní dřezové stojánkové pákové baterie </t>
  </si>
  <si>
    <t xml:space="preserve">-1040478636</t>
  </si>
  <si>
    <t xml:space="preserve">https://podminky.urs.cz/item/CS_URS_2022_02/766A2002</t>
  </si>
  <si>
    <t xml:space="preserve">T13 bez spotřebičů</t>
  </si>
  <si>
    <t xml:space="preserve">3,65</t>
  </si>
  <si>
    <t xml:space="preserve">T14 bez spotřebičů</t>
  </si>
  <si>
    <t xml:space="preserve">6,0 pult 5,0</t>
  </si>
  <si>
    <t xml:space="preserve">172</t>
  </si>
  <si>
    <t xml:space="preserve">998766102</t>
  </si>
  <si>
    <t xml:space="preserve">Přesun hmot pro konstrukce truhlářské stanovený z hmotnosti přesunovaného materiálu vodorovná dopravní vzdálenost do 50 m v objektech výšky přes 6 do 12 m</t>
  </si>
  <si>
    <t xml:space="preserve">-741332223</t>
  </si>
  <si>
    <t xml:space="preserve">https://podminky.urs.cz/item/CS_URS_2022_02/998766102</t>
  </si>
  <si>
    <t xml:space="preserve">767</t>
  </si>
  <si>
    <t xml:space="preserve">Konstrukce zámečnické</t>
  </si>
  <si>
    <t xml:space="preserve">173</t>
  </si>
  <si>
    <t xml:space="preserve">767 PRC 1</t>
  </si>
  <si>
    <t xml:space="preserve">D+M venkovní čistící zóny do ocel.rámu vč,gumové rohože 900x1500mm Z3</t>
  </si>
  <si>
    <t xml:space="preserve">583157944</t>
  </si>
  <si>
    <t xml:space="preserve">174</t>
  </si>
  <si>
    <t xml:space="preserve">767 PRC 2</t>
  </si>
  <si>
    <t xml:space="preserve">D+M vnitřní čistící zóny do nerez.rámu vč.kobercové rohože 900x1500mm Z4_x005F
</t>
  </si>
  <si>
    <t xml:space="preserve">848931900</t>
  </si>
  <si>
    <t xml:space="preserve">175</t>
  </si>
  <si>
    <t xml:space="preserve">767 PRC 3</t>
  </si>
  <si>
    <t xml:space="preserve">Nerezový zakončovací L profil dl.2100mm Z5</t>
  </si>
  <si>
    <t xml:space="preserve">1209167428</t>
  </si>
  <si>
    <t xml:space="preserve">176</t>
  </si>
  <si>
    <t xml:space="preserve">767 PRC 4</t>
  </si>
  <si>
    <t xml:space="preserve">D+M Ocelový stožár pro anténu Z6</t>
  </si>
  <si>
    <t xml:space="preserve">-802889018</t>
  </si>
  <si>
    <t xml:space="preserve">177</t>
  </si>
  <si>
    <t xml:space="preserve">767 PRC 5</t>
  </si>
  <si>
    <t xml:space="preserve">D+M skleněné markýzy 1800x1200mm </t>
  </si>
  <si>
    <t xml:space="preserve">kpl</t>
  </si>
  <si>
    <t xml:space="preserve">-1707401244</t>
  </si>
  <si>
    <t xml:space="preserve">178</t>
  </si>
  <si>
    <t xml:space="preserve">767 PRC 6</t>
  </si>
  <si>
    <t xml:space="preserve">D+M skleněné markýzy 1400x1200mm S2</t>
  </si>
  <si>
    <t xml:space="preserve">387077748</t>
  </si>
  <si>
    <t xml:space="preserve">179</t>
  </si>
  <si>
    <t xml:space="preserve">7671632PRC</t>
  </si>
  <si>
    <t xml:space="preserve">Montáž a dodání kompletního nerez. zábradlí přímého z dílců na schodišti kotveného do zdiva nebo lehčeného betonu</t>
  </si>
  <si>
    <t xml:space="preserve">soubor</t>
  </si>
  <si>
    <t xml:space="preserve">-1193740534</t>
  </si>
  <si>
    <t xml:space="preserve">Z2</t>
  </si>
  <si>
    <t xml:space="preserve">180</t>
  </si>
  <si>
    <t xml:space="preserve">767646510</t>
  </si>
  <si>
    <t xml:space="preserve">Montáž dveří ocelových nebo hliníkových protipožárních uzávěrů jednokřídlových</t>
  </si>
  <si>
    <t xml:space="preserve">-869881622</t>
  </si>
  <si>
    <t xml:space="preserve">https://podminky.urs.cz/item/CS_URS_2022_02/767646510</t>
  </si>
  <si>
    <t xml:space="preserve">181</t>
  </si>
  <si>
    <t xml:space="preserve">55341182</t>
  </si>
  <si>
    <t xml:space="preserve">dveře jednokřídlé ocelové interierové protipožární EW 15, 30, 45 D1 speciální zárubeň 800x1970mm</t>
  </si>
  <si>
    <t xml:space="preserve">1281616252</t>
  </si>
  <si>
    <t xml:space="preserve">182</t>
  </si>
  <si>
    <t xml:space="preserve">998767102</t>
  </si>
  <si>
    <t xml:space="preserve">Přesun hmot pro zámečnické konstrukce stanovený z hmotnosti přesunovaného materiálu vodorovná dopravní vzdálenost do 50 m v objektech výšky přes 6 do 12 m</t>
  </si>
  <si>
    <t xml:space="preserve">472423851</t>
  </si>
  <si>
    <t xml:space="preserve">https://podminky.urs.cz/item/CS_URS_2022_02/998767102</t>
  </si>
  <si>
    <t xml:space="preserve">771</t>
  </si>
  <si>
    <t xml:space="preserve">Podlahy z dlaždic</t>
  </si>
  <si>
    <t xml:space="preserve">183</t>
  </si>
  <si>
    <t xml:space="preserve">771121011</t>
  </si>
  <si>
    <t xml:space="preserve">Příprava podkladu před provedením dlažby nátěr penetrační na podlahu</t>
  </si>
  <si>
    <t xml:space="preserve">-444982978</t>
  </si>
  <si>
    <t xml:space="preserve">https://podminky.urs.cz/item/CS_URS_2022_02/771121011</t>
  </si>
  <si>
    <t xml:space="preserve">A1</t>
  </si>
  <si>
    <t xml:space="preserve">2,55*(2,25+1,3)+1,275*0,3*18</t>
  </si>
  <si>
    <t xml:space="preserve">184</t>
  </si>
  <si>
    <t xml:space="preserve">771151021</t>
  </si>
  <si>
    <t xml:space="preserve">Příprava podkladu před provedením dlažby samonivelační stěrka min.pevnosti 30 MPa, tloušťky do 3 mm</t>
  </si>
  <si>
    <t xml:space="preserve">-1993088186</t>
  </si>
  <si>
    <t xml:space="preserve">https://podminky.urs.cz/item/CS_URS_2022_02/771151021</t>
  </si>
  <si>
    <t xml:space="preserve">22,81+18,02+22,19</t>
  </si>
  <si>
    <t xml:space="preserve">185</t>
  </si>
  <si>
    <t xml:space="preserve">771161021</t>
  </si>
  <si>
    <t xml:space="preserve">Příprava podkladu před provedením dlažby montáž profilu ukončujícího profilu pro plynulý přechod (dlažba-koberec apod.)</t>
  </si>
  <si>
    <t xml:space="preserve">-915877658</t>
  </si>
  <si>
    <t xml:space="preserve">https://podminky.urs.cz/item/CS_URS_2022_02/771161021</t>
  </si>
  <si>
    <t xml:space="preserve">Z7</t>
  </si>
  <si>
    <t xml:space="preserve">2,7+5,8</t>
  </si>
  <si>
    <t xml:space="preserve">186</t>
  </si>
  <si>
    <t xml:space="preserve">59054130</t>
  </si>
  <si>
    <t xml:space="preserve">profil přechodový nerezový samolepící 35mm</t>
  </si>
  <si>
    <t xml:space="preserve">-328515863</t>
  </si>
  <si>
    <t xml:space="preserve">8,5*1,1 'Přepočtené koeficientem množství</t>
  </si>
  <si>
    <t xml:space="preserve">187</t>
  </si>
  <si>
    <t xml:space="preserve">771274123</t>
  </si>
  <si>
    <t xml:space="preserve">Montáž obkladů schodišť z dlaždic keramických lepených flexibilním lepidlem stupnic protiskluzných nebo reliéfních, šířky přes 250 do 300 mm</t>
  </si>
  <si>
    <t xml:space="preserve">-213200324</t>
  </si>
  <si>
    <t xml:space="preserve">https://podminky.urs.cz/item/CS_URS_2022_02/771274123</t>
  </si>
  <si>
    <t xml:space="preserve">1,275*18</t>
  </si>
  <si>
    <t xml:space="preserve">188</t>
  </si>
  <si>
    <t xml:space="preserve">59761337</t>
  </si>
  <si>
    <t xml:space="preserve">schodovka protiskluzná šířky 300x600mm</t>
  </si>
  <si>
    <t xml:space="preserve">824747291</t>
  </si>
  <si>
    <t xml:space="preserve">22,95*1,8337 'Přepočtené koeficientem množství</t>
  </si>
  <si>
    <t xml:space="preserve">189</t>
  </si>
  <si>
    <t xml:space="preserve">771274241</t>
  </si>
  <si>
    <t xml:space="preserve">Montáž obkladů schodišť z dlaždic keramických lepených flexibilním lepidlem podstupnic protiskluzních nebo reliéfních, výšky do 150 mm</t>
  </si>
  <si>
    <t xml:space="preserve">-1683486411</t>
  </si>
  <si>
    <t xml:space="preserve">https://podminky.urs.cz/item/CS_URS_2022_02/771274241</t>
  </si>
  <si>
    <t xml:space="preserve">1,275*20</t>
  </si>
  <si>
    <t xml:space="preserve">190</t>
  </si>
  <si>
    <t xml:space="preserve">59761420</t>
  </si>
  <si>
    <t xml:space="preserve">dlažba velkoformátová keramická slinutá protiskluzná do interiéru i exteriéru pro vysoké mechanické namáhání přes 4 do 6ks/m2</t>
  </si>
  <si>
    <t xml:space="preserve">13573287</t>
  </si>
  <si>
    <t xml:space="preserve">25,5*0,167</t>
  </si>
  <si>
    <t xml:space="preserve">4,259*1,15 'Přepočtené koeficientem množství</t>
  </si>
  <si>
    <t xml:space="preserve">191</t>
  </si>
  <si>
    <t xml:space="preserve">771474112</t>
  </si>
  <si>
    <t xml:space="preserve">Montáž soklů z dlaždic keramických lepených flexibilním lepidlem rovných, výšky přes 65 do 90 mm</t>
  </si>
  <si>
    <t xml:space="preserve">42845528</t>
  </si>
  <si>
    <t xml:space="preserve">https://podminky.urs.cz/item/CS_URS_2022_02/771474112</t>
  </si>
  <si>
    <t xml:space="preserve">1np</t>
  </si>
  <si>
    <t xml:space="preserve">24,0+36,8+19,1+19,3+18,6*2+12,8+9,0+21,1</t>
  </si>
  <si>
    <t xml:space="preserve">13,1+9,6+38,7+18,5+12,1+18,5+10,5+17,5</t>
  </si>
  <si>
    <t xml:space="preserve">podesty</t>
  </si>
  <si>
    <t xml:space="preserve">2,55*2-1,3+1,3*2+2,25*2</t>
  </si>
  <si>
    <t xml:space="preserve">192</t>
  </si>
  <si>
    <t xml:space="preserve">59761338</t>
  </si>
  <si>
    <t xml:space="preserve">sokl-dlažba keramická slinutá hladká do interiéru i exteriéru 445x85mm</t>
  </si>
  <si>
    <t xml:space="preserve">193953531</t>
  </si>
  <si>
    <t xml:space="preserve">328,7*2,475 'Přepočtené koeficientem množství</t>
  </si>
  <si>
    <t xml:space="preserve">193</t>
  </si>
  <si>
    <t xml:space="preserve">771474132</t>
  </si>
  <si>
    <t xml:space="preserve">Montáž soklů z dlaždic keramických lepených flexibilním lepidlem schodišťových stupňovitých, výšky přes 65 do 90 mm</t>
  </si>
  <si>
    <t xml:space="preserve">-137085558</t>
  </si>
  <si>
    <t xml:space="preserve">https://podminky.urs.cz/item/CS_URS_2022_02/771474132</t>
  </si>
  <si>
    <t xml:space="preserve">0,3*18*2+0,167*20</t>
  </si>
  <si>
    <t xml:space="preserve">194</t>
  </si>
  <si>
    <t xml:space="preserve">86344535</t>
  </si>
  <si>
    <t xml:space="preserve">14,14*2,475 'Přepočtené koeficientem množství</t>
  </si>
  <si>
    <t xml:space="preserve">195</t>
  </si>
  <si>
    <t xml:space="preserve">771574262</t>
  </si>
  <si>
    <t xml:space="preserve">Montáž podlah z dlaždic keramických lepených flexibilním lepidlem velkoformátových pro vysoké mechanické zatížení protiskluzných nebo reliéfních (bezbariérových) přes 4 do 6 ks/m2</t>
  </si>
  <si>
    <t xml:space="preserve">-1515067092</t>
  </si>
  <si>
    <t xml:space="preserve">https://podminky.urs.cz/item/CS_URS_2022_02/771574262</t>
  </si>
  <si>
    <t xml:space="preserve">469,518</t>
  </si>
  <si>
    <t xml:space="preserve">2,55*(2,25+1,3)</t>
  </si>
  <si>
    <t xml:space="preserve">196</t>
  </si>
  <si>
    <t xml:space="preserve">435728574</t>
  </si>
  <si>
    <t xml:space="preserve">478,571*1,15 'Přepočtené koeficientem množství</t>
  </si>
  <si>
    <t xml:space="preserve">197</t>
  </si>
  <si>
    <t xml:space="preserve">998771102</t>
  </si>
  <si>
    <t xml:space="preserve">Přesun hmot pro podlahy z dlaždic stanovený z hmotnosti přesunovaného materiálu vodorovná dopravní vzdálenost do 50 m v objektech výšky přes 6 do 12 m</t>
  </si>
  <si>
    <t xml:space="preserve">1819288129</t>
  </si>
  <si>
    <t xml:space="preserve">https://podminky.urs.cz/item/CS_URS_2022_02/998771102</t>
  </si>
  <si>
    <t xml:space="preserve">776</t>
  </si>
  <si>
    <t xml:space="preserve">Podlahy povlakové</t>
  </si>
  <si>
    <t xml:space="preserve">198</t>
  </si>
  <si>
    <t xml:space="preserve">776111111</t>
  </si>
  <si>
    <t xml:space="preserve">Příprava podkladu broušení podlah nového podkladu anhydritového</t>
  </si>
  <si>
    <t xml:space="preserve">-1037416008</t>
  </si>
  <si>
    <t xml:space="preserve">https://podminky.urs.cz/item/CS_URS_2022_02/776111111</t>
  </si>
  <si>
    <t xml:space="preserve">199</t>
  </si>
  <si>
    <t xml:space="preserve">776241111</t>
  </si>
  <si>
    <t xml:space="preserve">Montáž podlahovin ze sametového vinylu lepením pásů hladkých (bez vzoru)</t>
  </si>
  <si>
    <t xml:space="preserve">-1069418293</t>
  </si>
  <si>
    <t xml:space="preserve">https://podminky.urs.cz/item/CS_URS_2022_02/776241111</t>
  </si>
  <si>
    <t xml:space="preserve">200</t>
  </si>
  <si>
    <t xml:space="preserve">28411080</t>
  </si>
  <si>
    <t xml:space="preserve">vinyl sametový vyrobený systémem vločkování tl 4,3mm, nylon 6.6, hustota vlákna 70mil/m2, zátěž 33, R10, hořlavost Bfl S1, útlum 20dB</t>
  </si>
  <si>
    <t xml:space="preserve">-1761300660</t>
  </si>
  <si>
    <t xml:space="preserve">212,75*1,1 'Přepočtené koeficientem množství</t>
  </si>
  <si>
    <t xml:space="preserve">201</t>
  </si>
  <si>
    <t xml:space="preserve">776411111</t>
  </si>
  <si>
    <t xml:space="preserve">Montáž soklíků lepením obvodových, výšky do 80 mm</t>
  </si>
  <si>
    <t xml:space="preserve">-1513254515</t>
  </si>
  <si>
    <t xml:space="preserve">https://podminky.urs.cz/item/CS_URS_2022_02/776411111</t>
  </si>
  <si>
    <t xml:space="preserve">16,1+19,6+19,8</t>
  </si>
  <si>
    <t xml:space="preserve">37,85+30,25+16,9</t>
  </si>
  <si>
    <t xml:space="preserve">202</t>
  </si>
  <si>
    <t xml:space="preserve">28411009</t>
  </si>
  <si>
    <t xml:space="preserve">lišta soklová PVC 18x80mm</t>
  </si>
  <si>
    <t xml:space="preserve">-1967629100</t>
  </si>
  <si>
    <t xml:space="preserve">140,5*1,02 'Přepočtené koeficientem množství</t>
  </si>
  <si>
    <t xml:space="preserve">203</t>
  </si>
  <si>
    <t xml:space="preserve">776991121</t>
  </si>
  <si>
    <t xml:space="preserve">Ostatní práce údržba nových podlahovin po pokládce čištění základní</t>
  </si>
  <si>
    <t xml:space="preserve">64665823</t>
  </si>
  <si>
    <t xml:space="preserve">https://podminky.urs.cz/item/CS_URS_2022_02/776991121</t>
  </si>
  <si>
    <t xml:space="preserve">204</t>
  </si>
  <si>
    <t xml:space="preserve">776991141</t>
  </si>
  <si>
    <t xml:space="preserve">Ostatní práce údržba nových podlahovin po pokládce pastování a leštění ručně</t>
  </si>
  <si>
    <t xml:space="preserve">1150568575</t>
  </si>
  <si>
    <t xml:space="preserve">https://podminky.urs.cz/item/CS_URS_2022_02/776991141</t>
  </si>
  <si>
    <t xml:space="preserve">205</t>
  </si>
  <si>
    <t xml:space="preserve">998776102</t>
  </si>
  <si>
    <t xml:space="preserve">Přesun hmot pro podlahy povlakové stanovený z hmotnosti přesunovaného materiálu vodorovná dopravní vzdálenost do 50 m v objektech výšky přes 6 do 12 m</t>
  </si>
  <si>
    <t xml:space="preserve">-703148735</t>
  </si>
  <si>
    <t xml:space="preserve">https://podminky.urs.cz/item/CS_URS_2022_02/998776102</t>
  </si>
  <si>
    <t xml:space="preserve">781</t>
  </si>
  <si>
    <t xml:space="preserve">Dokončovací práce - obklady</t>
  </si>
  <si>
    <t xml:space="preserve">206</t>
  </si>
  <si>
    <t xml:space="preserve">781121011</t>
  </si>
  <si>
    <t xml:space="preserve">Příprava podkladu před provedením obkladu nátěr penetrační na stěnu</t>
  </si>
  <si>
    <t xml:space="preserve">1021345624</t>
  </si>
  <si>
    <t xml:space="preserve">https://podminky.urs.cz/item/CS_URS_2022_02/781121011</t>
  </si>
  <si>
    <t xml:space="preserve">(17,0+10,6+10,35+11,45+5,6*3+20,6+5,9+11,3*2+3,55+0,8*2+10,5+7,5+11,9+20,6+5,9)*3,0</t>
  </si>
  <si>
    <t xml:space="preserve">-((1,0+0,8*2+0,7*6)*2,0+0,9*2,2*2+0,5*0,75*3)</t>
  </si>
  <si>
    <t xml:space="preserve">((0,5+0,75)*2*5+0,75*4*4+(2,0+1,5)*2*2+1,75*2+0,75*6)*0,15+(2,02*2+1,0)*0,15*4</t>
  </si>
  <si>
    <t xml:space="preserve">-((0,8*4+0,7*23+1,0*3)*2,0+1,75*1,5+(0,5*11+1,25*2)*0,75)</t>
  </si>
  <si>
    <t xml:space="preserve">((1,25+0,75*2)*2+(1,75+1,5)*2+(0,5+0,75)*2*11)*0,15+(1,0+1,97*2)*0,15</t>
  </si>
  <si>
    <t xml:space="preserve">207</t>
  </si>
  <si>
    <t xml:space="preserve">781474154</t>
  </si>
  <si>
    <t xml:space="preserve">Montáž obkladů vnitřních stěn z dlaždic keramických lepených flexibilním lepidlem velkoformátových hladkých přes 4 do 6 ks/m2</t>
  </si>
  <si>
    <t xml:space="preserve">534413737</t>
  </si>
  <si>
    <t xml:space="preserve">https://podminky.urs.cz/item/CS_URS_2022_02/781474154</t>
  </si>
  <si>
    <t xml:space="preserve">208</t>
  </si>
  <si>
    <t xml:space="preserve">59761001</t>
  </si>
  <si>
    <t xml:space="preserve">obklad velkoformátový keramický hladký přes 4 do 6ks/m2</t>
  </si>
  <si>
    <t xml:space="preserve">-315765654</t>
  </si>
  <si>
    <t xml:space="preserve">956,88*1,15 'Přepočtené koeficientem množství</t>
  </si>
  <si>
    <t xml:space="preserve">209</t>
  </si>
  <si>
    <t xml:space="preserve">998781102</t>
  </si>
  <si>
    <t xml:space="preserve">Přesun hmot pro obklady keramické stanovený z hmotnosti přesunovaného materiálu vodorovná dopravní vzdálenost do 50 m v objektech výšky přes 6 do 12 m</t>
  </si>
  <si>
    <t xml:space="preserve">-1170633789</t>
  </si>
  <si>
    <t xml:space="preserve">https://podminky.urs.cz/item/CS_URS_2022_02/998781102</t>
  </si>
  <si>
    <t xml:space="preserve">784</t>
  </si>
  <si>
    <t xml:space="preserve">Dokončovací práce - malby a tapety</t>
  </si>
  <si>
    <t xml:space="preserve">210</t>
  </si>
  <si>
    <t xml:space="preserve">784161401</t>
  </si>
  <si>
    <t xml:space="preserve">Celoplošné vyrovnání podkladu sádrovou stěrkou, tloušťky do 3 mm vyhlazením v místnostech výšky do 3,80 m</t>
  </si>
  <si>
    <t xml:space="preserve">-1157284476</t>
  </si>
  <si>
    <t xml:space="preserve">https://podminky.urs.cz/item/CS_URS_2022_02/784161401</t>
  </si>
  <si>
    <t xml:space="preserve">SDK podhledy</t>
  </si>
  <si>
    <t xml:space="preserve">393,04+117,48+15,94</t>
  </si>
  <si>
    <t xml:space="preserve">211</t>
  </si>
  <si>
    <t xml:space="preserve">784181101</t>
  </si>
  <si>
    <t xml:space="preserve">Penetrace podkladu jednonásobná základní akrylátová bezbarvá v místnostech výšky do 3,80 m</t>
  </si>
  <si>
    <t xml:space="preserve">-179574984</t>
  </si>
  <si>
    <t xml:space="preserve">https://podminky.urs.cz/item/CS_URS_2022_02/784181101</t>
  </si>
  <si>
    <t xml:space="preserve">526,46</t>
  </si>
  <si>
    <t xml:space="preserve">212</t>
  </si>
  <si>
    <t xml:space="preserve">784181107</t>
  </si>
  <si>
    <t xml:space="preserve">Penetrace podkladu jednonásobná základní akrylátová bezbarvá na schodišti o výšce podlaží do 3,80 m</t>
  </si>
  <si>
    <t xml:space="preserve">-1438115040</t>
  </si>
  <si>
    <t xml:space="preserve">https://podminky.urs.cz/item/CS_URS_2022_02/784181107</t>
  </si>
  <si>
    <t xml:space="preserve">213</t>
  </si>
  <si>
    <t xml:space="preserve">784211011</t>
  </si>
  <si>
    <t xml:space="preserve">Malby z malířských směsí oděruvzdorných za mokra jednonásobné, bílé za mokra oděruvzdorné velmi dobře v místnostech výšky do 3,80 m</t>
  </si>
  <si>
    <t xml:space="preserve">190545631</t>
  </si>
  <si>
    <t xml:space="preserve">https://podminky.urs.cz/item/CS_URS_2022_02/784211011</t>
  </si>
  <si>
    <t xml:space="preserve">1897,24</t>
  </si>
  <si>
    <t xml:space="preserve">214</t>
  </si>
  <si>
    <t xml:space="preserve">784211017</t>
  </si>
  <si>
    <t xml:space="preserve">Malby z malířských směsí oděruvzdorných za mokra jednonásobné, bílé za mokra oděruvzdorné velmi dobře na schodišti o výšce podlaží do 3,80 m</t>
  </si>
  <si>
    <t xml:space="preserve">1507538386</t>
  </si>
  <si>
    <t xml:space="preserve">https://podminky.urs.cz/item/CS_URS_2022_02/784211017</t>
  </si>
  <si>
    <t xml:space="preserve">786</t>
  </si>
  <si>
    <t xml:space="preserve">Dokončovací práce - čalounické úpravy</t>
  </si>
  <si>
    <t xml:space="preserve">215</t>
  </si>
  <si>
    <t xml:space="preserve">786626121</t>
  </si>
  <si>
    <t xml:space="preserve">Montáž zastiňujících žaluzií lamelových vnitřních </t>
  </si>
  <si>
    <t xml:space="preserve">-1935217831</t>
  </si>
  <si>
    <t xml:space="preserve">https://podminky.urs.cz/item/CS_URS_2022_02/786626121</t>
  </si>
  <si>
    <t xml:space="preserve">H1,2,3</t>
  </si>
  <si>
    <t xml:space="preserve">2,0*1,5*6+1,75*1,5*2+1,5*15*3</t>
  </si>
  <si>
    <t xml:space="preserve">216</t>
  </si>
  <si>
    <t xml:space="preserve">55346200</t>
  </si>
  <si>
    <t xml:space="preserve">žaluzie horizontální interiérové</t>
  </si>
  <si>
    <t xml:space="preserve">1984037605</t>
  </si>
  <si>
    <t xml:space="preserve">217</t>
  </si>
  <si>
    <t xml:space="preserve">998786102</t>
  </si>
  <si>
    <t xml:space="preserve">Přesun hmot pro stínění a čalounické úpravy stanovený z hmotnosti přesunovaného materiálu vodorovná dopravní vzdálenost do 50 m v objektech výšky (hloubky) přes 6 do 12 m</t>
  </si>
  <si>
    <t xml:space="preserve">639391826</t>
  </si>
  <si>
    <t xml:space="preserve">https://podminky.urs.cz/item/CS_URS_2022_02/998786102</t>
  </si>
  <si>
    <t xml:space="preserve">22044102 - Vytápění</t>
  </si>
  <si>
    <t xml:space="preserve">736 - Podlahové vytápění</t>
  </si>
  <si>
    <t xml:space="preserve">799 - hodinové zůčtovací sazby</t>
  </si>
  <si>
    <t xml:space="preserve">97 - Prorážení otvorů</t>
  </si>
  <si>
    <t xml:space="preserve">D96 - Přesuny suti a vybouraných hmot</t>
  </si>
  <si>
    <t xml:space="preserve">713 - Izolace tepelné</t>
  </si>
  <si>
    <t xml:space="preserve">732 - Strojovny</t>
  </si>
  <si>
    <t xml:space="preserve">733 - Rozvod potrubí</t>
  </si>
  <si>
    <t xml:space="preserve">734 - Armatury</t>
  </si>
  <si>
    <t xml:space="preserve">767 - Konstrukce zámečnické</t>
  </si>
  <si>
    <t xml:space="preserve">736</t>
  </si>
  <si>
    <t xml:space="preserve">Podlahové vytápění</t>
  </si>
  <si>
    <t xml:space="preserve">736-01</t>
  </si>
  <si>
    <t xml:space="preserve">polybutenová trubka PB-R 18x2</t>
  </si>
  <si>
    <t xml:space="preserve">1555038750</t>
  </si>
  <si>
    <t xml:space="preserve">736-02</t>
  </si>
  <si>
    <t xml:space="preserve">press-spojka GT-M-PK 18/18</t>
  </si>
  <si>
    <t xml:space="preserve">ks</t>
  </si>
  <si>
    <t xml:space="preserve">1346556734</t>
  </si>
  <si>
    <t xml:space="preserve">736-03</t>
  </si>
  <si>
    <t xml:space="preserve">ochranná trubka GT-SR 25</t>
  </si>
  <si>
    <t xml:space="preserve">1117147622</t>
  </si>
  <si>
    <t xml:space="preserve">736-04</t>
  </si>
  <si>
    <t xml:space="preserve">rozdělovací stanice 1" GTF-VSV 6</t>
  </si>
  <si>
    <t xml:space="preserve">304469661</t>
  </si>
  <si>
    <t xml:space="preserve">736-05</t>
  </si>
  <si>
    <t xml:space="preserve">rozdělovací stanice 1" GTF-VSV 11</t>
  </si>
  <si>
    <t xml:space="preserve">-664429822</t>
  </si>
  <si>
    <t xml:space="preserve">736-06</t>
  </si>
  <si>
    <t xml:space="preserve">rozdělovací stanice 1" GTF-VSV 8</t>
  </si>
  <si>
    <t xml:space="preserve">103675703</t>
  </si>
  <si>
    <t xml:space="preserve">736-07</t>
  </si>
  <si>
    <t xml:space="preserve">skříň rozdělovací stanice GT-VKM 7</t>
  </si>
  <si>
    <t xml:space="preserve">2017728241</t>
  </si>
  <si>
    <t xml:space="preserve">736-08</t>
  </si>
  <si>
    <t xml:space="preserve">skříň rozdělovací stanice GT-VKM 12</t>
  </si>
  <si>
    <t xml:space="preserve">685325086</t>
  </si>
  <si>
    <t xml:space="preserve">736-09</t>
  </si>
  <si>
    <t xml:space="preserve">skříň rozdělovací stanice GT-VKM 10</t>
  </si>
  <si>
    <t xml:space="preserve">5206299</t>
  </si>
  <si>
    <t xml:space="preserve">736-10</t>
  </si>
  <si>
    <t xml:space="preserve">adaptér GT-M-KA 18x2</t>
  </si>
  <si>
    <t xml:space="preserve">-1705494907</t>
  </si>
  <si>
    <t xml:space="preserve">736-11</t>
  </si>
  <si>
    <t xml:space="preserve">uzavírací kohout GT-AVR 1"</t>
  </si>
  <si>
    <t xml:space="preserve">pár</t>
  </si>
  <si>
    <t xml:space="preserve">498692158</t>
  </si>
  <si>
    <t xml:space="preserve">736-12</t>
  </si>
  <si>
    <t xml:space="preserve">systémové desky Solotop RA75</t>
  </si>
  <si>
    <t xml:space="preserve">96962401</t>
  </si>
  <si>
    <t xml:space="preserve">736-13</t>
  </si>
  <si>
    <t xml:space="preserve">dilatační pás GT-RDS</t>
  </si>
  <si>
    <t xml:space="preserve">-126349161</t>
  </si>
  <si>
    <t xml:space="preserve">736-14</t>
  </si>
  <si>
    <t xml:space="preserve">plastifikátor GTF-EZ 5</t>
  </si>
  <si>
    <t xml:space="preserve">kg</t>
  </si>
  <si>
    <t xml:space="preserve">926645946</t>
  </si>
  <si>
    <t xml:space="preserve">736-15</t>
  </si>
  <si>
    <t xml:space="preserve">vodící oblouk GT-RB 15/18</t>
  </si>
  <si>
    <t xml:space="preserve">1571829058</t>
  </si>
  <si>
    <t xml:space="preserve">736-16</t>
  </si>
  <si>
    <t xml:space="preserve">montáž podlahového vytápění</t>
  </si>
  <si>
    <t xml:space="preserve">-1801308986</t>
  </si>
  <si>
    <t xml:space="preserve">998736201</t>
  </si>
  <si>
    <t xml:space="preserve">Přesun hmot pro podlahové vytápění, výšky do 6 m</t>
  </si>
  <si>
    <t xml:space="preserve">%</t>
  </si>
  <si>
    <t xml:space="preserve">381702905</t>
  </si>
  <si>
    <t xml:space="preserve">799</t>
  </si>
  <si>
    <t xml:space="preserve">hodinové zůčtovací sazby</t>
  </si>
  <si>
    <t xml:space="preserve">904      R02</t>
  </si>
  <si>
    <t xml:space="preserve">Hzs-zkousky v ramci montaz.praci Topná zkouška vč. vyregulování topné soustavy</t>
  </si>
  <si>
    <t xml:space="preserve">h</t>
  </si>
  <si>
    <t xml:space="preserve">216104298</t>
  </si>
  <si>
    <t xml:space="preserve">Prorážení otvorů</t>
  </si>
  <si>
    <t xml:space="preserve">974031144</t>
  </si>
  <si>
    <t xml:space="preserve">Vysekání rýh ve zdi cihelné 7 x 15 cm</t>
  </si>
  <si>
    <t xml:space="preserve">-128813793</t>
  </si>
  <si>
    <t xml:space="preserve">D96</t>
  </si>
  <si>
    <t xml:space="preserve">Přesuny suti a vybouraných hmot</t>
  </si>
  <si>
    <t xml:space="preserve">979081121</t>
  </si>
  <si>
    <t xml:space="preserve">Příplatek k odvozu za každý další 1 km</t>
  </si>
  <si>
    <t xml:space="preserve">1529332841</t>
  </si>
  <si>
    <t xml:space="preserve">979082111</t>
  </si>
  <si>
    <t xml:space="preserve">Vnitrostaveništní doprava suti do 10 m</t>
  </si>
  <si>
    <t xml:space="preserve">-666294162</t>
  </si>
  <si>
    <t xml:space="preserve">979082121</t>
  </si>
  <si>
    <t xml:space="preserve">Příplatek k vnitrost. dopravě suti za dalších 5 m</t>
  </si>
  <si>
    <t xml:space="preserve">921772026</t>
  </si>
  <si>
    <t xml:space="preserve">979990001</t>
  </si>
  <si>
    <t xml:space="preserve">Poplatek za skládku stavební suti</t>
  </si>
  <si>
    <t xml:space="preserve">387574725</t>
  </si>
  <si>
    <t xml:space="preserve">713-01</t>
  </si>
  <si>
    <t xml:space="preserve">montáž izolace potrubí vč. lepící pásky</t>
  </si>
  <si>
    <t xml:space="preserve">-1656890771</t>
  </si>
  <si>
    <t xml:space="preserve">713-02</t>
  </si>
  <si>
    <t xml:space="preserve">pouzdro potrubní, pěnový polyetylén 28x25</t>
  </si>
  <si>
    <t xml:space="preserve">18849893</t>
  </si>
  <si>
    <t xml:space="preserve">713-03</t>
  </si>
  <si>
    <t xml:space="preserve">pouzdro potrubní, pěnový polyetylén 35x25</t>
  </si>
  <si>
    <t xml:space="preserve">1340518877</t>
  </si>
  <si>
    <t xml:space="preserve">713-04</t>
  </si>
  <si>
    <t xml:space="preserve">pouzdro potrubní, pěnový polyetylén 42x25</t>
  </si>
  <si>
    <t xml:space="preserve">-524216394</t>
  </si>
  <si>
    <t xml:space="preserve">713-05</t>
  </si>
  <si>
    <t xml:space="preserve">pouzdro potrubní, pěnový polyetylén 54x25</t>
  </si>
  <si>
    <t xml:space="preserve">1765034951</t>
  </si>
  <si>
    <t xml:space="preserve">998713201</t>
  </si>
  <si>
    <t xml:space="preserve">Přesun hmot pro izolace tepelné, výšky do 6 m</t>
  </si>
  <si>
    <t xml:space="preserve">-1771442002</t>
  </si>
  <si>
    <t xml:space="preserve">732</t>
  </si>
  <si>
    <t xml:space="preserve">Strojovny</t>
  </si>
  <si>
    <t xml:space="preserve">732-01</t>
  </si>
  <si>
    <t xml:space="preserve">tepelné čerpadlo vzduch-voda HPA-O 13 C Premium</t>
  </si>
  <si>
    <t xml:space="preserve">-1201253234</t>
  </si>
  <si>
    <t xml:space="preserve">732-02</t>
  </si>
  <si>
    <t xml:space="preserve">regulátor tep. čerpadla WPM international</t>
  </si>
  <si>
    <t xml:space="preserve">-1812968182</t>
  </si>
  <si>
    <t xml:space="preserve">732-03</t>
  </si>
  <si>
    <t xml:space="preserve">akumulační nádoba STH 720 Plus</t>
  </si>
  <si>
    <t xml:space="preserve">360816328</t>
  </si>
  <si>
    <t xml:space="preserve">732-04</t>
  </si>
  <si>
    <t xml:space="preserve">el. topná příruba BGC 2/60, 230/400 V, 2-6 kW</t>
  </si>
  <si>
    <t xml:space="preserve">395067664</t>
  </si>
  <si>
    <t xml:space="preserve">732-05</t>
  </si>
  <si>
    <t xml:space="preserve">zásobník TUV SBB 501 WP SOL</t>
  </si>
  <si>
    <t xml:space="preserve">402295386</t>
  </si>
  <si>
    <t xml:space="preserve">732-06</t>
  </si>
  <si>
    <t xml:space="preserve">el. topná příruba FCR 21/120, 4-8-12 kW</t>
  </si>
  <si>
    <t xml:space="preserve">1004304627</t>
  </si>
  <si>
    <t xml:space="preserve">732-07</t>
  </si>
  <si>
    <t xml:space="preserve">oběhové čerpadlo UP 25/7.5 PCV</t>
  </si>
  <si>
    <t xml:space="preserve">-2006785959</t>
  </si>
  <si>
    <t xml:space="preserve">732-08</t>
  </si>
  <si>
    <t xml:space="preserve">oběhové čerpadlo UP 25/1-8 PCV</t>
  </si>
  <si>
    <t xml:space="preserve">-604935480</t>
  </si>
  <si>
    <t xml:space="preserve">732-09</t>
  </si>
  <si>
    <t xml:space="preserve">dálkové ovládání FET, příslušenství regulace</t>
  </si>
  <si>
    <t xml:space="preserve">-1117376793</t>
  </si>
  <si>
    <t xml:space="preserve">732-10</t>
  </si>
  <si>
    <t xml:space="preserve">MTZ tepelných čerpadel</t>
  </si>
  <si>
    <t xml:space="preserve">574089094</t>
  </si>
  <si>
    <t xml:space="preserve">732-10.1</t>
  </si>
  <si>
    <t xml:space="preserve">nástěnná konzola pro TČ WK2</t>
  </si>
  <si>
    <t xml:space="preserve">-2115307170</t>
  </si>
  <si>
    <t xml:space="preserve">732-11</t>
  </si>
  <si>
    <t xml:space="preserve">úpravna vody HZEA</t>
  </si>
  <si>
    <t xml:space="preserve">-16397825</t>
  </si>
  <si>
    <t xml:space="preserve">732-12</t>
  </si>
  <si>
    <t xml:space="preserve">čerpadlo ALPHA1 25-40</t>
  </si>
  <si>
    <t xml:space="preserve">130541201</t>
  </si>
  <si>
    <t xml:space="preserve">732-13</t>
  </si>
  <si>
    <t xml:space="preserve">čerpadlo ALPHA2 25-60</t>
  </si>
  <si>
    <t xml:space="preserve">1687152159</t>
  </si>
  <si>
    <t xml:space="preserve">732331515</t>
  </si>
  <si>
    <t xml:space="preserve">Nádoby expanzní tlak.s memb.Expanzomat, 50 l</t>
  </si>
  <si>
    <t xml:space="preserve">-1459867428</t>
  </si>
  <si>
    <t xml:space="preserve">732429111</t>
  </si>
  <si>
    <t xml:space="preserve">Montáž čerpadel oběhových spirálních, DN 25</t>
  </si>
  <si>
    <t xml:space="preserve">-513096920</t>
  </si>
  <si>
    <t xml:space="preserve">998732201</t>
  </si>
  <si>
    <t xml:space="preserve">Přesun hmot pro strojovny, výšky do 6 m</t>
  </si>
  <si>
    <t xml:space="preserve">-237251315</t>
  </si>
  <si>
    <t xml:space="preserve">733</t>
  </si>
  <si>
    <t xml:space="preserve">Rozvod potrubí</t>
  </si>
  <si>
    <t xml:space="preserve">733163105</t>
  </si>
  <si>
    <t xml:space="preserve">Potrubí z měděných trubek D 28 x 1,5 mm</t>
  </si>
  <si>
    <t xml:space="preserve">644935017</t>
  </si>
  <si>
    <t xml:space="preserve">733163106</t>
  </si>
  <si>
    <t xml:space="preserve">Potrubí z měděných trubek D 35 x 1,5 mm</t>
  </si>
  <si>
    <t xml:space="preserve">-1906418384</t>
  </si>
  <si>
    <t xml:space="preserve">733163107</t>
  </si>
  <si>
    <t xml:space="preserve">Potrubí z měděných trubek D 42 x 1,5 mm</t>
  </si>
  <si>
    <t xml:space="preserve">554752014</t>
  </si>
  <si>
    <t xml:space="preserve">733163108</t>
  </si>
  <si>
    <t xml:space="preserve">Potrubí z měděných trubek D 54 x 2,0 mm</t>
  </si>
  <si>
    <t xml:space="preserve">-258390778</t>
  </si>
  <si>
    <t xml:space="preserve">733190107</t>
  </si>
  <si>
    <t xml:space="preserve">Tlaková zkouška potrubí DN 40</t>
  </si>
  <si>
    <t xml:space="preserve">137310647</t>
  </si>
  <si>
    <t xml:space="preserve">998733201</t>
  </si>
  <si>
    <t xml:space="preserve">Přesun hmot pro rozvody potrubí, výšky do 6 m</t>
  </si>
  <si>
    <t xml:space="preserve">1436385103</t>
  </si>
  <si>
    <t xml:space="preserve">734</t>
  </si>
  <si>
    <t xml:space="preserve">Armatury</t>
  </si>
  <si>
    <t xml:space="preserve">734-01</t>
  </si>
  <si>
    <t xml:space="preserve">Měřič tepla</t>
  </si>
  <si>
    <t xml:space="preserve">945234832</t>
  </si>
  <si>
    <t xml:space="preserve">734-02</t>
  </si>
  <si>
    <t xml:space="preserve">vyvažovací ventil Stad DN25</t>
  </si>
  <si>
    <t xml:space="preserve">-266444212</t>
  </si>
  <si>
    <t xml:space="preserve">734-03</t>
  </si>
  <si>
    <t xml:space="preserve">havarijní termostat podlahového vytápění</t>
  </si>
  <si>
    <t xml:space="preserve">671294839</t>
  </si>
  <si>
    <t xml:space="preserve">734-04</t>
  </si>
  <si>
    <t xml:space="preserve">termomanometr</t>
  </si>
  <si>
    <t xml:space="preserve">1757962644</t>
  </si>
  <si>
    <t xml:space="preserve">734-05</t>
  </si>
  <si>
    <t xml:space="preserve">třícestný směšovací ventil DN20, kvs=6,3 + pohon</t>
  </si>
  <si>
    <t xml:space="preserve">-84310307</t>
  </si>
  <si>
    <t xml:space="preserve">734-06</t>
  </si>
  <si>
    <t xml:space="preserve">třícestný směšovací ventil DN15, kvs=1,25+ pohon</t>
  </si>
  <si>
    <t xml:space="preserve">1766617458</t>
  </si>
  <si>
    <t xml:space="preserve">734209102</t>
  </si>
  <si>
    <t xml:space="preserve">Montáž armatur závitových,s 1závitem, G 3/8</t>
  </si>
  <si>
    <t xml:space="preserve">1233563249</t>
  </si>
  <si>
    <t xml:space="preserve">734209102.1</t>
  </si>
  <si>
    <t xml:space="preserve">Montáž armatur závitových,s 1závitem, G 3/8 včetně ventilu odvzdušňovacího automatického</t>
  </si>
  <si>
    <t xml:space="preserve">1840302904</t>
  </si>
  <si>
    <t xml:space="preserve">734209113</t>
  </si>
  <si>
    <t xml:space="preserve">Montáž armatur závitových,se 2závity, G 1/2</t>
  </si>
  <si>
    <t xml:space="preserve">1416304540</t>
  </si>
  <si>
    <t xml:space="preserve">734209115</t>
  </si>
  <si>
    <t xml:space="preserve">Montáž armatur závitových,se 2závity, G 1</t>
  </si>
  <si>
    <t xml:space="preserve">-407067738</t>
  </si>
  <si>
    <t xml:space="preserve">734209116</t>
  </si>
  <si>
    <t xml:space="preserve">Montáž armatur závitových,se 2závity, G 5/4</t>
  </si>
  <si>
    <t xml:space="preserve">-1718839720</t>
  </si>
  <si>
    <t xml:space="preserve">734209117</t>
  </si>
  <si>
    <t xml:space="preserve">Montáž armatur závitových,se 2závity, G 6/4</t>
  </si>
  <si>
    <t xml:space="preserve">1530941400</t>
  </si>
  <si>
    <t xml:space="preserve">734235121</t>
  </si>
  <si>
    <t xml:space="preserve">Kohout kulový DN 15</t>
  </si>
  <si>
    <t xml:space="preserve">-2748842</t>
  </si>
  <si>
    <t xml:space="preserve">734235123</t>
  </si>
  <si>
    <t xml:space="preserve">Kohout kulový DN 25</t>
  </si>
  <si>
    <t xml:space="preserve">308908178</t>
  </si>
  <si>
    <t xml:space="preserve">734235124</t>
  </si>
  <si>
    <t xml:space="preserve">Kohout kulový DN 32</t>
  </si>
  <si>
    <t xml:space="preserve">1133587435</t>
  </si>
  <si>
    <t xml:space="preserve">734235125</t>
  </si>
  <si>
    <t xml:space="preserve">Kohout kulový DN 40</t>
  </si>
  <si>
    <t xml:space="preserve">708603042</t>
  </si>
  <si>
    <t xml:space="preserve">734245423</t>
  </si>
  <si>
    <t xml:space="preserve">Klapka zpětná DN 25</t>
  </si>
  <si>
    <t xml:space="preserve">2085575870</t>
  </si>
  <si>
    <t xml:space="preserve">734245424</t>
  </si>
  <si>
    <t xml:space="preserve">Klapka zpětná DN 32</t>
  </si>
  <si>
    <t xml:space="preserve">1451253241</t>
  </si>
  <si>
    <t xml:space="preserve">734254112</t>
  </si>
  <si>
    <t xml:space="preserve">Ventil pojistný,výkon do 75kW, DN 15</t>
  </si>
  <si>
    <t xml:space="preserve">-520986969</t>
  </si>
  <si>
    <t xml:space="preserve">734291112</t>
  </si>
  <si>
    <t xml:space="preserve">Kohouty plnící a vypouštěcí G 3/8</t>
  </si>
  <si>
    <t xml:space="preserve">-1699587770</t>
  </si>
  <si>
    <t xml:space="preserve">734295211</t>
  </si>
  <si>
    <t xml:space="preserve">Filtr DN 15</t>
  </si>
  <si>
    <t xml:space="preserve">1394521969</t>
  </si>
  <si>
    <t xml:space="preserve">734295214</t>
  </si>
  <si>
    <t xml:space="preserve">Filtr DN 32</t>
  </si>
  <si>
    <t xml:space="preserve">-422427712</t>
  </si>
  <si>
    <t xml:space="preserve">734295215</t>
  </si>
  <si>
    <t xml:space="preserve">Filt DN 40</t>
  </si>
  <si>
    <t xml:space="preserve">-862793504</t>
  </si>
  <si>
    <t xml:space="preserve">734419133</t>
  </si>
  <si>
    <t xml:space="preserve">Montáž kompaktního měřiče tepla závitového</t>
  </si>
  <si>
    <t xml:space="preserve">-783854628</t>
  </si>
  <si>
    <t xml:space="preserve">734421160</t>
  </si>
  <si>
    <t xml:space="preserve">Tlakoměr deformační 0-10 MPa</t>
  </si>
  <si>
    <t xml:space="preserve">1629611890</t>
  </si>
  <si>
    <t xml:space="preserve">998734201</t>
  </si>
  <si>
    <t xml:space="preserve">Přesun hmot pro armatury, výšky do 6 m</t>
  </si>
  <si>
    <t xml:space="preserve">-26675907</t>
  </si>
  <si>
    <t xml:space="preserve">D+MTZ ocelových doplňků pro uchycení potrubí</t>
  </si>
  <si>
    <t xml:space="preserve">1238212649</t>
  </si>
  <si>
    <t xml:space="preserve">998767201</t>
  </si>
  <si>
    <t xml:space="preserve">Přesun hmot pro zámečnické konstr., výšky do 6 m</t>
  </si>
  <si>
    <t xml:space="preserve">714345189</t>
  </si>
  <si>
    <t xml:space="preserve">22044103 - Zdravotechnika</t>
  </si>
  <si>
    <t xml:space="preserve">    997 - Přesun sutě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</si>
  <si>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</si>
  <si>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</si>
  <si>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</si>
  <si>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</si>
  <si>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</si>
  <si>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</si>
  <si>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HZS - Hodinové zúčtovací sazby</t>
  </si>
  <si>
    <t xml:space="preserve">612135101</t>
  </si>
  <si>
    <t xml:space="preserve">Hrubá výplň rýh maltou jakékoli šířky rýhy ve stěnách</t>
  </si>
  <si>
    <t xml:space="preserve">-870563342</t>
  </si>
  <si>
    <t xml:space="preserve">https://podminky.urs.cz/item/CS_URS_2022_02/612135101</t>
  </si>
  <si>
    <t xml:space="preserve">972054141</t>
  </si>
  <si>
    <t xml:space="preserve">Vybourání otvorů ve stropech nebo klenbách železobetonových bez odstranění podlahy a násypu, plochy do 0,0225 m2, tl. do 150 mm</t>
  </si>
  <si>
    <t xml:space="preserve">1610912412</t>
  </si>
  <si>
    <t xml:space="preserve">https://podminky.urs.cz/item/CS_URS_2022_02/972054141</t>
  </si>
  <si>
    <t xml:space="preserve">974031142</t>
  </si>
  <si>
    <t xml:space="preserve">Vysekání rýh ve zdivu cihelném na maltu vápennou nebo vápenocementovou do hl. 70 mm a šířky do 70 mm</t>
  </si>
  <si>
    <t xml:space="preserve">621844401</t>
  </si>
  <si>
    <t xml:space="preserve">https://podminky.urs.cz/item/CS_URS_2022_02/974031142</t>
  </si>
  <si>
    <t xml:space="preserve">Vysekání rýh ve zdivu cihelném na maltu vápennou nebo vápenocementovou do hl. 70 mm a šířky do 150 mm</t>
  </si>
  <si>
    <t xml:space="preserve">-154336295</t>
  </si>
  <si>
    <t xml:space="preserve">https://podminky.urs.cz/item/CS_URS_2022_02/974031144</t>
  </si>
  <si>
    <t xml:space="preserve">974031153</t>
  </si>
  <si>
    <t xml:space="preserve">Vysekání rýh ve zdivu cihelném na maltu vápennou nebo vápenocementovou do hl. 100 mm a šířky do 100 mm</t>
  </si>
  <si>
    <t xml:space="preserve">-2135317383</t>
  </si>
  <si>
    <t xml:space="preserve">https://podminky.urs.cz/item/CS_URS_2022_02/974031153</t>
  </si>
  <si>
    <t xml:space="preserve">974031157</t>
  </si>
  <si>
    <t xml:space="preserve">Vysekání rýh ve zdivu cihelném na maltu vápennou nebo vápenocementovou do hl. 100 mm a šířky do 300 mm</t>
  </si>
  <si>
    <t xml:space="preserve">-49143871</t>
  </si>
  <si>
    <t xml:space="preserve">https://podminky.urs.cz/item/CS_URS_2022_02/974031157</t>
  </si>
  <si>
    <t xml:space="preserve">974031164</t>
  </si>
  <si>
    <t xml:space="preserve">Vysekání rýh ve zdivu cihelném na maltu vápennou nebo vápenocementovou do hl. 150 mm a šířky do 150 mm</t>
  </si>
  <si>
    <t xml:space="preserve">168910234</t>
  </si>
  <si>
    <t xml:space="preserve">https://podminky.urs.cz/item/CS_URS_2022_02/974031164</t>
  </si>
  <si>
    <t xml:space="preserve">997</t>
  </si>
  <si>
    <t xml:space="preserve">Přesun sutě</t>
  </si>
  <si>
    <t xml:space="preserve">997013213</t>
  </si>
  <si>
    <t xml:space="preserve">Vnitrostaveništní doprava suti a vybouraných hmot vodorovně do 50 m svisle ručně pro budovy a haly výšky přes 9 do 12 m</t>
  </si>
  <si>
    <t xml:space="preserve">1660446479</t>
  </si>
  <si>
    <t xml:space="preserve">https://podminky.urs.cz/item/CS_URS_2022_02/997013213</t>
  </si>
  <si>
    <t xml:space="preserve">997013501</t>
  </si>
  <si>
    <t xml:space="preserve">Odvoz suti a vybouraných hmot na skládku nebo meziskládku se složením, na vzdálenost do 1 km</t>
  </si>
  <si>
    <t xml:space="preserve">-365335163</t>
  </si>
  <si>
    <t xml:space="preserve">https://podminky.urs.cz/item/CS_URS_2022_02/997013501</t>
  </si>
  <si>
    <t xml:space="preserve">997013509</t>
  </si>
  <si>
    <t xml:space="preserve">Odvoz suti a vybouraných hmot na skládku nebo meziskládku se složením, na vzdálenost Příplatek k ceně za každý další i započatý 1 km přes 1 km</t>
  </si>
  <si>
    <t xml:space="preserve">1842723165</t>
  </si>
  <si>
    <t xml:space="preserve">https://podminky.urs.cz/item/CS_URS_2022_02/997013509</t>
  </si>
  <si>
    <t xml:space="preserve">5,47</t>
  </si>
  <si>
    <t xml:space="preserve">5,47*19 "Přepočtené koeficientem množství</t>
  </si>
  <si>
    <t xml:space="preserve">997013631</t>
  </si>
  <si>
    <t xml:space="preserve">Poplatek za uložení stavebního odpadu na skládce (skládkovné) směsného stavebního a demoličního zatříděného do Katalogu odpadů pod kódem 17 09 04</t>
  </si>
  <si>
    <t xml:space="preserve">1518865273</t>
  </si>
  <si>
    <t xml:space="preserve">https://podminky.urs.cz/item/CS_URS_2022_02/997013631</t>
  </si>
  <si>
    <t xml:space="preserve">2,6047619047619*2,1 "Přepočtené koeficientem množství</t>
  </si>
  <si>
    <t xml:space="preserve">713463211</t>
  </si>
  <si>
    <t xml:space="preserve">Montáž izolace tepelné potrubí a ohybů tvarovkami nebo deskami potrubními pouzdry s povrchovou úpravou hliníkovou fólií (izolační materiál ve specifikaci) přelepenými samolepící hliníkovou páskou potrubí jednovrstvá D do 50 mm</t>
  </si>
  <si>
    <t xml:space="preserve">1797404666</t>
  </si>
  <si>
    <t xml:space="preserve">https://podminky.urs.cz/item/CS_URS_2022_02/713463211</t>
  </si>
  <si>
    <t xml:space="preserve">63154570</t>
  </si>
  <si>
    <t xml:space="preserve">pouzdro izolační potrubní z minerální vlny s Al fólií max. 250/100°C 22/40mm</t>
  </si>
  <si>
    <t xml:space="preserve">-238233449</t>
  </si>
  <si>
    <t xml:space="preserve">63154571</t>
  </si>
  <si>
    <t xml:space="preserve">pouzdro izolační potrubní z minerální vlny s Al fólií max. 250/100°C 28/40mm</t>
  </si>
  <si>
    <t xml:space="preserve">277114922</t>
  </si>
  <si>
    <t xml:space="preserve">63154572</t>
  </si>
  <si>
    <t xml:space="preserve">pouzdro izolační potrubní z minerální vlny s Al fólií max. 250/100°C 35/40mm</t>
  </si>
  <si>
    <t xml:space="preserve">902673401</t>
  </si>
  <si>
    <t xml:space="preserve">63154573</t>
  </si>
  <si>
    <t xml:space="preserve">pouzdro izolační potrubní z minerální vlny s Al fólií max. 250/100°C 42/40mm</t>
  </si>
  <si>
    <t xml:space="preserve">1086160908</t>
  </si>
  <si>
    <t xml:space="preserve">63154018</t>
  </si>
  <si>
    <t xml:space="preserve">pouzdro izolační potrubní z minerální vlny s Al fólií max. 250/100°C 54/40mm</t>
  </si>
  <si>
    <t xml:space="preserve">-94678471</t>
  </si>
  <si>
    <t xml:space="preserve">998713101</t>
  </si>
  <si>
    <t xml:space="preserve">Přesun hmot pro izolace tepelné stanovený z hmotnosti přesunovaného materiálu vodorovná dopravní vzdálenost do 50 m v objektech výšky do 6 m</t>
  </si>
  <si>
    <t xml:space="preserve">2020209282</t>
  </si>
  <si>
    <t xml:space="preserve">https://podminky.urs.cz/item/CS_URS_2022_02/998713101</t>
  </si>
  <si>
    <t xml:space="preserve">721</t>
  </si>
  <si>
    <t xml:space="preserve">Zdravotechnika - vnitřní kanalizace</t>
  </si>
  <si>
    <t xml:space="preserve">721173401</t>
  </si>
  <si>
    <t xml:space="preserve">Potrubí z trub PVC SN4 svodné (ležaté) DN 110</t>
  </si>
  <si>
    <t xml:space="preserve">140780874</t>
  </si>
  <si>
    <t xml:space="preserve">https://podminky.urs.cz/item/CS_URS_2022_02/721173401</t>
  </si>
  <si>
    <t xml:space="preserve">721173402</t>
  </si>
  <si>
    <t xml:space="preserve">Potrubí z trub PVC SN4 svodné (ležaté) DN 125</t>
  </si>
  <si>
    <t xml:space="preserve">734115569</t>
  </si>
  <si>
    <t xml:space="preserve">https://podminky.urs.cz/item/CS_URS_2022_02/721173402</t>
  </si>
  <si>
    <t xml:space="preserve">721173403</t>
  </si>
  <si>
    <t xml:space="preserve">Potrubí z trub PVC SN4 svodné (ležaté) DN 160</t>
  </si>
  <si>
    <t xml:space="preserve">1263160114</t>
  </si>
  <si>
    <t xml:space="preserve">https://podminky.urs.cz/item/CS_URS_2022_02/721173403</t>
  </si>
  <si>
    <t xml:space="preserve">721173404</t>
  </si>
  <si>
    <t xml:space="preserve">Potrubí z trub PVC SN4 svodné (ležaté) DN 200</t>
  </si>
  <si>
    <t xml:space="preserve">1310859064</t>
  </si>
  <si>
    <t xml:space="preserve">https://podminky.urs.cz/item/CS_URS_2022_02/721173404</t>
  </si>
  <si>
    <t xml:space="preserve">721174024</t>
  </si>
  <si>
    <t xml:space="preserve">Potrubí z trub polypropylenových odpadní (svislé) DN 75</t>
  </si>
  <si>
    <t xml:space="preserve">-880540289</t>
  </si>
  <si>
    <t xml:space="preserve">https://podminky.urs.cz/item/CS_URS_2022_02/721174024</t>
  </si>
  <si>
    <t xml:space="preserve">721174025</t>
  </si>
  <si>
    <t xml:space="preserve">Potrubí z trub polypropylenových odpadní (svislé) DN 110</t>
  </si>
  <si>
    <t xml:space="preserve">824985298</t>
  </si>
  <si>
    <t xml:space="preserve">https://podminky.urs.cz/item/CS_URS_2022_02/721174025</t>
  </si>
  <si>
    <t xml:space="preserve">721174042</t>
  </si>
  <si>
    <t xml:space="preserve">Potrubí z trub polypropylenových připojovací DN 40</t>
  </si>
  <si>
    <t xml:space="preserve">410534250</t>
  </si>
  <si>
    <t xml:space="preserve">https://podminky.urs.cz/item/CS_URS_2022_02/721174042</t>
  </si>
  <si>
    <t xml:space="preserve">721174043</t>
  </si>
  <si>
    <t xml:space="preserve">Potrubí z trub polypropylenových připojovací DN 50</t>
  </si>
  <si>
    <t xml:space="preserve">1782749788</t>
  </si>
  <si>
    <t xml:space="preserve">https://podminky.urs.cz/item/CS_URS_2022_02/721174043</t>
  </si>
  <si>
    <t xml:space="preserve">721174045</t>
  </si>
  <si>
    <t xml:space="preserve">Potrubí z trub polypropylenových připojovací DN 110</t>
  </si>
  <si>
    <t xml:space="preserve">357587247</t>
  </si>
  <si>
    <t xml:space="preserve">https://podminky.urs.cz/item/CS_URS_2022_02/721174045</t>
  </si>
  <si>
    <t xml:space="preserve">721211501</t>
  </si>
  <si>
    <t xml:space="preserve">Podlahové vpusti sklepní vpusti DN 110 mřížka plast 170x240</t>
  </si>
  <si>
    <t xml:space="preserve">-78781467</t>
  </si>
  <si>
    <t xml:space="preserve">https://podminky.urs.cz/item/CS_URS_2022_02/721211501</t>
  </si>
  <si>
    <t xml:space="preserve">721212125</t>
  </si>
  <si>
    <t xml:space="preserve">Odtokové sprchové žlaby se zápachovou uzávěrkou a krycím roštem délky 900 mm</t>
  </si>
  <si>
    <t xml:space="preserve">-421348138</t>
  </si>
  <si>
    <t xml:space="preserve">https://podminky.urs.cz/item/CS_URS_2022_02/721212125</t>
  </si>
  <si>
    <t xml:space="preserve">721212127</t>
  </si>
  <si>
    <t xml:space="preserve">Odtokové sprchové žlaby se zápachovou uzávěrkou a krycím roštem délky 1300 mm</t>
  </si>
  <si>
    <t xml:space="preserve">708578529</t>
  </si>
  <si>
    <t xml:space="preserve">https://podminky.urs.cz/item/CS_URS_2022_02/721212127</t>
  </si>
  <si>
    <t xml:space="preserve">721212128</t>
  </si>
  <si>
    <t xml:space="preserve">Odtokové sprchové žlaby se zápachovou uzávěrkou a krycím roštem délky 2100 mm</t>
  </si>
  <si>
    <t xml:space="preserve">-1261418738</t>
  </si>
  <si>
    <t xml:space="preserve">https://podminky.urs.cz/item/CS_URS_2022_02/721212128</t>
  </si>
  <si>
    <t xml:space="preserve">721226511</t>
  </si>
  <si>
    <t xml:space="preserve">Zápachové uzávěrky podomítkové (Pe) s krycí deskou pro pračku a myčku DN 40</t>
  </si>
  <si>
    <t xml:space="preserve">1537680934</t>
  </si>
  <si>
    <t xml:space="preserve">https://podminky.urs.cz/item/CS_URS_2022_02/721226511</t>
  </si>
  <si>
    <t xml:space="preserve">721242115</t>
  </si>
  <si>
    <t xml:space="preserve">Lapače střešních splavenin polypropylenové (PP) s kulovým kloubem na odtoku DN 110</t>
  </si>
  <si>
    <t xml:space="preserve">-2077776394</t>
  </si>
  <si>
    <t xml:space="preserve">https://podminky.urs.cz/item/CS_URS_2022_02/721242115</t>
  </si>
  <si>
    <t xml:space="preserve">721273153</t>
  </si>
  <si>
    <t xml:space="preserve">Ventilační hlavice z polypropylenu (PP) DN 110</t>
  </si>
  <si>
    <t xml:space="preserve">-511462675</t>
  </si>
  <si>
    <t xml:space="preserve">https://podminky.urs.cz/item/CS_URS_2022_02/721273153</t>
  </si>
  <si>
    <t xml:space="preserve">721274123</t>
  </si>
  <si>
    <t xml:space="preserve">Ventily přivzdušňovací odpadních potrubí vnitřní DN 100</t>
  </si>
  <si>
    <t xml:space="preserve">1943035868</t>
  </si>
  <si>
    <t xml:space="preserve">https://podminky.urs.cz/item/CS_URS_2022_02/721274123</t>
  </si>
  <si>
    <t xml:space="preserve">721290111</t>
  </si>
  <si>
    <t xml:space="preserve">Zkouška těsnosti kanalizace v objektech vodou do DN 125</t>
  </si>
  <si>
    <t xml:space="preserve">2066838294</t>
  </si>
  <si>
    <t xml:space="preserve">https://podminky.urs.cz/item/CS_URS_2022_02/721290111</t>
  </si>
  <si>
    <t xml:space="preserve">721290112</t>
  </si>
  <si>
    <t xml:space="preserve">Zkouška těsnosti kanalizace v objektech vodou DN 150 nebo DN 200</t>
  </si>
  <si>
    <t xml:space="preserve">1270089552</t>
  </si>
  <si>
    <t xml:space="preserve">https://podminky.urs.cz/item/CS_URS_2022_02/721290112</t>
  </si>
  <si>
    <t xml:space="preserve">998721101</t>
  </si>
  <si>
    <t xml:space="preserve">Přesun hmot pro vnitřní kanalizace stanovený z hmotnosti přesunovaného materiálu vodorovná dopravní vzdálenost do 50 m v objektech výšky do 6 m</t>
  </si>
  <si>
    <t xml:space="preserve">-317755803</t>
  </si>
  <si>
    <t xml:space="preserve">https://podminky.urs.cz/item/CS_URS_2022_02/998721101</t>
  </si>
  <si>
    <t xml:space="preserve">722</t>
  </si>
  <si>
    <t xml:space="preserve">Zdravotechnika - vnitřní vodovod</t>
  </si>
  <si>
    <t xml:space="preserve">722175002</t>
  </si>
  <si>
    <t xml:space="preserve">Potrubí z plastových trubek z polypropylenu PP-RCT svařovaných polyfúzně D 20 x 2,8</t>
  </si>
  <si>
    <t xml:space="preserve">272610052</t>
  </si>
  <si>
    <t xml:space="preserve">https://podminky.urs.cz/item/CS_URS_2022_02/722175002</t>
  </si>
  <si>
    <t xml:space="preserve">722175003</t>
  </si>
  <si>
    <t xml:space="preserve">Potrubí z plastových trubek z polypropylenu PP-RCT svařovaných polyfúzně D 25 x 3,5</t>
  </si>
  <si>
    <t xml:space="preserve">-424455592</t>
  </si>
  <si>
    <t xml:space="preserve">https://podminky.urs.cz/item/CS_URS_2022_02/722175003</t>
  </si>
  <si>
    <t xml:space="preserve">722175004</t>
  </si>
  <si>
    <t xml:space="preserve">Potrubí z plastových trubek z polypropylenu PP-RCT svařovaných polyfúzně D 32 x 4,4</t>
  </si>
  <si>
    <t xml:space="preserve">1618425405</t>
  </si>
  <si>
    <t xml:space="preserve">https://podminky.urs.cz/item/CS_URS_2022_02/722175004</t>
  </si>
  <si>
    <t xml:space="preserve">722175005</t>
  </si>
  <si>
    <t xml:space="preserve">Potrubí z plastových trubek z polypropylenu PP-RCT svařovaných polyfúzně D 40 x 5,5</t>
  </si>
  <si>
    <t xml:space="preserve">1791663153</t>
  </si>
  <si>
    <t xml:space="preserve">https://podminky.urs.cz/item/CS_URS_2022_02/722175005</t>
  </si>
  <si>
    <t xml:space="preserve">722175006</t>
  </si>
  <si>
    <t xml:space="preserve">Potrubí z plastových trubek z polypropylenu PP-RCT svařovaných polyfúzně D 50 x 6,9</t>
  </si>
  <si>
    <t xml:space="preserve">32071298</t>
  </si>
  <si>
    <t xml:space="preserve">https://podminky.urs.cz/item/CS_URS_2022_02/722175006</t>
  </si>
  <si>
    <t xml:space="preserve">722181211</t>
  </si>
  <si>
    <t xml:space="preserve">Ochrana potrubí termoizolačními trubicemi z pěnového polyetylenu PE přilepenými v příčných a podélných spojích, tloušťky izolace do 6 mm, vnitřního průměru izolace DN do 22 mm</t>
  </si>
  <si>
    <t xml:space="preserve">44507454</t>
  </si>
  <si>
    <t xml:space="preserve">https://podminky.urs.cz/item/CS_URS_2022_02/722181211</t>
  </si>
  <si>
    <t xml:space="preserve">722181212</t>
  </si>
  <si>
    <t xml:space="preserve">Ochrana potrubí termoizolačními trubicemi z pěnového polyetylenu PE přilepenými v příčných a podélných spojích, tloušťky izolace do 6 mm, vnitřního průměru izolace DN přes 22 do 32 mm</t>
  </si>
  <si>
    <t xml:space="preserve">1240552954</t>
  </si>
  <si>
    <t xml:space="preserve">https://podminky.urs.cz/item/CS_URS_2022_02/722181212</t>
  </si>
  <si>
    <t xml:space="preserve">722181221</t>
  </si>
  <si>
    <t xml:space="preserve">Ochrana potrubí termoizolačními trubicemi z pěnového polyetylenu PE přilepenými v příčných a podélných spojích, tloušťky izolace přes 6 do 9 mm, vnitřního průměru izolace DN do 22 mm</t>
  </si>
  <si>
    <t xml:space="preserve">-1889538947</t>
  </si>
  <si>
    <t xml:space="preserve">https://podminky.urs.cz/item/CS_URS_2022_02/722181221</t>
  </si>
  <si>
    <t xml:space="preserve">722181222</t>
  </si>
  <si>
    <t xml:space="preserve">Ochrana potrubí termoizolačními trubicemi z pěnového polyetylenu PE přilepenými v příčných a podélných spojích, tloušťky izolace přes 6 do 9 mm, vnitřního průměru izolace DN přes 22 do 45 mm</t>
  </si>
  <si>
    <t xml:space="preserve">-113668213</t>
  </si>
  <si>
    <t xml:space="preserve">https://podminky.urs.cz/item/CS_URS_2022_02/722181222</t>
  </si>
  <si>
    <t xml:space="preserve">722181241</t>
  </si>
  <si>
    <t xml:space="preserve">Ochrana potrubí termoizolačními trubicemi z pěnového polyetylenu PE přilepenými v příčných a podélných spojích, tloušťky izolace přes 13 do 20 mm, vnitřního průměru izolace DN do 22 mm</t>
  </si>
  <si>
    <t xml:space="preserve">-242091440</t>
  </si>
  <si>
    <t xml:space="preserve">https://podminky.urs.cz/item/CS_URS_2022_02/722181241</t>
  </si>
  <si>
    <t xml:space="preserve">722181242</t>
  </si>
  <si>
    <t xml:space="preserve">Ochrana potrubí termoizolačními trubicemi z pěnového polyetylenu PE přilepenými v příčných a podélných spojích, tloušťky izolace přes 13 do 20 mm, vnitřního průměru izolace DN přes 22 do 45 mm</t>
  </si>
  <si>
    <t xml:space="preserve">-487767869</t>
  </si>
  <si>
    <t xml:space="preserve">https://podminky.urs.cz/item/CS_URS_2022_02/722181242</t>
  </si>
  <si>
    <t xml:space="preserve">722181243</t>
  </si>
  <si>
    <t xml:space="preserve">Ochrana potrubí termoizolačními trubicemi z pěnového polyetylenu PE přilepenými v příčných a podélných spojích, tloušťky izolace přes 13 do 20 mm, vnitřního průměru izolace DN přes 45 do 63 mm</t>
  </si>
  <si>
    <t xml:space="preserve">762327787</t>
  </si>
  <si>
    <t xml:space="preserve">https://podminky.urs.cz/item/CS_URS_2022_02/722181243</t>
  </si>
  <si>
    <t xml:space="preserve">722182011</t>
  </si>
  <si>
    <t xml:space="preserve">Podpůrný žlab pro potrubí průměru D 20</t>
  </si>
  <si>
    <t xml:space="preserve">-2051219153</t>
  </si>
  <si>
    <t xml:space="preserve">https://podminky.urs.cz/item/CS_URS_2022_02/722182011</t>
  </si>
  <si>
    <t xml:space="preserve">722182012</t>
  </si>
  <si>
    <t xml:space="preserve">Podpůrný žlab pro potrubí průměru D 25</t>
  </si>
  <si>
    <t xml:space="preserve">29201637</t>
  </si>
  <si>
    <t xml:space="preserve">https://podminky.urs.cz/item/CS_URS_2022_02/722182012</t>
  </si>
  <si>
    <t xml:space="preserve">722182013</t>
  </si>
  <si>
    <t xml:space="preserve">Podpůrný žlab pro potrubí průměru D 32</t>
  </si>
  <si>
    <t xml:space="preserve">-969461785</t>
  </si>
  <si>
    <t xml:space="preserve">https://podminky.urs.cz/item/CS_URS_2022_02/722182013</t>
  </si>
  <si>
    <t xml:space="preserve">722182014</t>
  </si>
  <si>
    <t xml:space="preserve">Podpůrný žlab pro potrubí průměru D 40</t>
  </si>
  <si>
    <t xml:space="preserve">-1629930669</t>
  </si>
  <si>
    <t xml:space="preserve">https://podminky.urs.cz/item/CS_URS_2022_02/722182014</t>
  </si>
  <si>
    <t xml:space="preserve">722182015</t>
  </si>
  <si>
    <t xml:space="preserve">Podpůrný žlab pro potrubí průměru D 50</t>
  </si>
  <si>
    <t xml:space="preserve">789829247</t>
  </si>
  <si>
    <t xml:space="preserve">https://podminky.urs.cz/item/CS_URS_2022_02/722182015</t>
  </si>
  <si>
    <t xml:space="preserve">722190401</t>
  </si>
  <si>
    <t xml:space="preserve">Zřízení přípojek na potrubí vyvedení a upevnění výpustek do DN 25</t>
  </si>
  <si>
    <t xml:space="preserve">-801214215</t>
  </si>
  <si>
    <t xml:space="preserve">https://podminky.urs.cz/item/CS_URS_2022_02/722190401</t>
  </si>
  <si>
    <t xml:space="preserve">722220111</t>
  </si>
  <si>
    <t xml:space="preserve">Armatury s jedním závitem nástěnky pro výtokový ventil G 1/2"</t>
  </si>
  <si>
    <t xml:space="preserve">597210013</t>
  </si>
  <si>
    <t xml:space="preserve">https://podminky.urs.cz/item/CS_URS_2022_02/722220111</t>
  </si>
  <si>
    <t xml:space="preserve">722220121</t>
  </si>
  <si>
    <t xml:space="preserve">Armatury s jedním závitem nástěnky pro baterii G 1/2"</t>
  </si>
  <si>
    <t xml:space="preserve">-1180906564</t>
  </si>
  <si>
    <t xml:space="preserve">https://podminky.urs.cz/item/CS_URS_2022_02/722220121</t>
  </si>
  <si>
    <t xml:space="preserve">722224116</t>
  </si>
  <si>
    <t xml:space="preserve">Armatury s jedním závitem kohouty plnicí a vypouštěcí PN 10 G 3/4"</t>
  </si>
  <si>
    <t xml:space="preserve">-1099394798</t>
  </si>
  <si>
    <t xml:space="preserve">https://podminky.urs.cz/item/CS_URS_2022_02/722224116</t>
  </si>
  <si>
    <t xml:space="preserve">722231074</t>
  </si>
  <si>
    <t xml:space="preserve">Armatury se dvěma závity ventily zpětné mosazné PN 10 do 110°C G 1"</t>
  </si>
  <si>
    <t xml:space="preserve">172416508</t>
  </si>
  <si>
    <t xml:space="preserve">https://podminky.urs.cz/item/CS_URS_2022_02/722231074</t>
  </si>
  <si>
    <t xml:space="preserve">722231076</t>
  </si>
  <si>
    <t xml:space="preserve">Armatury se dvěma závity ventily zpětné mosazné PN 10 do 110°C G 6/4"</t>
  </si>
  <si>
    <t xml:space="preserve">-888896184</t>
  </si>
  <si>
    <t xml:space="preserve">https://podminky.urs.cz/item/CS_URS_2022_02/722231076</t>
  </si>
  <si>
    <t xml:space="preserve">722231143</t>
  </si>
  <si>
    <t xml:space="preserve">Armatury se dvěma závity ventily pojistné rohové G 1"</t>
  </si>
  <si>
    <t xml:space="preserve">657019037</t>
  </si>
  <si>
    <t xml:space="preserve">https://podminky.urs.cz/item/CS_URS_2022_02/722231143</t>
  </si>
  <si>
    <t xml:space="preserve">722232043</t>
  </si>
  <si>
    <t xml:space="preserve">Armatury se dvěma závity kulové kohouty PN 42 do 185 °C přímé vnitřní závit G 1/2"</t>
  </si>
  <si>
    <t xml:space="preserve">-1302905174</t>
  </si>
  <si>
    <t xml:space="preserve">https://podminky.urs.cz/item/CS_URS_2022_02/722232043</t>
  </si>
  <si>
    <t xml:space="preserve">722232044</t>
  </si>
  <si>
    <t xml:space="preserve">Armatury se dvěma závity kulové kohouty PN 42 do 185 °C přímé vnitřní závit G 3/4"</t>
  </si>
  <si>
    <t xml:space="preserve">734336597</t>
  </si>
  <si>
    <t xml:space="preserve">https://podminky.urs.cz/item/CS_URS_2022_02/722232044</t>
  </si>
  <si>
    <t xml:space="preserve">722232045</t>
  </si>
  <si>
    <t xml:space="preserve">Armatury se dvěma závity kulové kohouty PN 42 do 185 °C přímé vnitřní závit G 1"</t>
  </si>
  <si>
    <t xml:space="preserve">1445662228</t>
  </si>
  <si>
    <t xml:space="preserve">https://podminky.urs.cz/item/CS_URS_2022_02/722232045</t>
  </si>
  <si>
    <t xml:space="preserve">722232047</t>
  </si>
  <si>
    <t xml:space="preserve">Armatury se dvěma závity kulové kohouty PN 42 do 185 °C přímé vnitřní závit G 6/4"</t>
  </si>
  <si>
    <t xml:space="preserve">-1439778564</t>
  </si>
  <si>
    <t xml:space="preserve">https://podminky.urs.cz/item/CS_URS_2022_02/722232047</t>
  </si>
  <si>
    <t xml:space="preserve">722232061</t>
  </si>
  <si>
    <t xml:space="preserve">Armatury se dvěma závity kulové kohouty PN 42 do 185 °C přímé vnitřní závit s vypouštěním G 1/2"</t>
  </si>
  <si>
    <t xml:space="preserve">1663162971</t>
  </si>
  <si>
    <t xml:space="preserve">https://podminky.urs.cz/item/CS_URS_2022_02/722232061</t>
  </si>
  <si>
    <t xml:space="preserve">722232062</t>
  </si>
  <si>
    <t xml:space="preserve">Armatury se dvěma závity kulové kohouty PN 42 do 185 °C přímé vnitřní závit s vypouštěním G 3/4"</t>
  </si>
  <si>
    <t xml:space="preserve">-1226171091</t>
  </si>
  <si>
    <t xml:space="preserve">https://podminky.urs.cz/item/CS_URS_2022_02/722232062</t>
  </si>
  <si>
    <t xml:space="preserve">722232063</t>
  </si>
  <si>
    <t xml:space="preserve">Armatury se dvěma závity kulové kohouty PN 42 do 185 °C přímé vnitřní závit s vypouštěním G 1"</t>
  </si>
  <si>
    <t xml:space="preserve">-1331750070</t>
  </si>
  <si>
    <t xml:space="preserve">https://podminky.urs.cz/item/CS_URS_2022_02/722232063</t>
  </si>
  <si>
    <t xml:space="preserve">722232065</t>
  </si>
  <si>
    <t xml:space="preserve">Armatury se dvěma závity kulové kohouty PN 42 do 185 °C přímé vnitřní závit s vypouštěním G 6/4"</t>
  </si>
  <si>
    <t xml:space="preserve">-160451761</t>
  </si>
  <si>
    <t xml:space="preserve">https://podminky.urs.cz/item/CS_URS_2022_02/722232065</t>
  </si>
  <si>
    <t xml:space="preserve">722234265</t>
  </si>
  <si>
    <t xml:space="preserve">Armatury se dvěma závity filtry mosazný PN 20 do 80 °C G 1"</t>
  </si>
  <si>
    <t xml:space="preserve">1175861383</t>
  </si>
  <si>
    <t xml:space="preserve">https://podminky.urs.cz/item/CS_URS_2022_02/722234265</t>
  </si>
  <si>
    <t xml:space="preserve">722250133</t>
  </si>
  <si>
    <t xml:space="preserve">Požární příslušenství a armatury hydrantový systém s tvarově stálou hadicí celoplechový D 25 x 30 m</t>
  </si>
  <si>
    <t xml:space="preserve">2050132248</t>
  </si>
  <si>
    <t xml:space="preserve">https://podminky.urs.cz/item/CS_URS_2022_02/722250133</t>
  </si>
  <si>
    <t xml:space="preserve">722263205</t>
  </si>
  <si>
    <t xml:space="preserve">Vodoměry pro vodu do 100°C závitové horizontální jednovtokové suchoběžné G 1/2"x 80 mm Qn 1,5</t>
  </si>
  <si>
    <t xml:space="preserve">-2006340486</t>
  </si>
  <si>
    <t xml:space="preserve">https://podminky.urs.cz/item/CS_URS_2022_02/722263205</t>
  </si>
  <si>
    <t xml:space="preserve">722290226</t>
  </si>
  <si>
    <t xml:space="preserve">Zkoušky, proplach a desinfekce vodovodního potrubí zkoušky těsnosti vodovodního potrubí závitového do DN 50</t>
  </si>
  <si>
    <t xml:space="preserve">2025225410</t>
  </si>
  <si>
    <t xml:space="preserve">https://podminky.urs.cz/item/CS_URS_2022_02/722290226</t>
  </si>
  <si>
    <t xml:space="preserve">722290234</t>
  </si>
  <si>
    <t xml:space="preserve">Zkoušky, proplach a desinfekce vodovodního potrubí proplach a desinfekce vodovodního potrubí do DN 80</t>
  </si>
  <si>
    <t xml:space="preserve">1317330984</t>
  </si>
  <si>
    <t xml:space="preserve">https://podminky.urs.cz/item/CS_URS_2022_02/722290234</t>
  </si>
  <si>
    <t xml:space="preserve">998722101</t>
  </si>
  <si>
    <t xml:space="preserve">Přesun hmot pro vnitřní vodovod stanovený z hmotnosti přesunovaného materiálu vodorovná dopravní vzdálenost do 50 m v objektech výšky do 6 m</t>
  </si>
  <si>
    <t xml:space="preserve">973594368</t>
  </si>
  <si>
    <t xml:space="preserve">https://podminky.urs.cz/item/CS_URS_2022_02/998722101</t>
  </si>
  <si>
    <t xml:space="preserve">724</t>
  </si>
  <si>
    <t xml:space="preserve">Zdravotechnika - strojní vybavení</t>
  </si>
  <si>
    <t xml:space="preserve">724233014</t>
  </si>
  <si>
    <t xml:space="preserve">Nádoby expanzní tlakové pro rozvody pitné vody s membránou bez pojistného ventilu se závitovým připojením průtočné PN 1,0 o objemu 25 l</t>
  </si>
  <si>
    <t xml:space="preserve">-1554646724</t>
  </si>
  <si>
    <t xml:space="preserve">https://podminky.urs.cz/item/CS_URS_2022_02/724233014</t>
  </si>
  <si>
    <t xml:space="preserve">998724101</t>
  </si>
  <si>
    <t xml:space="preserve">Přesun hmot pro strojní vybavení stanovený z hmotnosti přesunovaného materiálu vodorovná dopravní vzdálenost do 50 m v objektech výšky do 6 m</t>
  </si>
  <si>
    <t xml:space="preserve">89974819</t>
  </si>
  <si>
    <t xml:space="preserve">https://podminky.urs.cz/item/CS_URS_2022_02/998724101</t>
  </si>
  <si>
    <t xml:space="preserve">725</t>
  </si>
  <si>
    <t xml:space="preserve">Zdravotechnika - zařizovací předměty</t>
  </si>
  <si>
    <t xml:space="preserve">725112022</t>
  </si>
  <si>
    <t xml:space="preserve">Zařízení záchodů klozety keramické závěsné na nosné stěny s hlubokým splachováním odpad vodorovný</t>
  </si>
  <si>
    <t xml:space="preserve">-1599071786</t>
  </si>
  <si>
    <t xml:space="preserve">https://podminky.urs.cz/item/CS_URS_2022_02/725112022</t>
  </si>
  <si>
    <t xml:space="preserve">725121527</t>
  </si>
  <si>
    <t xml:space="preserve">Pisoárové záchodky keramické automatické s integrovaným napájecím zdrojem</t>
  </si>
  <si>
    <t xml:space="preserve">621929118</t>
  </si>
  <si>
    <t xml:space="preserve">https://podminky.urs.cz/item/CS_URS_2022_02/725121527</t>
  </si>
  <si>
    <t xml:space="preserve">725211602</t>
  </si>
  <si>
    <t xml:space="preserve">Umyvadla keramická bílá bez výtokových armatur připevněná na stěnu šrouby bez sloupu nebo krytu na sifon, šířka umyvadla 550 mm</t>
  </si>
  <si>
    <t xml:space="preserve">-437807169</t>
  </si>
  <si>
    <t xml:space="preserve">https://podminky.urs.cz/item/CS_URS_2022_02/725211602</t>
  </si>
  <si>
    <t xml:space="preserve">725211703</t>
  </si>
  <si>
    <t xml:space="preserve">Umyvadla keramická bílá bez výtokových armatur připevněná na stěnu šrouby malá (umývátka) stěnová 450 mm</t>
  </si>
  <si>
    <t xml:space="preserve">-1962363647</t>
  </si>
  <si>
    <t xml:space="preserve">https://podminky.urs.cz/item/CS_URS_2022_02/725211703</t>
  </si>
  <si>
    <t xml:space="preserve">725244104</t>
  </si>
  <si>
    <t xml:space="preserve">Sprchové dveře a zástěny dveře sprchové do niky rámové se skleněnou výplní tl. 5 mm otvíravé jednokřídlové, na vaničku šířky 1000 mm</t>
  </si>
  <si>
    <t xml:space="preserve">-363398994</t>
  </si>
  <si>
    <t xml:space="preserve">https://podminky.urs.cz/item/CS_URS_2022_02/725244104</t>
  </si>
  <si>
    <t xml:space="preserve">725331111</t>
  </si>
  <si>
    <t xml:space="preserve">Výlevky bez výtokových armatur keramické se sklopnou plastovou mřížkou 425 mm-závěsná</t>
  </si>
  <si>
    <t xml:space="preserve">-1319816792</t>
  </si>
  <si>
    <t xml:space="preserve">https://podminky.urs.cz/item/CS_URS_2022_02/725331111</t>
  </si>
  <si>
    <t xml:space="preserve">725532124</t>
  </si>
  <si>
    <t xml:space="preserve">Elektrické ohřívače zásobníkové beztlakové přepadové akumulační s pojistným ventilem závěsné svislé objem nádrže (příkon) 150 l (2,0 kW)</t>
  </si>
  <si>
    <t xml:space="preserve">-267409426</t>
  </si>
  <si>
    <t xml:space="preserve">https://podminky.urs.cz/item/CS_URS_2022_02/725532124</t>
  </si>
  <si>
    <t xml:space="preserve">725813111</t>
  </si>
  <si>
    <t xml:space="preserve">Ventily rohové bez připojovací trubičky nebo flexi hadičky G 1/2"</t>
  </si>
  <si>
    <t xml:space="preserve">-480314329</t>
  </si>
  <si>
    <t xml:space="preserve">https://podminky.urs.cz/item/CS_URS_2022_02/725813111</t>
  </si>
  <si>
    <t xml:space="preserve">725813112</t>
  </si>
  <si>
    <t xml:space="preserve">Ventily rohové bez připojovací trubičky nebo flexi hadičky pračkové G 3/4"</t>
  </si>
  <si>
    <t xml:space="preserve">-155481682</t>
  </si>
  <si>
    <t xml:space="preserve">https://podminky.urs.cz/item/CS_URS_2022_02/725813112</t>
  </si>
  <si>
    <t xml:space="preserve">725821312</t>
  </si>
  <si>
    <t xml:space="preserve">Baterie dřezové nástěnné pákové s otáčivým kulatým ústím a délkou ramínka 300 mm</t>
  </si>
  <si>
    <t xml:space="preserve">-193160134</t>
  </si>
  <si>
    <t xml:space="preserve">https://podminky.urs.cz/item/CS_URS_2022_02/725821312</t>
  </si>
  <si>
    <t xml:space="preserve">725821329</t>
  </si>
  <si>
    <t xml:space="preserve">Baterie dřezové stojánkové pákové s otáčivým ústím a délkou ramínka s vytahovací sprškou</t>
  </si>
  <si>
    <t xml:space="preserve">1371085067</t>
  </si>
  <si>
    <t xml:space="preserve">https://podminky.urs.cz/item/CS_URS_2022_02/725821329</t>
  </si>
  <si>
    <t xml:space="preserve">725822611</t>
  </si>
  <si>
    <t xml:space="preserve">Baterie umyvadlové stojánkové pákové bez výpusti</t>
  </si>
  <si>
    <t xml:space="preserve">-152858767</t>
  </si>
  <si>
    <t xml:space="preserve">https://podminky.urs.cz/item/CS_URS_2022_02/725822611</t>
  </si>
  <si>
    <t xml:space="preserve">725841332</t>
  </si>
  <si>
    <t xml:space="preserve">Baterie sprchové podomítkové (zápustné) s přepínačem a pohyblivým držákem</t>
  </si>
  <si>
    <t xml:space="preserve">-1072097591</t>
  </si>
  <si>
    <t xml:space="preserve">https://podminky.urs.cz/item/CS_URS_2022_02/725841332</t>
  </si>
  <si>
    <t xml:space="preserve">725841333</t>
  </si>
  <si>
    <t xml:space="preserve">Baterie sprchové podomítkové (zápustné) s přepínačem a pevnou sprchou</t>
  </si>
  <si>
    <t xml:space="preserve">1751355694</t>
  </si>
  <si>
    <t xml:space="preserve">https://podminky.urs.cz/item/CS_URS_2022_02/725841333</t>
  </si>
  <si>
    <t xml:space="preserve">725861101</t>
  </si>
  <si>
    <t xml:space="preserve">Zápachové uzávěrky zařizovacích předmětů pro umyvadla DN 32</t>
  </si>
  <si>
    <t xml:space="preserve">908305722</t>
  </si>
  <si>
    <t xml:space="preserve">https://podminky.urs.cz/item/CS_URS_2022_02/725861101</t>
  </si>
  <si>
    <t xml:space="preserve">725862103</t>
  </si>
  <si>
    <t xml:space="preserve">Zápachové uzávěrky zařizovacích předmětů pro dřezy DN 40/50</t>
  </si>
  <si>
    <t xml:space="preserve">1994336138</t>
  </si>
  <si>
    <t xml:space="preserve">https://podminky.urs.cz/item/CS_URS_2022_02/725862103</t>
  </si>
  <si>
    <t xml:space="preserve">725865411</t>
  </si>
  <si>
    <t xml:space="preserve">Zápachové uzávěrky zařizovacích předmětů pro pisoáry DN 32/40</t>
  </si>
  <si>
    <t xml:space="preserve">-334047024</t>
  </si>
  <si>
    <t xml:space="preserve">https://podminky.urs.cz/item/CS_URS_2022_02/725865411</t>
  </si>
  <si>
    <t xml:space="preserve">725980122</t>
  </si>
  <si>
    <t xml:space="preserve">Dvířka 15/20</t>
  </si>
  <si>
    <t xml:space="preserve">899823710</t>
  </si>
  <si>
    <t xml:space="preserve">https://podminky.urs.cz/item/CS_URS_2022_02/725980122</t>
  </si>
  <si>
    <t xml:space="preserve">998725101</t>
  </si>
  <si>
    <t xml:space="preserve">Přesun hmot pro zařizovací předměty stanovený z hmotnosti přesunovaného materiálu vodorovná dopravní vzdálenost do 50 m v objektech výšky do 6 m</t>
  </si>
  <si>
    <t xml:space="preserve">-1045606575</t>
  </si>
  <si>
    <t xml:space="preserve">https://podminky.urs.cz/item/CS_URS_2022_02/998725101</t>
  </si>
  <si>
    <t xml:space="preserve">726</t>
  </si>
  <si>
    <t xml:space="preserve">Zdravotechnika - předstěnové instalace</t>
  </si>
  <si>
    <t xml:space="preserve">726131041</t>
  </si>
  <si>
    <t xml:space="preserve">Předstěnové instalační systémy do lehkých stěn s kovovou konstrukcí pro závěsné klozety ovládání zepředu, stavební výšky 1120 mm</t>
  </si>
  <si>
    <t xml:space="preserve">708067768</t>
  </si>
  <si>
    <t xml:space="preserve">https://podminky.urs.cz/item/CS_URS_2022_02/726131041</t>
  </si>
  <si>
    <t xml:space="preserve">998726111</t>
  </si>
  <si>
    <t xml:space="preserve">Přesun hmot pro instalační prefabrikáty stanovený z hmotnosti přesunovaného materiálu vodorovná dopravní vzdálenost do 50 m v objektech výšky do 6 m</t>
  </si>
  <si>
    <t xml:space="preserve">1116262679</t>
  </si>
  <si>
    <t xml:space="preserve">https://podminky.urs.cz/item/CS_URS_2022_02/998726111</t>
  </si>
  <si>
    <t xml:space="preserve">727</t>
  </si>
  <si>
    <t xml:space="preserve">Zdravotechnika - požární ochrana</t>
  </si>
  <si>
    <t xml:space="preserve">727222005</t>
  </si>
  <si>
    <t xml:space="preserve">Protipožární ochranné manžety plastového potrubí prostup stěnou tloušťky 100 mm požární odolnost EI 90 D 75</t>
  </si>
  <si>
    <t xml:space="preserve">1205200818</t>
  </si>
  <si>
    <t xml:space="preserve">https://podminky.urs.cz/item/CS_URS_2022_02/727222005</t>
  </si>
  <si>
    <t xml:space="preserve">727222007</t>
  </si>
  <si>
    <t xml:space="preserve">Protipožární ochranné manžety plastového potrubí prostup stěnou tloušťky 100 mm požární odolnost EI 90 D 110</t>
  </si>
  <si>
    <t xml:space="preserve">-1529178353</t>
  </si>
  <si>
    <t xml:space="preserve">https://podminky.urs.cz/item/CS_URS_2022_02/727222007</t>
  </si>
  <si>
    <t xml:space="preserve">HZS</t>
  </si>
  <si>
    <t xml:space="preserve">Hodinové zúčtovací sazby</t>
  </si>
  <si>
    <t xml:space="preserve">HZS2491</t>
  </si>
  <si>
    <t xml:space="preserve">Hodinové zúčtovací sazby profesí PSV zednické výpomoci a pomocné práce PSV dělník zednických výpomocí - ZAPRAVENÍ PRŮRAZŮ A DRÁŽEK </t>
  </si>
  <si>
    <t xml:space="preserve">hod</t>
  </si>
  <si>
    <t xml:space="preserve">512</t>
  </si>
  <si>
    <t xml:space="preserve">-1623673273</t>
  </si>
  <si>
    <t xml:space="preserve">https://podminky.urs.cz/item/CS_URS_2022_02/HZS2491</t>
  </si>
  <si>
    <t xml:space="preserve">HZS42121</t>
  </si>
  <si>
    <t xml:space="preserve">Hodinové zúčtovací sazby ostatních profesí revizní a kontrolní činnost revizní technik specialista-REVIZE POŽÁRNÍCH HYDRANTŮ </t>
  </si>
  <si>
    <t xml:space="preserve">-1293298470</t>
  </si>
  <si>
    <t xml:space="preserve">https://podminky.urs.cz/item/CS_URS_2022_02/HZS42121</t>
  </si>
  <si>
    <t xml:space="preserve">HZS42321</t>
  </si>
  <si>
    <t xml:space="preserve">Hodinové zúčtovací sazby ostatních profesí revizní a kontrolní činnost technik odborný- BAKTERIOLOGICKÉ ZKOUŠKY </t>
  </si>
  <si>
    <t xml:space="preserve">1212408280</t>
  </si>
  <si>
    <t xml:space="preserve">https://podminky.urs.cz/item/CS_URS_2022_02/HZS42321</t>
  </si>
  <si>
    <t xml:space="preserve">22044104 - Vzduchotechnika</t>
  </si>
  <si>
    <t xml:space="preserve">    751 - Vzduchotechnika</t>
  </si>
  <si>
    <t xml:space="preserve">751</t>
  </si>
  <si>
    <t xml:space="preserve">1.001</t>
  </si>
  <si>
    <t xml:space="preserve">Odvětrání z úklidové míst., předsíně WC muži a pisoárů v 1.NP( ventilátor, ovladač, výustky a ventily, zpětná klapa+ potrubí ohebné a spiro</t>
  </si>
  <si>
    <t xml:space="preserve">-75542598</t>
  </si>
  <si>
    <t xml:space="preserve">1.002</t>
  </si>
  <si>
    <t xml:space="preserve">Odvětrání z archívu ve 2.NP ( ventilátor, ovladač, výustky a ventily, zpětná klapa + potrubí ohebné a spiro</t>
  </si>
  <si>
    <t xml:space="preserve">-632862028</t>
  </si>
  <si>
    <t xml:space="preserve">1.003</t>
  </si>
  <si>
    <t xml:space="preserve">Odvětrání ze skladu ve 2.NP ( ventilátor, ovladač, výustky a ventily, zpětná klapa + potrubí ohebné a spiro)</t>
  </si>
  <si>
    <t xml:space="preserve">415504904</t>
  </si>
  <si>
    <t xml:space="preserve">1.004</t>
  </si>
  <si>
    <t xml:space="preserve">Odvětrání z předsíně WC muži a pisoárů ve 2.NP( ventilátor, ovladač, výustky a ventily, zpětná klapa + potrubí ohebné a spiro)</t>
  </si>
  <si>
    <t xml:space="preserve">-1456122365</t>
  </si>
  <si>
    <t xml:space="preserve">1.005</t>
  </si>
  <si>
    <t xml:space="preserve">Odvětrání z předsíně WC ženy a předsíně ve 2.NP( ventilátor, ovladač, výustky a ventily, zpětná klapa + potrubí ohebné a spiro)</t>
  </si>
  <si>
    <t xml:space="preserve">1806825179</t>
  </si>
  <si>
    <t xml:space="preserve">1.006</t>
  </si>
  <si>
    <t xml:space="preserve">Větrací mřížka s ventilátorem 250 m3/h z technické místnosti ve 2.NP</t>
  </si>
  <si>
    <t xml:space="preserve">-1661347884</t>
  </si>
  <si>
    <t xml:space="preserve">1.007</t>
  </si>
  <si>
    <t xml:space="preserve">Montážní práce</t>
  </si>
  <si>
    <t xml:space="preserve">-1748121499</t>
  </si>
  <si>
    <t xml:space="preserve">1.008</t>
  </si>
  <si>
    <t xml:space="preserve">Montážní materiál</t>
  </si>
  <si>
    <t xml:space="preserve">-1258245165</t>
  </si>
  <si>
    <t xml:space="preserve">1.009</t>
  </si>
  <si>
    <t xml:space="preserve">Doprava</t>
  </si>
  <si>
    <t xml:space="preserve">-1130441181</t>
  </si>
  <si>
    <t xml:space="preserve">22044105 - Elektro - silnoproud</t>
  </si>
  <si>
    <t xml:space="preserve">DRE - Dodávky rozvaděč elektroměrový</t>
  </si>
  <si>
    <t xml:space="preserve">DRR2 - Dodávky rozvaděče R2</t>
  </si>
  <si>
    <t xml:space="preserve">DRRB - Dodávky rozvaděče RB</t>
  </si>
  <si>
    <t xml:space="preserve">DRRH - Dodávky rozvaděče RH</t>
  </si>
  <si>
    <t xml:space="preserve">DRRK - Dodávky rozvaděče RK</t>
  </si>
  <si>
    <t xml:space="preserve">DT - Domácí telefon</t>
  </si>
  <si>
    <t xml:space="preserve">MMaP - Montážní materiál a práce</t>
  </si>
  <si>
    <t xml:space="preserve">MMaUH - Montážní materiál a práce Uzemění a hromosvod</t>
  </si>
  <si>
    <t xml:space="preserve">O - Ostatní náklady</t>
  </si>
  <si>
    <t xml:space="preserve">HZS - HZS</t>
  </si>
  <si>
    <t xml:space="preserve">DRE</t>
  </si>
  <si>
    <t xml:space="preserve">Dodávky rozvaděč elektroměrový</t>
  </si>
  <si>
    <t xml:space="preserve">Sestava rozvaděče</t>
  </si>
  <si>
    <t xml:space="preserve">120074060</t>
  </si>
  <si>
    <t xml:space="preserve">P</t>
  </si>
  <si>
    <t xml:space="preserve">Poznámka k položce:_x005F
Elekroměrový rozvaděč v pilířovém provedení, materiál polyester_x005F
Energetická společnost:           005F_x005F_x005F_x005F
2x Dvoutarifní třífázový elektroměr_x005F
Jistič před elektroměrem B/63/3 10kA_x005F
Jistič HOD  B/2/1</t>
  </si>
  <si>
    <t xml:space="preserve">DRR2</t>
  </si>
  <si>
    <t xml:space="preserve">Dodávky rozvaděče R2</t>
  </si>
  <si>
    <t xml:space="preserve">MSN-40-3 Vypínač</t>
  </si>
  <si>
    <t xml:space="preserve">Ks</t>
  </si>
  <si>
    <t xml:space="preserve">1815342133</t>
  </si>
  <si>
    <t xml:space="preserve">SVC-350-4-MZ Svodič přepětí</t>
  </si>
  <si>
    <t xml:space="preserve">1060044962</t>
  </si>
  <si>
    <t xml:space="preserve">OLI-10B-1N-030AC Proudový chránič s nadproudovou ochranou</t>
  </si>
  <si>
    <t xml:space="preserve">-408428203</t>
  </si>
  <si>
    <t xml:space="preserve">LFE-40-4-030AC Proudový chránič</t>
  </si>
  <si>
    <t xml:space="preserve">952491804</t>
  </si>
  <si>
    <t xml:space="preserve">LTN-40B-3 Jistič</t>
  </si>
  <si>
    <t xml:space="preserve">1065751444</t>
  </si>
  <si>
    <t xml:space="preserve">LTN-16B-1 Jistič</t>
  </si>
  <si>
    <t xml:space="preserve">-119767497</t>
  </si>
  <si>
    <t xml:space="preserve">OLI-6B-1N-030AC Proudový chránič s nadproudovou ochranou</t>
  </si>
  <si>
    <t xml:space="preserve">-396681627</t>
  </si>
  <si>
    <t xml:space="preserve">LTN-16B-3 Jistič</t>
  </si>
  <si>
    <t xml:space="preserve">1307255959</t>
  </si>
  <si>
    <t xml:space="preserve">OLI-16B-1N-030AC Proudový chránič s nadproudovou ochranou</t>
  </si>
  <si>
    <t xml:space="preserve">-714738950</t>
  </si>
  <si>
    <t xml:space="preserve">DZ43-2403 Rozvodnicová skříň</t>
  </si>
  <si>
    <t xml:space="preserve">-196189147</t>
  </si>
  <si>
    <t xml:space="preserve">Pomocný montážní materiál</t>
  </si>
  <si>
    <t xml:space="preserve">375351913</t>
  </si>
  <si>
    <t xml:space="preserve">Výroba, zkoušky, atesty</t>
  </si>
  <si>
    <t xml:space="preserve">67014582</t>
  </si>
  <si>
    <t xml:space="preserve">DRRB</t>
  </si>
  <si>
    <t xml:space="preserve">Dodávky rozvaděče RB</t>
  </si>
  <si>
    <t xml:space="preserve">MSN-32-3 Vypínač</t>
  </si>
  <si>
    <t xml:space="preserve">38182015</t>
  </si>
  <si>
    <t xml:space="preserve">-147645092</t>
  </si>
  <si>
    <t xml:space="preserve">1009037783</t>
  </si>
  <si>
    <t xml:space="preserve">156066530</t>
  </si>
  <si>
    <t xml:space="preserve">-510896669</t>
  </si>
  <si>
    <t xml:space="preserve">-1298961024</t>
  </si>
  <si>
    <t xml:space="preserve">675908191</t>
  </si>
  <si>
    <t xml:space="preserve">-1686884070</t>
  </si>
  <si>
    <t xml:space="preserve">1484765579</t>
  </si>
  <si>
    <t xml:space="preserve">Výroba, zkoušky, atesty rozvaděče</t>
  </si>
  <si>
    <t xml:space="preserve">633022034</t>
  </si>
  <si>
    <t xml:space="preserve">DRRH</t>
  </si>
  <si>
    <t xml:space="preserve">Dodávky rozvaděče RH</t>
  </si>
  <si>
    <t xml:space="preserve">1504176290</t>
  </si>
  <si>
    <t xml:space="preserve">1811953993</t>
  </si>
  <si>
    <t xml:space="preserve">LTN-6B-1 Jistič</t>
  </si>
  <si>
    <t xml:space="preserve">-405669184</t>
  </si>
  <si>
    <t xml:space="preserve">1196835656</t>
  </si>
  <si>
    <t xml:space="preserve">LTN-20B-3 Jistič</t>
  </si>
  <si>
    <t xml:space="preserve">59359396</t>
  </si>
  <si>
    <t xml:space="preserve">LTN-32B-3 Jistič</t>
  </si>
  <si>
    <t xml:space="preserve">1735681069</t>
  </si>
  <si>
    <t xml:space="preserve">636012478</t>
  </si>
  <si>
    <t xml:space="preserve">1469894410</t>
  </si>
  <si>
    <t xml:space="preserve">-388450158</t>
  </si>
  <si>
    <t xml:space="preserve">MSN-125-3 Vypínač</t>
  </si>
  <si>
    <t xml:space="preserve">-694867543</t>
  </si>
  <si>
    <t xml:space="preserve">SV-BC-X230 Napěťová spoušť</t>
  </si>
  <si>
    <t xml:space="preserve">703651654</t>
  </si>
  <si>
    <t xml:space="preserve">SVBC-12,5-3-MZ Kombinovaný svodič bleskových proudů a přepětí</t>
  </si>
  <si>
    <t xml:space="preserve">-1305688963</t>
  </si>
  <si>
    <t xml:space="preserve">LTE-6B-1 Jistič</t>
  </si>
  <si>
    <t xml:space="preserve">-1182070761</t>
  </si>
  <si>
    <t xml:space="preserve">RSI-20-11-A230 Instalační stykač</t>
  </si>
  <si>
    <t xml:space="preserve">-769654429</t>
  </si>
  <si>
    <t xml:space="preserve">MCR-MA-001-UNI Multifunkční časové relé</t>
  </si>
  <si>
    <t xml:space="preserve">1923973862</t>
  </si>
  <si>
    <t xml:space="preserve">-971681392</t>
  </si>
  <si>
    <t xml:space="preserve">-1291185634</t>
  </si>
  <si>
    <t xml:space="preserve">DRRK</t>
  </si>
  <si>
    <t xml:space="preserve">Dodávky rozvaděče RK</t>
  </si>
  <si>
    <t xml:space="preserve">697997508</t>
  </si>
  <si>
    <t xml:space="preserve">-1604527263</t>
  </si>
  <si>
    <t xml:space="preserve">OPVP10-3 Pojistkový odpínač</t>
  </si>
  <si>
    <t xml:space="preserve">1343326598</t>
  </si>
  <si>
    <t xml:space="preserve">PVA10 4A gG Pojistková vložka</t>
  </si>
  <si>
    <t xml:space="preserve">-428785477</t>
  </si>
  <si>
    <t xml:space="preserve">MM216575-- LED 85-264VAC, bílá, zadní, pérová</t>
  </si>
  <si>
    <t xml:space="preserve">-2114511518</t>
  </si>
  <si>
    <t xml:space="preserve">LTN-10B-1 Jistič</t>
  </si>
  <si>
    <t xml:space="preserve">-277490084</t>
  </si>
  <si>
    <t xml:space="preserve">LTE-4B-1 Jistič</t>
  </si>
  <si>
    <t xml:space="preserve">-200335862</t>
  </si>
  <si>
    <t xml:space="preserve">-967526555</t>
  </si>
  <si>
    <t xml:space="preserve">Svorka řadová do 2,5mm</t>
  </si>
  <si>
    <t xml:space="preserve">1694328688</t>
  </si>
  <si>
    <t xml:space="preserve">LTN-16C-3 Jistič</t>
  </si>
  <si>
    <t xml:space="preserve">-1547716798</t>
  </si>
  <si>
    <t xml:space="preserve">-1639010175</t>
  </si>
  <si>
    <t xml:space="preserve">RSI-25-40-A230-M Instalační stykač</t>
  </si>
  <si>
    <t xml:space="preserve">-1074994374</t>
  </si>
  <si>
    <t xml:space="preserve">Relé XT, 2P, 230V, vč patice</t>
  </si>
  <si>
    <t xml:space="preserve">-657087380</t>
  </si>
  <si>
    <t xml:space="preserve">Spínač páčkový, 2P, aret., 60st.</t>
  </si>
  <si>
    <t xml:space="preserve">-421571139</t>
  </si>
  <si>
    <t xml:space="preserve">RZB-N-3S72 Rozvodnicová skříň, 72modulů, 3 řady, nástěnná</t>
  </si>
  <si>
    <t xml:space="preserve">-1049345531</t>
  </si>
  <si>
    <t xml:space="preserve">-1915388322</t>
  </si>
  <si>
    <t xml:space="preserve">365096510</t>
  </si>
  <si>
    <t xml:space="preserve">DT</t>
  </si>
  <si>
    <t xml:space="preserve">Domácí telefon</t>
  </si>
  <si>
    <t xml:space="preserve">Dveřní stanive s kamerou a 1x tlačítkem, WIFI, povrchová montáž, antivandal, napájení 12VDC/POE, 2x výstup pro ovládání dvěří</t>
  </si>
  <si>
    <t xml:space="preserve">1433649652</t>
  </si>
  <si>
    <t xml:space="preserve">Vnitřní IP stanice s TFT LCD displejem</t>
  </si>
  <si>
    <t xml:space="preserve">-1503808277</t>
  </si>
  <si>
    <t xml:space="preserve">Stříška proti dešti povrchová</t>
  </si>
  <si>
    <t xml:space="preserve">792085563</t>
  </si>
  <si>
    <t xml:space="preserve">Konfigurace, zprovoznění, zaškolení obsluhy</t>
  </si>
  <si>
    <t xml:space="preserve">338495387</t>
  </si>
  <si>
    <t xml:space="preserve">MMaP</t>
  </si>
  <si>
    <t xml:space="preserve">Montážní materiál a práce</t>
  </si>
  <si>
    <t xml:space="preserve">KABEL SILOVÝ,IZOLACE PVC S VODIČEM PE CYKY-J 4x16 mm2 , pevně</t>
  </si>
  <si>
    <t xml:space="preserve">1598387365</t>
  </si>
  <si>
    <t xml:space="preserve">KABEL SILOVÝ,IZOLACE PVC BEZ VODIČE PE CYKY-O 3x2.5 mm2 , pevně</t>
  </si>
  <si>
    <t xml:space="preserve">-1096145906</t>
  </si>
  <si>
    <t xml:space="preserve">-1853190536</t>
  </si>
  <si>
    <t xml:space="preserve">OHEBNÁ CHRÁNIČKA (např. KOPOFLEXKF09090) světlost 75 mm, pevně</t>
  </si>
  <si>
    <t xml:space="preserve">-118931718</t>
  </si>
  <si>
    <t xml:space="preserve">Požární hlášič opticko-kouřový včetně patice</t>
  </si>
  <si>
    <t xml:space="preserve">-742019155</t>
  </si>
  <si>
    <t xml:space="preserve">Čidlo pohybové, IP44, 360°</t>
  </si>
  <si>
    <t xml:space="preserve">-112792606</t>
  </si>
  <si>
    <t xml:space="preserve">Koaxiální kabel CB 100F</t>
  </si>
  <si>
    <t xml:space="preserve">1042751827</t>
  </si>
  <si>
    <t xml:space="preserve">TRUBKA OHEBNÁ STŘEDNÍ MECHANICKÁ O DOLNOST1216E d 16 mm, pevně</t>
  </si>
  <si>
    <t xml:space="preserve">1005039217</t>
  </si>
  <si>
    <t xml:space="preserve">Anténa STA pro příjem pozemního DVB-T2 vysílání, vč. filtru LTE700</t>
  </si>
  <si>
    <t xml:space="preserve">540853963</t>
  </si>
  <si>
    <t xml:space="preserve">Držák antény s křížem a vzpěrou, k uchycení na zeď, délka od zdi 250mm, pracovní výška 1000mm, průměr trubky 42mm</t>
  </si>
  <si>
    <t xml:space="preserve">-1193588834</t>
  </si>
  <si>
    <t xml:space="preserve">Tlačítko TOTAL STOP</t>
  </si>
  <si>
    <t xml:space="preserve">-137470948</t>
  </si>
  <si>
    <t xml:space="preserve">VYSEKANI KAPES VE ZDIVU CIHELNEM PRO KRABICE 100x100x50 mm</t>
  </si>
  <si>
    <t xml:space="preserve">1555972058</t>
  </si>
  <si>
    <t xml:space="preserve">VYSEKANI RYH VE ZDIVU Sire 70 mm CIHELNEM - HLOUBKA 50mm</t>
  </si>
  <si>
    <t xml:space="preserve">-984465956</t>
  </si>
  <si>
    <t xml:space="preserve">Podružný materiál</t>
  </si>
  <si>
    <t xml:space="preserve">343991395</t>
  </si>
  <si>
    <t xml:space="preserve">Svítidlo A - MODUS FIT 3000A_KN,LED panel, IP65, UGR&lt;19, hliníkový rámeček, mikroprizmatický kryt, čtverec 600x600mm, 23W, 2750lm, Ra80, 4000K</t>
  </si>
  <si>
    <t xml:space="preserve">136829561</t>
  </si>
  <si>
    <t xml:space="preserve">Svítidlo B - MODUS FIT4000A_KN LED panel, IP65, UGR&lt;19, hliníkový rámeček, mikroprizmatický kryt, čtverec 600x600mm, 35W,4200lm, Ra80,4000K</t>
  </si>
  <si>
    <t xml:space="preserve">1844202035</t>
  </si>
  <si>
    <t xml:space="preserve">Svítidlo D - LED downlight, plechové tělo, mikroprizmatický kryt, IP54, 19W, 1950lm, Ra800,4000K</t>
  </si>
  <si>
    <t xml:space="preserve">-835721747</t>
  </si>
  <si>
    <t xml:space="preserve">Svítidlo E/N - Classic 32W/4000K, ZCLED3G32Q940/M600-MIKRO-C, 32W, 2918lm, Ra80,4000K + NZ</t>
  </si>
  <si>
    <t xml:space="preserve">1264101863</t>
  </si>
  <si>
    <t xml:space="preserve">Svítidlo F/N - Classic 53W/4000K, 53W, 6230lm, Ra80,ZCLED3G53Q840/ZK-OPAL + NZ</t>
  </si>
  <si>
    <t xml:space="preserve">2058571210</t>
  </si>
  <si>
    <t xml:space="preserve">Svítidlo G/N - Classic 32W/4000K, 3909lm, Ra80 ZCLED3G32Q840/ZK-OPAL + NZ</t>
  </si>
  <si>
    <t xml:space="preserve">1522670021</t>
  </si>
  <si>
    <t xml:space="preserve">Svítidlo H - MODUS ESO3000SSKN, 23W,3200lm, Ra80, 4000K,Přisazené/závěsné, čtvercové LED svítidlo, mikroprizmatický kryt</t>
  </si>
  <si>
    <t xml:space="preserve">1336712616</t>
  </si>
  <si>
    <t xml:space="preserve">Svítidlo I - MODUS FIT3000A_KO, 23W, 2700lm, Ra80,4000K,LED panel, IP65, hliníkový rámeček, opálový kryt, čtverec 600x600mm</t>
  </si>
  <si>
    <t xml:space="preserve">908236799</t>
  </si>
  <si>
    <t xml:space="preserve">Svítidlo J - MODUS FIT4000A_KO, 35W, 4100lm, Ra80,4000K,LED panel, IP65, hliníkový rámeček, opálový kryt, čtverec 600x600mm</t>
  </si>
  <si>
    <t xml:space="preserve">1694497103</t>
  </si>
  <si>
    <t xml:space="preserve">Svítidlo N1 - LED nouzové svítidlo LOVATO 3 N, přisazené, univerzální optika, 2W</t>
  </si>
  <si>
    <t xml:space="preserve">47211668</t>
  </si>
  <si>
    <t xml:space="preserve">Svítidlo O MODUS G2SSKN_V1- 50W, 5700lm, Ra80,4000K, Přisazené čtvercové LED svítidlo, mikroprizmatický kryt</t>
  </si>
  <si>
    <t xml:space="preserve">-1348497582</t>
  </si>
  <si>
    <t xml:space="preserve">Svítidlo Q- MODUS ESO3000SSKO, 23W, 3000lm, Ra80,4000KPřisazené/závěsné, čtvercové LED svítidlo, opálový kryt</t>
  </si>
  <si>
    <t xml:space="preserve">1824315106</t>
  </si>
  <si>
    <t xml:space="preserve">Svítidlo R - MODUS ESO4000SSKO, 36W, 4300lm, Ra80,4000K Přisazené/závěsné, čtvercové LED svítidlo, opálový kryt</t>
  </si>
  <si>
    <t xml:space="preserve">897438169</t>
  </si>
  <si>
    <t xml:space="preserve">Svítidlo S - MODSU EPK3000SS_KN, 19W, 2800lm, Ra80,4000K, Přisazené LED svítidlo, mikroprizmatický kryt, čtverec</t>
  </si>
  <si>
    <t xml:space="preserve">994260590</t>
  </si>
  <si>
    <t xml:space="preserve">Svítidlo N2 - PIKTOGRAM MODUS ARROW N 1W - 1W</t>
  </si>
  <si>
    <t xml:space="preserve">1019279127</t>
  </si>
  <si>
    <t xml:space="preserve">N3-Nouzové svítidlo venkovní, 2W, 230/218lm, 1H, IP65, T= -15-(+)40°C</t>
  </si>
  <si>
    <t xml:space="preserve">-1583988252</t>
  </si>
  <si>
    <t xml:space="preserve">Nástěnné LED svítidlo, 1xLED 7,4W, 900lm</t>
  </si>
  <si>
    <t xml:space="preserve">213353528</t>
  </si>
  <si>
    <t xml:space="preserve">Nástěnné LED svítidlo s pohybovým čidlem, 1xLED, 18W, 1350lm</t>
  </si>
  <si>
    <t xml:space="preserve">-1412619091</t>
  </si>
  <si>
    <t xml:space="preserve">STROJEK SPÍNAČE "TANGO" 3558-A01340 1-pól.vyp.(1)</t>
  </si>
  <si>
    <t xml:space="preserve">1067236719</t>
  </si>
  <si>
    <t xml:space="preserve">STROJEK SPÍNAČE "TANGO" 3558-A05340 sériov.přep.(5)</t>
  </si>
  <si>
    <t xml:space="preserve">276184806</t>
  </si>
  <si>
    <t xml:space="preserve">STROJEK SPÍNAČE "TANGO" 3558-A06340 střídav.přep.(6)</t>
  </si>
  <si>
    <t xml:space="preserve">779863257</t>
  </si>
  <si>
    <t xml:space="preserve">KRYT SPÍNAČE "TANGO" BARVA BÍLÁ 3558A-A651 B 1 páčka</t>
  </si>
  <si>
    <t xml:space="preserve">1317182229</t>
  </si>
  <si>
    <t xml:space="preserve">KRYT SPÍNAČE "TANGO" BARVA BÍLÁ3558A-A652 B 2 páčky</t>
  </si>
  <si>
    <t xml:space="preserve">1488487676</t>
  </si>
  <si>
    <t xml:space="preserve">ZÁSUVKA DOMOVNÍ "TANGO", BARVA BÍLÁ, KOMPLETNÍ 5519A-A02357 B 2p+PE</t>
  </si>
  <si>
    <t xml:space="preserve">821718571</t>
  </si>
  <si>
    <t xml:space="preserve">RÁMEČEK PRO PŘÍSTROJE BARVA BÍLÁ, PRO VODOROVNOU I SVISLOU MONTÁŽ jednoduchý</t>
  </si>
  <si>
    <t xml:space="preserve">-509373012</t>
  </si>
  <si>
    <t xml:space="preserve">RÁMEČEK PRO PŘÍSTROJE BARVA BÍLÁ, PRO VODOROVNOU I SVISLOU MONTÁŽ pětinásobný</t>
  </si>
  <si>
    <t xml:space="preserve">-1206484447</t>
  </si>
  <si>
    <t xml:space="preserve">RÁMEČEK PRO PŘÍSTROJE BARVA BÍLÁ, PRO VODOROVNOU I SVISLOU MONTÁŽ čtyřnásobný</t>
  </si>
  <si>
    <t xml:space="preserve">1144624429</t>
  </si>
  <si>
    <t xml:space="preserve">RÁMEČEK PRO PŘÍSTROJE BARVA BÍLÁ, PRO VODOROVNOU I SVISLOU MONTÁŽ trojnásobný</t>
  </si>
  <si>
    <t xml:space="preserve">197565998</t>
  </si>
  <si>
    <t xml:space="preserve">Zásuvka CAT6 UTP 1 x RJ45</t>
  </si>
  <si>
    <t xml:space="preserve">1641554302</t>
  </si>
  <si>
    <t xml:space="preserve">Instalační kabel CAT6 UTP 4-pár LSOH</t>
  </si>
  <si>
    <t xml:space="preserve">-1585653979</t>
  </si>
  <si>
    <t xml:space="preserve">Zásuvka STA, TV+R+SAT</t>
  </si>
  <si>
    <t xml:space="preserve">-1871613084</t>
  </si>
  <si>
    <t xml:space="preserve">KRABICE PŘÍSTROJOVÁ POD OMÍTKUKP67/2 70x45</t>
  </si>
  <si>
    <t xml:space="preserve">-1911058284</t>
  </si>
  <si>
    <t xml:space="preserve">ZÁSUVKA DOMOVNÍ POD OMÍTKU, TANGO, BARVA BÍLÁ 5513A-C02357 B 2x2p+z,dvojitá</t>
  </si>
  <si>
    <t xml:space="preserve">964987340</t>
  </si>
  <si>
    <t xml:space="preserve">KABEL SILOVÝ,IZOLACE PVC S VODIČEM PE CYKY-J 5x4 mm2 , pevně</t>
  </si>
  <si>
    <t xml:space="preserve">1667330491</t>
  </si>
  <si>
    <t xml:space="preserve">KABEL SILOVÝ,IZOLACE PVC S VODIČEM PE CYKY-J 5x6 mm2 , pevně</t>
  </si>
  <si>
    <t xml:space="preserve">1771504339</t>
  </si>
  <si>
    <t xml:space="preserve">KABEL SILOVÝ,IZOLACE PVC S VODIČEM PE CYKY-J 5x2.5 mm2 , pevně</t>
  </si>
  <si>
    <t xml:space="preserve">1350828827</t>
  </si>
  <si>
    <t xml:space="preserve">KABEL SILOVÝ,IZOLACE PVC S VODIČEM PE CYKY-J 3x1.5 mm2 , pevně</t>
  </si>
  <si>
    <t xml:space="preserve">-2101671189</t>
  </si>
  <si>
    <t xml:space="preserve">KABEL SILOVÝ,IZOLACE PVC S VODIČEM PE CYKY-J 3x2.5 mm2 , pevně</t>
  </si>
  <si>
    <t xml:space="preserve">-1830178369</t>
  </si>
  <si>
    <t xml:space="preserve">KABEL SE SNÍŽENOU HOŘLAVOSTÍ, PRAFlaDur-J 3x2.5 mm2 , pevně</t>
  </si>
  <si>
    <t xml:space="preserve">-33524682</t>
  </si>
  <si>
    <t xml:space="preserve">Poznámka k položce:_x005F
KABEL SE SNÍŽENOU HOŘLAVOSTÍ, S FUNKČNÍ SCHOPNOSTÍ PŘI POŽÁRU P60-R,  TŘÍDA REAKCE NA OHEŇ - B2 ca, s1, d1 (PRAKAB)</t>
  </si>
  <si>
    <t xml:space="preserve">VODIČ PRO POSPOJOVÁNÍ CY6 Žlutozelený, pevně</t>
  </si>
  <si>
    <t xml:space="preserve">-257948048</t>
  </si>
  <si>
    <t xml:space="preserve">KABEL SILOVÝ,IZOLACE PVC,1kV AYKY-J 4x35 mm2 , pevně</t>
  </si>
  <si>
    <t xml:space="preserve">-2117163512</t>
  </si>
  <si>
    <t xml:space="preserve">CYKABEL SILOVÝ,IZOLACE PVC KY-J 4x25 mm2 , pevně</t>
  </si>
  <si>
    <t xml:space="preserve">-2025750216</t>
  </si>
  <si>
    <t xml:space="preserve">MMaUH</t>
  </si>
  <si>
    <t xml:space="preserve">Montážní materiál a práce Uzemění a hromosvod</t>
  </si>
  <si>
    <t xml:space="preserve">Vodič AlMgSi Rd 8 polotvrdý</t>
  </si>
  <si>
    <t xml:space="preserve">-808011177</t>
  </si>
  <si>
    <t xml:space="preserve">OCELOVÝ PÁSEK POZINKOVANÝ FeZn30x4 (0,95 kg/m), pevně</t>
  </si>
  <si>
    <t xml:space="preserve">965432662</t>
  </si>
  <si>
    <t xml:space="preserve">OCELOVÝ DRÁT POZINKOVANÝ FeZn-D10 (0,62kg/m), pevně</t>
  </si>
  <si>
    <t xml:space="preserve">-719366144</t>
  </si>
  <si>
    <t xml:space="preserve">JÍMACÍ TYČ JV1,0 1m</t>
  </si>
  <si>
    <t xml:space="preserve">-10014207</t>
  </si>
  <si>
    <t xml:space="preserve">SVORKA FeZn SK křížová</t>
  </si>
  <si>
    <t xml:space="preserve">1903649051</t>
  </si>
  <si>
    <t xml:space="preserve">SVORKA FeZn SU univerzální</t>
  </si>
  <si>
    <t xml:space="preserve">-943419488</t>
  </si>
  <si>
    <t xml:space="preserve">SVORKA FeZn SZa zkušební</t>
  </si>
  <si>
    <t xml:space="preserve">-767541874</t>
  </si>
  <si>
    <t xml:space="preserve">OU1,7 ohranný úhelník 1700 mm</t>
  </si>
  <si>
    <t xml:space="preserve">505147277</t>
  </si>
  <si>
    <t xml:space="preserve">DOUa-20 držák úhelníku do zdi 20 mm</t>
  </si>
  <si>
    <t xml:space="preserve">-1577249254</t>
  </si>
  <si>
    <t xml:space="preserve">PODPĚRA VEDENÍ pod krytinu na svahu</t>
  </si>
  <si>
    <t xml:space="preserve">-2101284829</t>
  </si>
  <si>
    <t xml:space="preserve">-823682236</t>
  </si>
  <si>
    <t xml:space="preserve">O</t>
  </si>
  <si>
    <t xml:space="preserve">Ostatní náklady</t>
  </si>
  <si>
    <t xml:space="preserve">Dodávka - Doprava 3,60%</t>
  </si>
  <si>
    <t xml:space="preserve">-1834182656</t>
  </si>
  <si>
    <t xml:space="preserve">Dodávka - Přesun 1ˇ%</t>
  </si>
  <si>
    <t xml:space="preserve">-1189365451</t>
  </si>
  <si>
    <t xml:space="preserve">PPV 6,00% z montáže: materiál + práce</t>
  </si>
  <si>
    <t xml:space="preserve">1978469502</t>
  </si>
  <si>
    <t xml:space="preserve">Výrobní dokumentace</t>
  </si>
  <si>
    <t xml:space="preserve">262144</t>
  </si>
  <si>
    <t xml:space="preserve">294454750</t>
  </si>
  <si>
    <t xml:space="preserve">Priprava ke komplexni zkousce</t>
  </si>
  <si>
    <t xml:space="preserve">1997294115</t>
  </si>
  <si>
    <t xml:space="preserve">Zkusebni provoz</t>
  </si>
  <si>
    <t xml:space="preserve">1906216987</t>
  </si>
  <si>
    <t xml:space="preserve">SPOLUPRACE S DODAVATELEM PŘI zapojovani a zkouskach</t>
  </si>
  <si>
    <t xml:space="preserve">-103778519</t>
  </si>
  <si>
    <t xml:space="preserve">KOORDINACE POSTUPU PRACI S ostatnimi profesemi</t>
  </si>
  <si>
    <t xml:space="preserve">201702096</t>
  </si>
  <si>
    <t xml:space="preserve">PROVEDENI REVIZNICH ZKOUSEK DLE CSN 331500 Spoluprace s reviz.technikem</t>
  </si>
  <si>
    <t xml:space="preserve">-865867196</t>
  </si>
  <si>
    <t xml:space="preserve">PROVEDENI REVIZNICH ZKOUSEK DLE CSN 331500 Revizni technik</t>
  </si>
  <si>
    <t xml:space="preserve">-512800801</t>
  </si>
  <si>
    <t xml:space="preserve">Dokumentace skutečného provedení</t>
  </si>
  <si>
    <t xml:space="preserve">1805792694</t>
  </si>
  <si>
    <t xml:space="preserve">22044106 - Slaboproud-poplachový zabezpečovací a tísňový systém</t>
  </si>
  <si>
    <t xml:space="preserve">El - Elektromontáže vč. materiálu</t>
  </si>
  <si>
    <t xml:space="preserve">R - Revize</t>
  </si>
  <si>
    <t xml:space="preserve">El</t>
  </si>
  <si>
    <t xml:space="preserve">Elektromontáže vč. materiálu</t>
  </si>
  <si>
    <t xml:space="preserve">Ústředna PZTS se zdrojem a akumulátorem, datovou sběrnicí, GSM/GPRS komunikátorem včetně montáže</t>
  </si>
  <si>
    <t xml:space="preserve">1013626382</t>
  </si>
  <si>
    <t xml:space="preserve">Programování, oživení systému</t>
  </si>
  <si>
    <t xml:space="preserve">488619452</t>
  </si>
  <si>
    <t xml:space="preserve">Dokumentace skutečného stavu</t>
  </si>
  <si>
    <t xml:space="preserve">259319253</t>
  </si>
  <si>
    <t xml:space="preserve">Pohybový senzor PIR na strop, 360°, včetně montáže</t>
  </si>
  <si>
    <t xml:space="preserve">601315294</t>
  </si>
  <si>
    <t xml:space="preserve">Pohybový senzor PIR na stěnu, včetně montáže</t>
  </si>
  <si>
    <t xml:space="preserve">1560999441</t>
  </si>
  <si>
    <t xml:space="preserve">Ovládací klávesnice s datovou sběrnicí, včetně montáže</t>
  </si>
  <si>
    <t xml:space="preserve">532177053</t>
  </si>
  <si>
    <t xml:space="preserve">Siréna s datovou sběrnicí, včetně montáže</t>
  </si>
  <si>
    <t xml:space="preserve">993535393</t>
  </si>
  <si>
    <t xml:space="preserve">Sběrnicový a napájecí kabel v jednom (např. UTP cat. 6a) - 1 pár napájení, 2 pář kroucená dvoulinka včetně instalace</t>
  </si>
  <si>
    <t xml:space="preserve">1691306234</t>
  </si>
  <si>
    <t xml:space="preserve">Napájecí kabel pro 230V AC (např. CYKY-J 3x1,5 mm2, uzemňovací lanko pro skříň ústředny (např. CYA 6 mm2) včetně instalace</t>
  </si>
  <si>
    <t xml:space="preserve">1944421917</t>
  </si>
  <si>
    <t xml:space="preserve">Kabelová trasa - příchytky, žlaby včetně montáže</t>
  </si>
  <si>
    <t xml:space="preserve">1604267478</t>
  </si>
  <si>
    <t xml:space="preserve">Sekání drážek, průrazy ve zdi</t>
  </si>
  <si>
    <t xml:space="preserve">1792245283</t>
  </si>
  <si>
    <t xml:space="preserve">Revize</t>
  </si>
  <si>
    <t xml:space="preserve">1.1</t>
  </si>
  <si>
    <t xml:space="preserve">Celk.prohl.el.zar.a vyhot.rev.zpr</t>
  </si>
  <si>
    <t xml:space="preserve">objem</t>
  </si>
  <si>
    <t xml:space="preserve">149837763</t>
  </si>
  <si>
    <t xml:space="preserve">22044107 - Fotovoltaické instalace</t>
  </si>
  <si>
    <t xml:space="preserve">DRRFVE - Dodávka rozvaděče RFVE</t>
  </si>
  <si>
    <t xml:space="preserve">    D1 - Fotovoltaické panely, hliníkové konstrukce</t>
  </si>
  <si>
    <t xml:space="preserve">    D2 - DC Kabelová trasa</t>
  </si>
  <si>
    <t xml:space="preserve">    D3 - DC Kabely</t>
  </si>
  <si>
    <t xml:space="preserve">    D4 - AC Kabely</t>
  </si>
  <si>
    <t xml:space="preserve">    D5 - KOM kabely</t>
  </si>
  <si>
    <t xml:space="preserve">    D6 - Střídače, baterie, komunikační modul</t>
  </si>
  <si>
    <t xml:space="preserve">    D7 - Úpravy elektroinstalace</t>
  </si>
  <si>
    <t xml:space="preserve">    D8 - Ostatní</t>
  </si>
  <si>
    <t xml:space="preserve">HZS - HZS - Hodinové zúčtovací sazby</t>
  </si>
  <si>
    <t xml:space="preserve">DRRFVE</t>
  </si>
  <si>
    <t xml:space="preserve">Dodávka rozvaděče RFVE</t>
  </si>
  <si>
    <t xml:space="preserve">Dodávka rozvaděče RFVE dle specifikace PD. Včetně kusové zkoušky, prohlášení o shodě a montáži na stavbě s dopojením kabelových vývodů.</t>
  </si>
  <si>
    <t xml:space="preserve">2088321369</t>
  </si>
  <si>
    <t xml:space="preserve">D1</t>
  </si>
  <si>
    <t xml:space="preserve">Fotovoltaické panely, hliníkové konstrukce</t>
  </si>
  <si>
    <t xml:space="preserve">Fotovoltaický panel 450Wp (např. Amerisolar AS-6M144-HC 450Wp). Musí být dodrženy minimální technické parametry dle dotačního titulu. Předložený typ panelu musí být schválen investorem.</t>
  </si>
  <si>
    <t xml:space="preserve">754875641</t>
  </si>
  <si>
    <t xml:space="preserve">Soubor hliníkových konstrukcí - kolejnicový systém pro uchycení panelů k střešnímu plášti. Montáž bez penetrace střechy za použití falcových příchytek (např. K2 SingleRail + příchytky CF:x). Cena v přepočtu na 1 panel. Včetně příslušenství.</t>
  </si>
  <si>
    <t xml:space="preserve">1997099591</t>
  </si>
  <si>
    <t xml:space="preserve">D2</t>
  </si>
  <si>
    <t xml:space="preserve">DC Kabelová trasa</t>
  </si>
  <si>
    <t xml:space="preserve">Chránička ohebná (např. Kopoflex) UV DN40 (černá) + drobný montážní materiál</t>
  </si>
  <si>
    <t xml:space="preserve">-740466273</t>
  </si>
  <si>
    <t xml:space="preserve">Chránička ohebná (např. Kopoflex) DN40/32, vč. příchytek (uložení volně v podkroví)</t>
  </si>
  <si>
    <t xml:space="preserve">67546564</t>
  </si>
  <si>
    <t xml:space="preserve">Chránička ohebná (např. Kopoflex) DN50/41 (uložení ve zdi)</t>
  </si>
  <si>
    <t xml:space="preserve">270501609</t>
  </si>
  <si>
    <t xml:space="preserve">D3</t>
  </si>
  <si>
    <t xml:space="preserve">DC Kabely</t>
  </si>
  <si>
    <t xml:space="preserve">Solární kabel SOL6</t>
  </si>
  <si>
    <t xml:space="preserve">1711162673</t>
  </si>
  <si>
    <t xml:space="preserve">Konektory MC4 (samec+samice)</t>
  </si>
  <si>
    <t xml:space="preserve">-1246149328</t>
  </si>
  <si>
    <t xml:space="preserve">D4</t>
  </si>
  <si>
    <t xml:space="preserve">AC Kabely</t>
  </si>
  <si>
    <t xml:space="preserve">CYKY-J 3x1,5</t>
  </si>
  <si>
    <t xml:space="preserve">1762864651</t>
  </si>
  <si>
    <t xml:space="preserve">CYKY-J 5x6</t>
  </si>
  <si>
    <t xml:space="preserve">-1537353287</t>
  </si>
  <si>
    <t xml:space="preserve">PraFlaDur-O 2x1,5</t>
  </si>
  <si>
    <t xml:space="preserve">-617838213</t>
  </si>
  <si>
    <t xml:space="preserve">H07V-K 10 (CYA10)</t>
  </si>
  <si>
    <t xml:space="preserve">1926822970</t>
  </si>
  <si>
    <t xml:space="preserve">H07V-K 16 (CYA16)</t>
  </si>
  <si>
    <t xml:space="preserve">824286325</t>
  </si>
  <si>
    <t xml:space="preserve">CYKY-O 3x1,5</t>
  </si>
  <si>
    <t xml:space="preserve">1556026933</t>
  </si>
  <si>
    <t xml:space="preserve">D5</t>
  </si>
  <si>
    <t xml:space="preserve">KOM kabely</t>
  </si>
  <si>
    <t xml:space="preserve">FTP kat6a (data měření import/export, připojení k internetu)</t>
  </si>
  <si>
    <t xml:space="preserve">-1808249566</t>
  </si>
  <si>
    <t xml:space="preserve">D6</t>
  </si>
  <si>
    <t xml:space="preserve">Střídače, baterie, komunikační modul</t>
  </si>
  <si>
    <t xml:space="preserve">Hybridní fotovoltaický střídač SOLAX X3-HYBRID G4 15.0-D. 400V/3NPE/24.1A/15kVA.</t>
  </si>
  <si>
    <t xml:space="preserve">-1641334833</t>
  </si>
  <si>
    <t xml:space="preserve">Bateriové uložiště TRIPLE POWER HV 17.4kWh (sestava 1x Master 5,8kWh + 2x Slave 5,8kWh). Včetně propojovacího setu ke střídači.</t>
  </si>
  <si>
    <t xml:space="preserve">1020809775</t>
  </si>
  <si>
    <t xml:space="preserve">D7</t>
  </si>
  <si>
    <t xml:space="preserve">Úpravy elektroinstalace</t>
  </si>
  <si>
    <t xml:space="preserve">Úpravy v rozvaděči RK - Doplnění měření import export (3xMTP + elektroměr).</t>
  </si>
  <si>
    <t xml:space="preserve">1441182053</t>
  </si>
  <si>
    <t xml:space="preserve">D8</t>
  </si>
  <si>
    <t xml:space="preserve">Ostatní</t>
  </si>
  <si>
    <t xml:space="preserve">Doplnění/opravy požárních ucpávek při průchodu trasy skrz požární úseky.</t>
  </si>
  <si>
    <t xml:space="preserve">-963747710</t>
  </si>
  <si>
    <t xml:space="preserve">Vysekání rýh ve zdivu cihelném - hloubka 70mm, šíře 70mm, včetně zpětného zapravení, včetně zametení a odvozu suti.</t>
  </si>
  <si>
    <t xml:space="preserve">804450223</t>
  </si>
  <si>
    <t xml:space="preserve">Vysekání rýh ve zdivu cihelném - hloubka 30mm, šíře 30mm, včetně zpětného zapravení, včetně zametení a odvozu suti.</t>
  </si>
  <si>
    <t xml:space="preserve">-598898592</t>
  </si>
  <si>
    <t xml:space="preserve">Tlačítko STOP FVE (1x rozepínací se sklem, např. GWxxx)</t>
  </si>
  <si>
    <t xml:space="preserve">547333112</t>
  </si>
  <si>
    <t xml:space="preserve">Autonomní drátový kombinovaný detektor kouře a teplot se sirénou. Napájení z baterií + externího zdroje 12VDC. Včetně přepínacího kontaktu při požáru.</t>
  </si>
  <si>
    <t xml:space="preserve">-579011786</t>
  </si>
  <si>
    <t xml:space="preserve">Prostorový termostat 230V/6A pro přímé spínaní ventilátoru rozvodny FVE.</t>
  </si>
  <si>
    <t xml:space="preserve">432588649</t>
  </si>
  <si>
    <t xml:space="preserve">Drobné úpravy a doplnění jímací soustavy v koordinaci s profesí SIL.</t>
  </si>
  <si>
    <t xml:space="preserve">-440493065</t>
  </si>
  <si>
    <t xml:space="preserve">Ostatní drobný/podružný instalační materiál - trubky, lišty, krabice, svorky, příchytky...</t>
  </si>
  <si>
    <t xml:space="preserve">-1356547848</t>
  </si>
  <si>
    <t xml:space="preserve">Doprava 3,60%</t>
  </si>
  <si>
    <t xml:space="preserve">-1306224652</t>
  </si>
  <si>
    <t xml:space="preserve">Přesun 1,00%</t>
  </si>
  <si>
    <t xml:space="preserve">-841780629</t>
  </si>
  <si>
    <t xml:space="preserve">-17620584</t>
  </si>
  <si>
    <t xml:space="preserve">KČ</t>
  </si>
  <si>
    <t xml:space="preserve">-1796833337</t>
  </si>
  <si>
    <t xml:space="preserve">Doprava materiálu na stavbu.</t>
  </si>
  <si>
    <t xml:space="preserve">-879102608</t>
  </si>
  <si>
    <t xml:space="preserve">Výškový přesun materiálu (po částech) na střechu s ohledem na její únosnost (kg/m2). Např. pronájem nůžkové plošiny.</t>
  </si>
  <si>
    <t xml:space="preserve">2050273247</t>
  </si>
  <si>
    <t xml:space="preserve">Koordinace postupu prací s ostatními profesemi (SIL+STAVBA+VZT).</t>
  </si>
  <si>
    <t xml:space="preserve">2006953840</t>
  </si>
  <si>
    <t xml:space="preserve">Vyhledání připojovacích míst, ověření skutečných dispozic. Kontrola správnosti přípravy elektroměrového rozvaděče v koordinaci s profesí SIL (osazení vypínače, příprava pro HDO+4kvadrátový elektroměr+OR). Kontrola vyvedení HDO.</t>
  </si>
  <si>
    <t xml:space="preserve">259195314</t>
  </si>
  <si>
    <t xml:space="preserve">Zpracování dílenské dokumentace.</t>
  </si>
  <si>
    <t xml:space="preserve">-590733571</t>
  </si>
  <si>
    <t xml:space="preserve">Revizní technik, vypracování výchozí revizní zprávy.</t>
  </si>
  <si>
    <t xml:space="preserve">645224747</t>
  </si>
  <si>
    <t xml:space="preserve">Zpracování dokumentace skutečného provedení stavby.</t>
  </si>
  <si>
    <t xml:space="preserve">5326020</t>
  </si>
  <si>
    <t xml:space="preserve">Komplexní oživení instalace - spuštění střídače, nastavení ochran, omezení přetoků dle požadavků PDS, zkušební provoz.</t>
  </si>
  <si>
    <t xml:space="preserve">139681800</t>
  </si>
  <si>
    <t xml:space="preserve">Zaučení obsluhy, zřízení přístupu pro investora na monitorovací platformu.</t>
  </si>
  <si>
    <t xml:space="preserve">-331290318</t>
  </si>
  <si>
    <t xml:space="preserve">Vyřízení žádosti a realizace PPP (připojení k DS) ve spolupráci s investorem.</t>
  </si>
  <si>
    <t xml:space="preserve">-681403337</t>
  </si>
  <si>
    <t xml:space="preserve">Spolupráce s investorem při vyřizování licence na výrobu elektřiny (instalace nad 10kWp).</t>
  </si>
  <si>
    <t xml:space="preserve">699488816</t>
  </si>
  <si>
    <t xml:space="preserve">Spolupráce s investorem při vyřizování dotace na instalaci.</t>
  </si>
  <si>
    <t xml:space="preserve">-1723220779</t>
  </si>
  <si>
    <t xml:space="preserve">220442 - Zpevněné plochy</t>
  </si>
  <si>
    <t xml:space="preserve">45233251-3stav.práce</t>
  </si>
  <si>
    <t xml:space="preserve">    5 - Komunikace pozemní</t>
  </si>
  <si>
    <t xml:space="preserve">122251103</t>
  </si>
  <si>
    <t xml:space="preserve">Odkopávky a prokopávky nezapažené strojně v hornině třídy těžitelnosti I skupiny 3 přes 50 do 100 m3</t>
  </si>
  <si>
    <t xml:space="preserve">2046639481</t>
  </si>
  <si>
    <t xml:space="preserve">https://podminky.urs.cz/item/CS_URS_2022_02/122251103</t>
  </si>
  <si>
    <t xml:space="preserve">157,0*0,42</t>
  </si>
  <si>
    <t xml:space="preserve">162251102</t>
  </si>
  <si>
    <t xml:space="preserve">Vodorovné přemístění výkopku nebo sypaniny po suchu na obvyklém dopravním prostředku, bez naložení výkopku, avšak se složením bez rozhrnutí z horniny třídy těžitelnosti I skupiny 1 až 3 na vzdálenost přes 20 do 50 m</t>
  </si>
  <si>
    <t xml:space="preserve">-1887210134</t>
  </si>
  <si>
    <t xml:space="preserve">https://podminky.urs.cz/item/CS_URS_2022_02/162251102</t>
  </si>
  <si>
    <t xml:space="preserve">171251101</t>
  </si>
  <si>
    <t xml:space="preserve">Uložení sypanin do násypů strojně s rozprostřením sypaniny ve vrstvách a s hrubým urovnáním nezhutněných jakékoliv třídy těžitelnosti</t>
  </si>
  <si>
    <t xml:space="preserve">-479162240</t>
  </si>
  <si>
    <t xml:space="preserve">https://podminky.urs.cz/item/CS_URS_2022_02/171251101</t>
  </si>
  <si>
    <t xml:space="preserve">181351113</t>
  </si>
  <si>
    <t xml:space="preserve">Rozprostření a urovnání ornice v rovině nebo ve svahu sklonu do 1:5 strojně při souvislé ploše přes 500 m2, tl. vrstvy do 200 mm</t>
  </si>
  <si>
    <t xml:space="preserve">1193639240</t>
  </si>
  <si>
    <t xml:space="preserve">https://podminky.urs.cz/item/CS_URS_2022_02/181351113</t>
  </si>
  <si>
    <t xml:space="preserve">rozhrnutí zeminy</t>
  </si>
  <si>
    <t xml:space="preserve">1200,0</t>
  </si>
  <si>
    <t xml:space="preserve">181451131</t>
  </si>
  <si>
    <t xml:space="preserve">Založení trávníku na půdě předem připravené plochy přes 1000 m2 výsevem včetně utažení parkového v rovině nebo na svahu do 1:5</t>
  </si>
  <si>
    <t xml:space="preserve">1414484170</t>
  </si>
  <si>
    <t xml:space="preserve">https://podminky.urs.cz/item/CS_URS_2022_02/181451131</t>
  </si>
  <si>
    <t xml:space="preserve">00572410</t>
  </si>
  <si>
    <t xml:space="preserve">osivo směs travní parková</t>
  </si>
  <si>
    <t xml:space="preserve">-1522924244</t>
  </si>
  <si>
    <t xml:space="preserve">1200*0,02 'Přepočtené koeficientem množství</t>
  </si>
  <si>
    <t xml:space="preserve">Komunikace pozemní</t>
  </si>
  <si>
    <t xml:space="preserve">564871116</t>
  </si>
  <si>
    <t xml:space="preserve">Podklad ze štěrkodrti ŠD s rozprostřením a zhutněním plochy přes 100 m2, po zhutnění tl. 300 mm</t>
  </si>
  <si>
    <t xml:space="preserve">-2037739327</t>
  </si>
  <si>
    <t xml:space="preserve">https://podminky.urs.cz/item/CS_URS_2022_02/564871116</t>
  </si>
  <si>
    <t xml:space="preserve">596212222</t>
  </si>
  <si>
    <t xml:space="preserve">Kladení dlažby z betonových zámkových dlaždic pozemních komunikací ručně s ložem z kameniva těženého nebo drceného tl. do 50 mm, s vyplněním spár, s dvojitým hutněním vibrováním a se smetením přebytečného materiálu na krajnici tl. 80 mm skupiny B, pro plochy přes 100 do 300 m2</t>
  </si>
  <si>
    <t xml:space="preserve">-366558107</t>
  </si>
  <si>
    <t xml:space="preserve">https://podminky.urs.cz/item/CS_URS_2022_02/596212222</t>
  </si>
  <si>
    <t xml:space="preserve">59245213</t>
  </si>
  <si>
    <t xml:space="preserve">dlažba zámková tvaru I 196x161x80mm přírodní</t>
  </si>
  <si>
    <t xml:space="preserve">1121912123</t>
  </si>
  <si>
    <t xml:space="preserve">157*1,02 'Přepočtené koeficientem množství</t>
  </si>
  <si>
    <t xml:space="preserve">637211122</t>
  </si>
  <si>
    <t xml:space="preserve">Okapový chodník z dlaždic betonových se zalitím spár cementovou maltou do písku, tl. dlaždic 60 mm</t>
  </si>
  <si>
    <t xml:space="preserve">138212184</t>
  </si>
  <si>
    <t xml:space="preserve">https://podminky.urs.cz/item/CS_URS_2022_02/637211122</t>
  </si>
  <si>
    <t xml:space="preserve">916231213</t>
  </si>
  <si>
    <t xml:space="preserve">Osazení chodníkového obrubníku betonového se zřízením lože, s vyplněním a zatřením spár cementovou maltou stojatého s boční opěrou z betonu prostého, do lože z betonu prostého</t>
  </si>
  <si>
    <t xml:space="preserve">-1174086603</t>
  </si>
  <si>
    <t xml:space="preserve">https://podminky.urs.cz/item/CS_URS_2022_02/916231213</t>
  </si>
  <si>
    <t xml:space="preserve">59217017</t>
  </si>
  <si>
    <t xml:space="preserve">obrubník betonový chodníkový 1000x100x250mm</t>
  </si>
  <si>
    <t xml:space="preserve">1336525692</t>
  </si>
  <si>
    <t xml:space="preserve">116*1,02 'Přepočtené koeficientem množství</t>
  </si>
  <si>
    <t xml:space="preserve">998223011</t>
  </si>
  <si>
    <t xml:space="preserve">Přesun hmot pro pozemní komunikace s krytem dlážděným dopravní vzdálenost do 200 m jakékoliv délky objektu</t>
  </si>
  <si>
    <t xml:space="preserve">1809379663</t>
  </si>
  <si>
    <t xml:space="preserve">https://podminky.urs.cz/item/CS_URS_2022_02/998223011</t>
  </si>
  <si>
    <t xml:space="preserve">220443 - Přípojka vody</t>
  </si>
  <si>
    <t xml:space="preserve">45231300-8stav.práce</t>
  </si>
  <si>
    <t xml:space="preserve">1 - Zemní práce</t>
  </si>
  <si>
    <t xml:space="preserve">4 - Vodorovné konstrukce</t>
  </si>
  <si>
    <t xml:space="preserve">8 - Trubní vedení</t>
  </si>
  <si>
    <t xml:space="preserve">129001101</t>
  </si>
  <si>
    <t xml:space="preserve">Příplatek k cenám vykopávek za ztížení vykopávky v blízkosti podzemního vedení nebo výbušnin v horninách jakékoliv třídy</t>
  </si>
  <si>
    <t xml:space="preserve">542886414</t>
  </si>
  <si>
    <t xml:space="preserve">https://podminky.urs.cz/item/CS_URS_2022_02/129001101</t>
  </si>
  <si>
    <t xml:space="preserve">1,5*1,5*1,45</t>
  </si>
  <si>
    <t xml:space="preserve">131451100</t>
  </si>
  <si>
    <t xml:space="preserve">Hloubení nezapažených jam a zářezů strojně s urovnáním dna do předepsaného profilu a spádu v hornině třídy těžitelnosti II skupiny 5 do 20 m3</t>
  </si>
  <si>
    <t xml:space="preserve">-1280928395</t>
  </si>
  <si>
    <t xml:space="preserve">https://podminky.urs.cz/item/CS_URS_2022_02/131451100</t>
  </si>
  <si>
    <t xml:space="preserve">vodoměrná šachta </t>
  </si>
  <si>
    <t xml:space="preserve">3,5*1,6*2,5</t>
  </si>
  <si>
    <t xml:space="preserve">132454101</t>
  </si>
  <si>
    <t xml:space="preserve">Hloubení zapažených rýh šířky do 800 mm strojně s urovnáním dna do předepsaného profilu a spádu v hornině třídy těžitelnosti II skupiny 5 do 20 m3</t>
  </si>
  <si>
    <t xml:space="preserve">588426233</t>
  </si>
  <si>
    <t xml:space="preserve">https://podminky.urs.cz/item/CS_URS_2022_02/132454101</t>
  </si>
  <si>
    <t xml:space="preserve">13,9*0,8*1,55</t>
  </si>
  <si>
    <t xml:space="preserve">151101101</t>
  </si>
  <si>
    <t xml:space="preserve">Zřízení pažení a rozepření stěn rýh pro podzemní vedení příložné pro jakoukoliv mezerovitost, hloubky do 2 m</t>
  </si>
  <si>
    <t xml:space="preserve">-2126159755</t>
  </si>
  <si>
    <t xml:space="preserve">https://podminky.urs.cz/item/CS_URS_2022_02/151101101</t>
  </si>
  <si>
    <t xml:space="preserve">12,2*1,55*2</t>
  </si>
  <si>
    <t xml:space="preserve">151101102</t>
  </si>
  <si>
    <t xml:space="preserve">Zřízení pažení a rozepření stěn rýh pro podzemní vedení příložné pro jakoukoliv mezerovitost, hloubky přes 2 do 4 m</t>
  </si>
  <si>
    <t xml:space="preserve">1664947070</t>
  </si>
  <si>
    <t xml:space="preserve">https://podminky.urs.cz/item/CS_URS_2022_02/151101102</t>
  </si>
  <si>
    <t xml:space="preserve">3,5*2,5*2+1,5*2,5*2</t>
  </si>
  <si>
    <t xml:space="preserve">151101111</t>
  </si>
  <si>
    <t xml:space="preserve">Odstranění pažení a rozepření stěn rýh pro podzemní vedení s uložením materiálu na vzdálenost do 3 m od kraje výkopu příložné, hloubky do 2 m</t>
  </si>
  <si>
    <t xml:space="preserve">883542139</t>
  </si>
  <si>
    <t xml:space="preserve">https://podminky.urs.cz/item/CS_URS_2022_02/151101111</t>
  </si>
  <si>
    <t xml:space="preserve">151101112</t>
  </si>
  <si>
    <t xml:space="preserve">Odstranění pažení a rozepření stěn rýh pro podzemní vedení s uložením materiálu na vzdálenost do 3 m od kraje výkopu příložné, hloubky přes 2 do 4 m</t>
  </si>
  <si>
    <t xml:space="preserve">1014317497</t>
  </si>
  <si>
    <t xml:space="preserve">https://podminky.urs.cz/item/CS_URS_2022_02/151101112</t>
  </si>
  <si>
    <t xml:space="preserve">162751137</t>
  </si>
  <si>
    <t xml:space="preserve">Vodorovné přemístění výkopku nebo sypaniny po suchu na obvyklém dopravním prostředku, bez naložení výkopku, avšak se složením bez rozhrnutí z horniny třídy těžitelnosti II skupiny 4 a 5 na vzdálenost přes 9 000 do 10 000 m</t>
  </si>
  <si>
    <t xml:space="preserve">1545981340</t>
  </si>
  <si>
    <t xml:space="preserve">https://podminky.urs.cz/item/CS_URS_2022_02/162751137</t>
  </si>
  <si>
    <t xml:space="preserve">2,118+3,5+1,7*1,2*2,2</t>
  </si>
  <si>
    <t xml:space="preserve">162751139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</si>
  <si>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</si>
  <si>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 xml:space="preserve">1830519097</t>
  </si>
  <si>
    <t xml:space="preserve">https://podminky.urs.cz/item/CS_URS_2022_02/162751139</t>
  </si>
  <si>
    <t xml:space="preserve">10,106*10 "Přepočtené koeficientem množství</t>
  </si>
  <si>
    <t xml:space="preserve">167151102</t>
  </si>
  <si>
    <t xml:space="preserve">Nakládání, skládání a překládání neulehlého výkopku nebo sypaniny strojně nakládání, množství do 100 m3, z horniny třídy těžitelnosti II, skupiny 4 a 5</t>
  </si>
  <si>
    <t xml:space="preserve">1129254826</t>
  </si>
  <si>
    <t xml:space="preserve">https://podminky.urs.cz/item/CS_URS_2022_02/167151102</t>
  </si>
  <si>
    <t xml:space="preserve">167151122</t>
  </si>
  <si>
    <t xml:space="preserve">Nakládání, skládání a překládání neulehlého výkopku nebo sypaniny strojně skládání nebo překládání, z hornin třídy těžitelnosti II, skupiny 4 a 5</t>
  </si>
  <si>
    <t xml:space="preserve">790680270</t>
  </si>
  <si>
    <t xml:space="preserve">https://podminky.urs.cz/item/CS_URS_2022_02/167151122</t>
  </si>
  <si>
    <t xml:space="preserve">171201231</t>
  </si>
  <si>
    <t xml:space="preserve">Poplatek za uložení stavebního odpadu na recyklační skládce (skládkovné) zeminy a kamení zatříděného do Katalogu odpadů pod kódem 17 05 04</t>
  </si>
  <si>
    <t xml:space="preserve">38359881</t>
  </si>
  <si>
    <t xml:space="preserve">10,106*1,85</t>
  </si>
  <si>
    <t xml:space="preserve">-519855557</t>
  </si>
  <si>
    <t xml:space="preserve">-53701788</t>
  </si>
  <si>
    <t xml:space="preserve">175111101</t>
  </si>
  <si>
    <t xml:space="preserve"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</si>
  <si>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 xml:space="preserve">-1377083262</t>
  </si>
  <si>
    <t xml:space="preserve">https://podminky.urs.cz/item/CS_URS_2022_02/175111101</t>
  </si>
  <si>
    <t xml:space="preserve">12,5*0,8*0,35</t>
  </si>
  <si>
    <t xml:space="preserve">451573111</t>
  </si>
  <si>
    <t xml:space="preserve">Lože pod potrubí ze štěrkopísku do 63 mm</t>
  </si>
  <si>
    <t xml:space="preserve">-1791185733</t>
  </si>
  <si>
    <t xml:space="preserve">https://podminky.urs.cz/item/CS_URS_2022_02/451573111</t>
  </si>
  <si>
    <t xml:space="preserve">13,9*0,8*0,15</t>
  </si>
  <si>
    <t xml:space="preserve">2*1,5*0,15</t>
  </si>
  <si>
    <t xml:space="preserve">452311141</t>
  </si>
  <si>
    <t xml:space="preserve">Podkladní a zajišťovací konstrukce z betonu prostého v otevřeném výkopu desky pod potrubí, stoky a drobné objekty z betonu tř. C 16/20</t>
  </si>
  <si>
    <t xml:space="preserve">96855644</t>
  </si>
  <si>
    <t xml:space="preserve">https://podminky.urs.cz/item/CS_URS_2022_02/452311141</t>
  </si>
  <si>
    <t xml:space="preserve">2*1,5*0,1</t>
  </si>
  <si>
    <t xml:space="preserve">452351101</t>
  </si>
  <si>
    <t xml:space="preserve">Bednění podkladních a zajišťovacích konstrukcí v otevřeném výkopu desek nebo sedlových loží pod potrubí, stoky a drobné objekty</t>
  </si>
  <si>
    <t xml:space="preserve">-513284325</t>
  </si>
  <si>
    <t xml:space="preserve">https://podminky.urs.cz/item/CS_URS_2022_02/452351101</t>
  </si>
  <si>
    <t xml:space="preserve">2*0,1*2+1,5*0,1*2</t>
  </si>
  <si>
    <t xml:space="preserve">452368211</t>
  </si>
  <si>
    <t xml:space="preserve">Výztuž podkladních desek, bloků nebo pražců v otevřeném výkopu ze svařovaných sítí typu Kari</t>
  </si>
  <si>
    <t xml:space="preserve">-570509275</t>
  </si>
  <si>
    <t xml:space="preserve">https://podminky.urs.cz/item/CS_URS_2022_02/452368211</t>
  </si>
  <si>
    <t xml:space="preserve">Trubní vedení</t>
  </si>
  <si>
    <t xml:space="preserve">871181211</t>
  </si>
  <si>
    <t xml:space="preserve">Montáž vodovodního potrubí z plastů v otevřeném výkopu z polyetylenu PE 100 svařovaných elektrotvarovkou SDR 11/PN16 D 50 x 4,6 mm</t>
  </si>
  <si>
    <t xml:space="preserve">691041344</t>
  </si>
  <si>
    <t xml:space="preserve">https://podminky.urs.cz/item/CS_URS_2022_02/871181211</t>
  </si>
  <si>
    <t xml:space="preserve">WVN.VP403053W</t>
  </si>
  <si>
    <t xml:space="preserve">Trubka dvouvrstvá PE 100 RC (např. SafeTech) RC voda SDR11 50x4.6 100m BC</t>
  </si>
  <si>
    <t xml:space="preserve">1874676911</t>
  </si>
  <si>
    <t xml:space="preserve">891181112</t>
  </si>
  <si>
    <t xml:space="preserve">Montáž vodovodních armatur na potrubí šoupátek nebo klapek uzavíracích v otevřeném výkopu nebo v šachtách s osazením zemní soupravy (bez poklopů) DN 40</t>
  </si>
  <si>
    <t xml:space="preserve">-1048841117</t>
  </si>
  <si>
    <t xml:space="preserve">https://podminky.urs.cz/item/CS_URS_2022_02/891181112</t>
  </si>
  <si>
    <t xml:space="preserve">42221300</t>
  </si>
  <si>
    <t xml:space="preserve">šoupátko pitná voda litina GGG 50 krátká stavební dl PN10/16 DN 40x140mm</t>
  </si>
  <si>
    <t xml:space="preserve">-2103409195</t>
  </si>
  <si>
    <t xml:space="preserve">42291072</t>
  </si>
  <si>
    <t xml:space="preserve">souprava zemní pro šoupátka DN 40-50mm Rd 1,5m</t>
  </si>
  <si>
    <t xml:space="preserve">109618045</t>
  </si>
  <si>
    <t xml:space="preserve">56230633</t>
  </si>
  <si>
    <t xml:space="preserve">poklop uliční šoupátkový kulatý plastový PA s litinovým víkem</t>
  </si>
  <si>
    <t xml:space="preserve">70840703</t>
  </si>
  <si>
    <t xml:space="preserve">891249111</t>
  </si>
  <si>
    <t xml:space="preserve">Montáž vodovodních armatur na potrubí navrtávacích pasů s ventilem Jt 1 MPa, na potrubí z trub litinových, ocelových nebo plastických hmot DN 80</t>
  </si>
  <si>
    <t xml:space="preserve">1664400295</t>
  </si>
  <si>
    <t xml:space="preserve">https://podminky.urs.cz/item/CS_URS_2022_02/891249111</t>
  </si>
  <si>
    <t xml:space="preserve">42271412</t>
  </si>
  <si>
    <t xml:space="preserve">pás navrtávací z tvárné litiny DN 80, pro litinové a ocelové potrubí, se závitovým výstupem 1",5/4",6/4",2"</t>
  </si>
  <si>
    <t xml:space="preserve">1702877670</t>
  </si>
  <si>
    <t xml:space="preserve">892241111</t>
  </si>
  <si>
    <t xml:space="preserve">Tlakové zkoušky vodou na potrubí DN do 80</t>
  </si>
  <si>
    <t xml:space="preserve">-1814695601</t>
  </si>
  <si>
    <t xml:space="preserve">https://podminky.urs.cz/item/CS_URS_2022_02/892241111</t>
  </si>
  <si>
    <t xml:space="preserve">892273122</t>
  </si>
  <si>
    <t xml:space="preserve">Proplach a dezinfekce vodovodního potrubí DN od 80 do 125</t>
  </si>
  <si>
    <t xml:space="preserve">-502796856</t>
  </si>
  <si>
    <t xml:space="preserve">https://podminky.urs.cz/item/CS_URS_2022_02/892273122</t>
  </si>
  <si>
    <t xml:space="preserve">893322111</t>
  </si>
  <si>
    <t xml:space="preserve">Šachty armaturní ze železového betonu se stropem z dílců, vnitřní půdorysné plochy přes 1,50 do 2,50 m2</t>
  </si>
  <si>
    <t xml:space="preserve">2094245941</t>
  </si>
  <si>
    <t xml:space="preserve">https://podminky.urs.cz/item/CS_URS_2022_02/893322111</t>
  </si>
  <si>
    <t xml:space="preserve">59341218</t>
  </si>
  <si>
    <t xml:space="preserve">deska stropní plná PZD 1200x300x90mm</t>
  </si>
  <si>
    <t xml:space="preserve">-1916407178</t>
  </si>
  <si>
    <t xml:space="preserve">9*1,05 "Přepočtené koeficientem množství</t>
  </si>
  <si>
    <t xml:space="preserve">899104112</t>
  </si>
  <si>
    <t xml:space="preserve">Osazení poklopů litinových a ocelových včetně rámů pro třídu zatížení D400, E600</t>
  </si>
  <si>
    <t xml:space="preserve">1102643493</t>
  </si>
  <si>
    <t xml:space="preserve">https://podminky.urs.cz/item/CS_URS_2022_02/899104112</t>
  </si>
  <si>
    <t xml:space="preserve">55241020</t>
  </si>
  <si>
    <t xml:space="preserve">poklop šachtový třída D400, čtvercový rám 850, vstup 600mm, bez ventilace</t>
  </si>
  <si>
    <t xml:space="preserve">-1847470193</t>
  </si>
  <si>
    <t xml:space="preserve">899721111</t>
  </si>
  <si>
    <t xml:space="preserve">Signalizační vodič na potrubí DN do 150 mm</t>
  </si>
  <si>
    <t xml:space="preserve">1496294631</t>
  </si>
  <si>
    <t xml:space="preserve">https://podminky.urs.cz/item/CS_URS_2022_02/899721111</t>
  </si>
  <si>
    <t xml:space="preserve">899721112</t>
  </si>
  <si>
    <t xml:space="preserve">Fólie výstražná z PVC, šířka 30 cm</t>
  </si>
  <si>
    <t xml:space="preserve">1388973691</t>
  </si>
  <si>
    <t xml:space="preserve">https://podminky.urs.cz/item/CS_URS_2022_02/899721112</t>
  </si>
  <si>
    <t xml:space="preserve">998276101</t>
  </si>
  <si>
    <t xml:space="preserve">Přesun hmot, trubní vedení plastová, otevř. výkop</t>
  </si>
  <si>
    <t xml:space="preserve">-1525680849</t>
  </si>
  <si>
    <t xml:space="preserve">https://podminky.urs.cz/item/CS_URS_2022_02/998276101</t>
  </si>
  <si>
    <t xml:space="preserve">998276124</t>
  </si>
  <si>
    <t xml:space="preserve">Přesun hmot pro trubní vedení hloubené z trub z plastických hmot nebo sklolaminátových Příplatek k cenám za zvětšený přesun přes vymezenou největší dopravní vzdálenost do 500 m</t>
  </si>
  <si>
    <t xml:space="preserve">304159327</t>
  </si>
  <si>
    <t xml:space="preserve">https://podminky.urs.cz/item/CS_URS_2022_02/998276124</t>
  </si>
  <si>
    <t xml:space="preserve">HZS4221</t>
  </si>
  <si>
    <t xml:space="preserve">Hodinové zúčtovací sazby ostatních profesí revizní a kontrolní činnost geodet - Geodetické zaměření </t>
  </si>
  <si>
    <t xml:space="preserve">535169065</t>
  </si>
  <si>
    <t xml:space="preserve">https://podminky.urs.cz/item/CS_URS_2022_02/HZS4221</t>
  </si>
  <si>
    <t xml:space="preserve">-1682959646</t>
  </si>
  <si>
    <t xml:space="preserve">220444 - Přípojka splaškové  kanalizace</t>
  </si>
  <si>
    <t xml:space="preserve">      4 - Vodorovné konstrukce</t>
  </si>
  <si>
    <t xml:space="preserve">    8 - Trubní vedení</t>
  </si>
  <si>
    <t xml:space="preserve">1060570724</t>
  </si>
  <si>
    <t xml:space="preserve">1,5*1,5*4,03*2</t>
  </si>
  <si>
    <t xml:space="preserve">132454203</t>
  </si>
  <si>
    <t xml:space="preserve">Hloubení zapažených rýh šířky přes 800 do 2 000 mm strojně s urovnáním dna do předepsaného profilu a spádu v hornině třídy těžitelnosti II skupiny 5 přes 50 do 100 m3</t>
  </si>
  <si>
    <t xml:space="preserve">-400915575</t>
  </si>
  <si>
    <t xml:space="preserve">https://podminky.urs.cz/item/CS_URS_2022_02/132454203</t>
  </si>
  <si>
    <t xml:space="preserve">28*0,9*3,21</t>
  </si>
  <si>
    <t xml:space="preserve">-1237433417</t>
  </si>
  <si>
    <t xml:space="preserve">28*4*2</t>
  </si>
  <si>
    <t xml:space="preserve">-748309955</t>
  </si>
  <si>
    <t xml:space="preserve">-2066144931</t>
  </si>
  <si>
    <t xml:space="preserve">12,6+3,324</t>
  </si>
  <si>
    <t xml:space="preserve">-948849214</t>
  </si>
  <si>
    <t xml:space="preserve">15,924*10 "Přepočtené koeficientem množství</t>
  </si>
  <si>
    <t xml:space="preserve">1644244300</t>
  </si>
  <si>
    <t xml:space="preserve">1654753457</t>
  </si>
  <si>
    <t xml:space="preserve">-1299013327</t>
  </si>
  <si>
    <t xml:space="preserve">15,924*1,85</t>
  </si>
  <si>
    <t xml:space="preserve">-521183788</t>
  </si>
  <si>
    <t xml:space="preserve">-2096732992</t>
  </si>
  <si>
    <t xml:space="preserve">555214349</t>
  </si>
  <si>
    <t xml:space="preserve">28*0,9*0,5</t>
  </si>
  <si>
    <t xml:space="preserve">58331200</t>
  </si>
  <si>
    <t xml:space="preserve">štěrkopísek netříděný zásypový</t>
  </si>
  <si>
    <t xml:space="preserve">149280812</t>
  </si>
  <si>
    <t xml:space="preserve">12,6*2 "Přepočtené koeficientem množství</t>
  </si>
  <si>
    <t xml:space="preserve">175111109</t>
  </si>
  <si>
    <t xml:space="preserve">Obsypání potrubí ručně sypaninou z vhodných hornin třídy těžitelnosti I a II, skupiny 1 až 4 nebo materiálem připraveným podél výkopu ve vzdálenosti do 3 m od jeho kraje pro jakoukoliv hloubku výkopu a míru zhutnění Příplatek k ceně za prohození sypaniny</t>
  </si>
  <si>
    <t xml:space="preserve">-892623661</t>
  </si>
  <si>
    <t xml:space="preserve">https://podminky.urs.cz/item/CS_URS_2022_02/175111109</t>
  </si>
  <si>
    <t xml:space="preserve">1555318619</t>
  </si>
  <si>
    <t xml:space="preserve">27,7*0,8*0,15</t>
  </si>
  <si>
    <t xml:space="preserve">837424111</t>
  </si>
  <si>
    <t xml:space="preserve">Napojení na stávající kanalizaci DN 500</t>
  </si>
  <si>
    <t xml:space="preserve">-2020426007</t>
  </si>
  <si>
    <t xml:space="preserve">https://podminky.urs.cz/item/CS_URS_2022_02/837424111</t>
  </si>
  <si>
    <t xml:space="preserve">871313121</t>
  </si>
  <si>
    <t xml:space="preserve">Montáž kanalizačního potrubí z plastů z tvrdého PVC těsněných gumovým kroužkem v otevřeném výkopu ve sklonu do 20 % DN 160</t>
  </si>
  <si>
    <t xml:space="preserve">-2051903390</t>
  </si>
  <si>
    <t xml:space="preserve">https://podminky.urs.cz/item/CS_URS_2022_02/871313121</t>
  </si>
  <si>
    <t xml:space="preserve">871353121</t>
  </si>
  <si>
    <t xml:space="preserve">Montáž kanalizačního potrubí z plastů z tvrdého PVC těsněných gumovým kroužkem v otevřeném výkopu ve sklonu do 20 % DN 200</t>
  </si>
  <si>
    <t xml:space="preserve">1509555343</t>
  </si>
  <si>
    <t xml:space="preserve">https://podminky.urs.cz/item/CS_URS_2022_02/871353121</t>
  </si>
  <si>
    <t xml:space="preserve">28611176</t>
  </si>
  <si>
    <t xml:space="preserve">trubka kanalizační PVC DN 200x1000mm SN10</t>
  </si>
  <si>
    <t xml:space="preserve">349289050</t>
  </si>
  <si>
    <t xml:space="preserve">28611173</t>
  </si>
  <si>
    <t xml:space="preserve">trubka kanalizační PVC DN 160x1000mm SN10</t>
  </si>
  <si>
    <t xml:space="preserve">1214182793</t>
  </si>
  <si>
    <t xml:space="preserve">892351111</t>
  </si>
  <si>
    <t xml:space="preserve">Tlakové zkoušky vodou na potrubí DN 150 nebo 200</t>
  </si>
  <si>
    <t xml:space="preserve">1365358346</t>
  </si>
  <si>
    <t xml:space="preserve">https://podminky.urs.cz/item/CS_URS_2022_02/892351111</t>
  </si>
  <si>
    <t xml:space="preserve">894812312</t>
  </si>
  <si>
    <t xml:space="preserve">Revizní a čistící šachta z polypropylenu PP pro hladké trouby DN 600 šachtové dno (DN šachty / DN trubního vedení) DN 600/160 průtočné 30°,60°,90°</t>
  </si>
  <si>
    <t xml:space="preserve">950299621</t>
  </si>
  <si>
    <t xml:space="preserve">https://podminky.urs.cz/item/CS_URS_2022_02/894812312</t>
  </si>
  <si>
    <t xml:space="preserve">894812315</t>
  </si>
  <si>
    <t xml:space="preserve">Revizní a čistící šachta z polypropylenu PP pro hladké trouby DN 600 šachtové dno (DN šachty / DN trubního vedení) DN 600/200 průtočné</t>
  </si>
  <si>
    <t xml:space="preserve">271906172</t>
  </si>
  <si>
    <t xml:space="preserve">https://podminky.urs.cz/item/CS_URS_2022_02/894812315</t>
  </si>
  <si>
    <t xml:space="preserve">894812317</t>
  </si>
  <si>
    <t xml:space="preserve">Revizní a čistící šachta z polypropylenu PP pro hladké trouby DN 600 šachtové dno (DN šachty / DN trubního vedení) DN 600/200 s přítokem tvaru T</t>
  </si>
  <si>
    <t xml:space="preserve">1390691951</t>
  </si>
  <si>
    <t xml:space="preserve">https://podminky.urs.cz/item/CS_URS_2022_02/894812317</t>
  </si>
  <si>
    <t xml:space="preserve">894812333</t>
  </si>
  <si>
    <t xml:space="preserve">Revizní a čistící šachta z polypropylenu PP pro hladké trouby DN 600 roura šachtová korugovaná, světlé hloubky 3 000 mm</t>
  </si>
  <si>
    <t xml:space="preserve">2073778577</t>
  </si>
  <si>
    <t xml:space="preserve">https://podminky.urs.cz/item/CS_URS_2022_02/894812333</t>
  </si>
  <si>
    <t xml:space="preserve">894812335</t>
  </si>
  <si>
    <t xml:space="preserve">Revizní a čistící šachta z polypropylenu PP pro hladké trouby DN 600 roura šachtová korugovaná, světlé hloubky 6 000 mm</t>
  </si>
  <si>
    <t xml:space="preserve">539955777</t>
  </si>
  <si>
    <t xml:space="preserve">https://podminky.urs.cz/item/CS_URS_2022_02/894812335</t>
  </si>
  <si>
    <t xml:space="preserve">894812339</t>
  </si>
  <si>
    <t xml:space="preserve">Revizní a čistící šachta z polypropylenu PP pro hladké trouby DN 600 Příplatek k cenám 2331 - 2334 za uříznutí šachtové roury</t>
  </si>
  <si>
    <t xml:space="preserve">1228460007</t>
  </si>
  <si>
    <t xml:space="preserve">https://podminky.urs.cz/item/CS_URS_2022_02/894812339</t>
  </si>
  <si>
    <t xml:space="preserve">894812377</t>
  </si>
  <si>
    <t xml:space="preserve">Revizní a čistící šachta z polypropylenu PP pro hladké trouby DN 600 poklop (mříž) litinový pro třídu zatížení D400 s teleskopickým adaptérem</t>
  </si>
  <si>
    <t xml:space="preserve">-160829096</t>
  </si>
  <si>
    <t xml:space="preserve">https://podminky.urs.cz/item/CS_URS_2022_02/894812377</t>
  </si>
  <si>
    <t xml:space="preserve">899722113</t>
  </si>
  <si>
    <t xml:space="preserve">Krytí potrubí z plastů výstražnou fólií z PVC šířky 34 cm</t>
  </si>
  <si>
    <t xml:space="preserve">378704453</t>
  </si>
  <si>
    <t xml:space="preserve">https://podminky.urs.cz/item/CS_URS_2022_02/899722113</t>
  </si>
  <si>
    <t xml:space="preserve">Přesun hmot pro trubní vedení hloubené z trub z plastických hmot nebo sklolaminátových pro vodovody nebo kanalizace v otevřeném výkopu dopravní vzdálenost do 15 m</t>
  </si>
  <si>
    <t xml:space="preserve">1084228623</t>
  </si>
  <si>
    <t xml:space="preserve">-1760812437</t>
  </si>
  <si>
    <t xml:space="preserve">Hodinové zúčtovací sazby ostatních profesí revizní a kontrolní činnost geodet - zaměření skutečného provedení </t>
  </si>
  <si>
    <t xml:space="preserve">1552442502</t>
  </si>
  <si>
    <t xml:space="preserve">220445 - Dešťová kanalizace,vsak</t>
  </si>
  <si>
    <t xml:space="preserve">131451103</t>
  </si>
  <si>
    <t xml:space="preserve">Hloubení nezapažených jam a zářezů strojně s urovnáním dna do předepsaného profilu a spádu v hornině třídy těžitelnosti II skupiny 5 přes 50 do 100 m3</t>
  </si>
  <si>
    <t xml:space="preserve">469113755</t>
  </si>
  <si>
    <t xml:space="preserve">https://podminky.urs.cz/item/CS_URS_2022_02/131451103</t>
  </si>
  <si>
    <t xml:space="preserve">vsakovací objekt </t>
  </si>
  <si>
    <t xml:space="preserve">5,6*10,4*1,58</t>
  </si>
  <si>
    <t xml:space="preserve">132451251</t>
  </si>
  <si>
    <t xml:space="preserve">Hloubení nezapažených rýh šířky přes 800 do 2 000 mm strojně s urovnáním dna do předepsaného profilu a spádu v hornině třídy těžitelnosti II skupiny 5 do 20 m3</t>
  </si>
  <si>
    <t xml:space="preserve">447978055</t>
  </si>
  <si>
    <t xml:space="preserve">https://podminky.urs.cz/item/CS_URS_2022_02/132451251</t>
  </si>
  <si>
    <t xml:space="preserve">0,9*6,4*1,35</t>
  </si>
  <si>
    <t xml:space="preserve">-870929924</t>
  </si>
  <si>
    <t xml:space="preserve">6,8+6,8+0,864+2,88+12,852</t>
  </si>
  <si>
    <t xml:space="preserve">30,196*1,1 "Přepočtené koeficientem množství</t>
  </si>
  <si>
    <t xml:space="preserve">-2010256661</t>
  </si>
  <si>
    <t xml:space="preserve">33,216*10 "Přepočtené koeficientem množství</t>
  </si>
  <si>
    <t xml:space="preserve">1583451913</t>
  </si>
  <si>
    <t xml:space="preserve">-2038569201</t>
  </si>
  <si>
    <t xml:space="preserve">1921913305</t>
  </si>
  <si>
    <t xml:space="preserve">33,216*1,85</t>
  </si>
  <si>
    <t xml:space="preserve">-1712670941</t>
  </si>
  <si>
    <t xml:space="preserve">-959746357</t>
  </si>
  <si>
    <t xml:space="preserve">-1302279246</t>
  </si>
  <si>
    <t xml:space="preserve">0,9*6,4*0,5</t>
  </si>
  <si>
    <t xml:space="preserve">-799979574</t>
  </si>
  <si>
    <t xml:space="preserve">2,88*2 "Přepočtené koeficientem množství</t>
  </si>
  <si>
    <t xml:space="preserve">451541111</t>
  </si>
  <si>
    <t xml:space="preserve">Lože pod potrubí, stoky a drobné objekty v otevřeném výkopu ze štěrkodrtě 0-63 mm</t>
  </si>
  <si>
    <t xml:space="preserve">-1489039858</t>
  </si>
  <si>
    <t xml:space="preserve">https://podminky.urs.cz/item/CS_URS_2022_02/451541111</t>
  </si>
  <si>
    <t xml:space="preserve">533159718</t>
  </si>
  <si>
    <t xml:space="preserve">0,9*6,4*0,15</t>
  </si>
  <si>
    <t xml:space="preserve">-2114138549</t>
  </si>
  <si>
    <t xml:space="preserve">3,9*8,7*0,2</t>
  </si>
  <si>
    <t xml:space="preserve">213141112</t>
  </si>
  <si>
    <t xml:space="preserve">Zřízení vrstvy z geotextilie filtrační, separační, odvodňovací, ochranné, výztužné nebo protierozní v rovině nebo ve sklonu do 1:5, šířky přes 3 do 6 m</t>
  </si>
  <si>
    <t xml:space="preserve">-1990123707</t>
  </si>
  <si>
    <t xml:space="preserve">https://podminky.urs.cz/item/CS_URS_2022_02/213141112</t>
  </si>
  <si>
    <t xml:space="preserve">69311080</t>
  </si>
  <si>
    <t xml:space="preserve">geotextilie netkaná separační, ochranná, filtrační, drenážní PES 200g/m2</t>
  </si>
  <si>
    <t xml:space="preserve">-1346371417</t>
  </si>
  <si>
    <t xml:space="preserve">84*1,1845 "Přepočtené koeficientem množství</t>
  </si>
  <si>
    <t xml:space="preserve">-1854437759</t>
  </si>
  <si>
    <t xml:space="preserve">28611168</t>
  </si>
  <si>
    <t xml:space="preserve">trubka kanalizační PVC DN 200x3000mm SN8</t>
  </si>
  <si>
    <t xml:space="preserve">887120182</t>
  </si>
  <si>
    <t xml:space="preserve">6,4*1,03 "Přepočtené koeficientem množství</t>
  </si>
  <si>
    <t xml:space="preserve">-367133057</t>
  </si>
  <si>
    <t xml:space="preserve">897171112</t>
  </si>
  <si>
    <t xml:space="preserve">Akumulační boxy z polypropylenu PP pro vsakování dešťových vod pod plochy zatížené osobními automobily o celkovém akumulačním objemu přes 10 do 30 m3 - Aquacell akumulační box -42ks,dno-42ks,boční desky- 20ks,včetně vstupního hrdla 200/315 a šachtového adaptéru pr.425mm</t>
  </si>
  <si>
    <t xml:space="preserve">-986134970</t>
  </si>
  <si>
    <t xml:space="preserve">https://podminky.urs.cz/item/CS_URS_2022_02/897171112</t>
  </si>
  <si>
    <t xml:space="preserve">897173113</t>
  </si>
  <si>
    <t xml:space="preserve">Kontrolní šachta integrovaná do akumulačních boxů umístěných pod dopravními plochami zatíženými osobními automobily, výšky přes 700 do 1 050 mm,pr.425mm,včetně krycí litinové mříže B125 a kalového koše typu B </t>
  </si>
  <si>
    <t xml:space="preserve">476245104</t>
  </si>
  <si>
    <t xml:space="preserve">https://podminky.urs.cz/item/CS_URS_2022_02/897173113</t>
  </si>
  <si>
    <t xml:space="preserve">998021021</t>
  </si>
  <si>
    <t xml:space="preserve">Přesun hmot pro haly občanské výstavby, výrobu a služby s nosnou svislou konstrukcí zděnou nebo betonovou monolitickou vodorovná dopravní vzdálenost do 100 m, pro haly výšky do 20 m</t>
  </si>
  <si>
    <t xml:space="preserve">1332063235</t>
  </si>
  <si>
    <t xml:space="preserve">https://podminky.urs.cz/item/CS_URS_2022_02/998021021</t>
  </si>
  <si>
    <t xml:space="preserve">-568839719</t>
  </si>
  <si>
    <t xml:space="preserve">220446 - Vedlejší a ostatní náklady</t>
  </si>
  <si>
    <t xml:space="preserve"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</si>
  <si>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</si>
  <si>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</si>
  <si>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</si>
  <si>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</si>
  <si>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</si>
  <si>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 xml:space="preserve">VRN</t>
  </si>
  <si>
    <t xml:space="preserve">Vedlejší rozpočtové náklady</t>
  </si>
  <si>
    <t xml:space="preserve">VRN1</t>
  </si>
  <si>
    <t xml:space="preserve">Průzkumné, geodetické a projektové práce</t>
  </si>
  <si>
    <t xml:space="preserve">011002000</t>
  </si>
  <si>
    <t xml:space="preserve">Přípravné práce před zahájením stavby, úpravy zastavěné plochy po demolici, srovnání před zahájením zemních prací,  zpevnění příjezdové komunikace pro potřeby stavby.</t>
  </si>
  <si>
    <t xml:space="preserve">1024</t>
  </si>
  <si>
    <t xml:space="preserve">525666322</t>
  </si>
  <si>
    <t xml:space="preserve">https://podminky.urs.cz/item/CS_URS_2022_02/011002000</t>
  </si>
  <si>
    <t xml:space="preserve">012002000</t>
  </si>
  <si>
    <t xml:space="preserve">Geodetické práce, před zahájením stavby, během celé výstavby, po dokončení stavby, geometrický plán </t>
  </si>
  <si>
    <t xml:space="preserve">1657248812</t>
  </si>
  <si>
    <t xml:space="preserve">https://podminky.urs.cz/item/CS_URS_2022_02/012002000</t>
  </si>
  <si>
    <t xml:space="preserve">013002000</t>
  </si>
  <si>
    <t xml:space="preserve">Projektové práce - dokumentace skutečného provedení</t>
  </si>
  <si>
    <t xml:space="preserve">1777686518</t>
  </si>
  <si>
    <t xml:space="preserve">https://podminky.urs.cz/item/CS_URS_2022_02/013002000</t>
  </si>
  <si>
    <t xml:space="preserve">VRN3</t>
  </si>
  <si>
    <t xml:space="preserve">Zařízení staveniště</t>
  </si>
  <si>
    <t xml:space="preserve">030001000</t>
  </si>
  <si>
    <t xml:space="preserve">Zřízení staveniště a jeho provoz po dobu výstavby vše na dobu výstavby 12 měsíců</t>
  </si>
  <si>
    <t xml:space="preserve">1532255527</t>
  </si>
  <si>
    <t xml:space="preserve">https://podminky.urs.cz/item/CS_URS_2022_02/030001000</t>
  </si>
  <si>
    <t xml:space="preserve">032002000</t>
  </si>
  <si>
    <t xml:space="preserve">Vybavení staveniště a oplocení celého staveniště,  včetně přesunu a osazení stávající buňky sociálního zařízení v rámci areálu do 100m</t>
  </si>
  <si>
    <t xml:space="preserve">593235312</t>
  </si>
  <si>
    <t xml:space="preserve">https://podminky.urs.cz/item/CS_URS_2022_02/032002000</t>
  </si>
  <si>
    <t xml:space="preserve">033002000</t>
  </si>
  <si>
    <t xml:space="preserve">Připojení staveniště na inženýrské sítě včetně provizorního napojení přesunuté stávající buňky sociálního zařízení  na elektro, vodu a kanalizaci do délky přípojek 100m vč výkopových prací </t>
  </si>
  <si>
    <t xml:space="preserve">-294468126</t>
  </si>
  <si>
    <t xml:space="preserve">https://podminky.urs.cz/item/CS_URS_2022_02/033002000</t>
  </si>
  <si>
    <t xml:space="preserve">034002000</t>
  </si>
  <si>
    <t xml:space="preserve">Zabezpečení staveniště, zajištění ostrahy staveniště po celou dobu výstavby 24h denně v návaznosti na provoz celého areálu, pasportizace, na celou  dobu výstavby 12 měsíců</t>
  </si>
  <si>
    <t xml:space="preserve">1785355972</t>
  </si>
  <si>
    <t xml:space="preserve">https://podminky.urs.cz/item/CS_URS_2022_02/034002000</t>
  </si>
  <si>
    <t xml:space="preserve">039002000</t>
  </si>
  <si>
    <t xml:space="preserve">Zrušení zařízení staveniště a likvidace a odvoz zařízení staveniště , po ukončení provozu zařízení staveniště, úklid a uvedení všech dotčených ploch do původního stavu, pasportizace</t>
  </si>
  <si>
    <t xml:space="preserve">1932871143</t>
  </si>
  <si>
    <t xml:space="preserve">https://podminky.urs.cz/item/CS_URS_2022_02/039002000</t>
  </si>
  <si>
    <t xml:space="preserve">VRN4</t>
  </si>
  <si>
    <t xml:space="preserve">Inženýrská činnost</t>
  </si>
  <si>
    <t xml:space="preserve">041002000</t>
  </si>
  <si>
    <t xml:space="preserve">Dozory                                                                             autorský dozor 32 hodin měsíčně                                  koordinátor BOZP pro stavbu 32 hodin měsíčně           vše na dobu výstavby 12 měsíců </t>
  </si>
  <si>
    <t xml:space="preserve">-1527319925</t>
  </si>
  <si>
    <t xml:space="preserve">https://podminky.urs.cz/item/CS_URS_2022_02/041002000</t>
  </si>
  <si>
    <t xml:space="preserve">042002000</t>
  </si>
  <si>
    <t xml:space="preserve">Náklady na výrobní dokumentace, posudky, revize, legislativu, jednání s úřady, ostatní náklady na dokladovou část  související se zajištěním výstavby</t>
  </si>
  <si>
    <t xml:space="preserve">1711058473</t>
  </si>
  <si>
    <t xml:space="preserve">https://podminky.urs.cz/item/CS_URS_2022_02/042002000</t>
  </si>
  <si>
    <t xml:space="preserve">043002000</t>
  </si>
  <si>
    <t xml:space="preserve">Zkoušky a ostatní měření, všechny nutné zkoušky a měření v souladu s kontrolním a zkušebním plánem který připraví zhotovitel a schválí objednatel </t>
  </si>
  <si>
    <t xml:space="preserve">188044224</t>
  </si>
  <si>
    <t xml:space="preserve">https://podminky.urs.cz/item/CS_URS_2022_02/043002000</t>
  </si>
  <si>
    <t xml:space="preserve">044002000</t>
  </si>
  <si>
    <t xml:space="preserve">Revize a kompletní dodavatelská dokumentace v souladu s požadavky udělené dotace</t>
  </si>
  <si>
    <t xml:space="preserve">2115295329</t>
  </si>
  <si>
    <t xml:space="preserve">https://podminky.urs.cz/item/CS_URS_2022_02/044002000</t>
  </si>
  <si>
    <t xml:space="preserve">045002000</t>
  </si>
  <si>
    <t xml:space="preserve">Kompletační a koordinační činnost, náklady spojené s koordinací provozu areálu v době výstavby, kompletní zajištění BOZP pro areál v návaznosti na celou dobu výstavby</t>
  </si>
  <si>
    <t xml:space="preserve">365733305</t>
  </si>
  <si>
    <t xml:space="preserve">https://podminky.urs.cz/item/CS_URS_2022_02/045002000</t>
  </si>
  <si>
    <t xml:space="preserve">VRN7</t>
  </si>
  <si>
    <t xml:space="preserve">Provozní vlivy</t>
  </si>
  <si>
    <t xml:space="preserve">071002000</t>
  </si>
  <si>
    <t xml:space="preserve">Provoz investora, zajištění 2 dočasných vybavených buněk pro kanceláře objednatele,  průběžné čištění komunikací v areálů a dotčených komunikací mimo areál</t>
  </si>
  <si>
    <t xml:space="preserve">-475824939</t>
  </si>
  <si>
    <t xml:space="preserve">https://podminky.urs.cz/item/CS_URS_2022_02/071002000</t>
  </si>
  <si>
    <t xml:space="preserve">073002000</t>
  </si>
  <si>
    <t xml:space="preserve">Ztížený pohyb vozidel v centrech měst a areálech, vjezd do areálu je omezen. Náklady na ztížený vodorovný přesun </t>
  </si>
  <si>
    <t xml:space="preserve">-10303234</t>
  </si>
  <si>
    <t xml:space="preserve">https://podminky.urs.cz/item/CS_URS_2022_02/073002000</t>
  </si>
  <si>
    <t xml:space="preserve">079002000</t>
  </si>
  <si>
    <t xml:space="preserve">Ostatní provozní vlivy, všechny ostatní náklady související s plynulou výstavbou neuvedené v jiných položkách </t>
  </si>
  <si>
    <t xml:space="preserve">-1213537697</t>
  </si>
  <si>
    <t xml:space="preserve">https://podminky.urs.cz/item/CS_URS_2022_02/079002000</t>
  </si>
  <si>
    <t xml:space="preserve">0791</t>
  </si>
  <si>
    <t xml:space="preserve">Obchůzí trasy,oplocení a ostatní vyplývající náklady ze situace a technické zprávy, provizoria.</t>
  </si>
  <si>
    <t xml:space="preserve">343431133</t>
  </si>
  <si>
    <t xml:space="preserve">VRN9</t>
  </si>
  <si>
    <t xml:space="preserve">090001000</t>
  </si>
  <si>
    <t xml:space="preserve">Ostatní náklady spojené s úvěry a dotacemi celého projektu, náklady bankovní garance a pozastávky a pojištění a náklady spojené se stavbou</t>
  </si>
  <si>
    <t xml:space="preserve">1823253151</t>
  </si>
  <si>
    <t xml:space="preserve">https://podminky.urs.cz/item/CS_URS_2022_02/090001000</t>
  </si>
  <si>
    <t xml:space="preserve">090001001</t>
  </si>
  <si>
    <t xml:space="preserve">Ostatní náklady-propagace – INFORMAČNÍ deska a pamětní deska – dotace</t>
  </si>
  <si>
    <t xml:space="preserve">-1159424525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</si>
</sst>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yy"/>
    <numFmt numFmtId="166" formatCode="#,##0.00"/>
    <numFmt numFmtId="167" formatCode="#,##0.00%"/>
    <numFmt numFmtId="168" formatCode="dd\.mm\.yyyy"/>
    <numFmt numFmtId="169" formatCode="#,##0.00000"/>
    <numFmt numFmtId="170" formatCode="@"/>
    <numFmt numFmtId="171" formatCode="#,##0.000"/>
  </numFmts>
  <fonts count="43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 val="true"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 val="true"/>
      <sz val="11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0"/>
      <color rgb="FF969696"/>
      <name val="Arial CE"/>
      <family val="2"/>
      <charset val="238"/>
    </font>
    <font>
      <b val="true"/>
      <sz val="12"/>
      <name val="Arial CE"/>
      <family val="2"/>
      <charset val="238"/>
    </font>
    <font>
      <sz val="12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 val="true"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 val="true"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rgb="FF0000FF"/>
      <name val="Wingdings 2"/>
      <family val="1"/>
      <charset val="2"/>
    </font>
    <font>
      <u val="single"/>
      <sz val="11"/>
      <color rgb="FF0000FF"/>
      <name val="Calibri"/>
      <family val="2"/>
      <charset val="238"/>
    </font>
    <font>
      <sz val="10"/>
      <color rgb="FF003366"/>
      <name val="Arial CE"/>
      <family val="2"/>
      <charset val="238"/>
    </font>
    <font>
      <b val="true"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969696"/>
      <name val="Arial CE"/>
      <family val="2"/>
      <charset val="238"/>
    </font>
    <font>
      <b val="true"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960000"/>
      <name val="Arial CE"/>
      <family val="2"/>
      <charset val="238"/>
    </font>
    <font>
      <b val="true"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7"/>
      <color rgb="FF979797"/>
      <name val="Arial CE"/>
      <family val="2"/>
      <charset val="238"/>
    </font>
    <font>
      <i val="true"/>
      <u val="single"/>
      <sz val="7"/>
      <color rgb="FF979797"/>
      <name val="Calibri"/>
      <family val="2"/>
      <charset val="238"/>
    </font>
    <font>
      <sz val="8"/>
      <color rgb="FF800080"/>
      <name val="Arial CE"/>
      <family val="2"/>
      <charset val="238"/>
    </font>
    <font>
      <sz val="7"/>
      <color rgb="FF96969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i val="true"/>
      <sz val="9"/>
      <color rgb="FF0000FF"/>
      <name val="Arial CE"/>
      <family val="2"/>
      <charset val="238"/>
    </font>
    <font>
      <i val="true"/>
      <sz val="8"/>
      <color rgb="FF0000FF"/>
      <name val="Arial CE"/>
      <family val="2"/>
      <charset val="238"/>
    </font>
    <font>
      <sz val="8"/>
      <color rgb="FF0000A8"/>
      <name val="Arial CE"/>
      <family val="2"/>
      <charset val="238"/>
    </font>
    <font>
      <i val="true"/>
      <sz val="7"/>
      <color rgb="FF969696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5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9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9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9" fillId="5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9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4" fillId="6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3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505050"/>
          <bgColor rgb="FF000000"/>
        </patternFill>
      </fill>
    </dxf>
    <dxf>
      <fill>
        <patternFill patternType="solid">
          <fgColor rgb="FF800080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979797"/>
          <bgColor rgb="FF000000"/>
        </patternFill>
      </fill>
    </dxf>
    <dxf>
      <fill>
        <patternFill patternType="solid">
          <fgColor rgb="FF0000A8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DDDDD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979797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DDDDDD"/>
      <rgbColor rgb="FFFFFF99"/>
      <rgbColor rgb="FFBEBEBE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126720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279000" cy="25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12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117720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279000" cy="25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116640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0" y="0"/>
          <a:ext cx="279000" cy="24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279000</xdr:colOff>
      <xdr:row>1</xdr:row>
      <xdr:rowOff>117000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0" y="0"/>
          <a:ext cx="279000" cy="25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129001101" TargetMode="External"/><Relationship Id="rId2" Type="http://schemas.openxmlformats.org/officeDocument/2006/relationships/hyperlink" Target="https://podminky.urs.cz/item/CS_URS_2022_02/131451100" TargetMode="External"/><Relationship Id="rId3" Type="http://schemas.openxmlformats.org/officeDocument/2006/relationships/hyperlink" Target="https://podminky.urs.cz/item/CS_URS_2022_02/132454101" TargetMode="External"/><Relationship Id="rId4" Type="http://schemas.openxmlformats.org/officeDocument/2006/relationships/hyperlink" Target="https://podminky.urs.cz/item/CS_URS_2022_02/151101101" TargetMode="External"/><Relationship Id="rId5" Type="http://schemas.openxmlformats.org/officeDocument/2006/relationships/hyperlink" Target="https://podminky.urs.cz/item/CS_URS_2022_02/151101102" TargetMode="External"/><Relationship Id="rId6" Type="http://schemas.openxmlformats.org/officeDocument/2006/relationships/hyperlink" Target="https://podminky.urs.cz/item/CS_URS_2022_02/151101111" TargetMode="External"/><Relationship Id="rId7" Type="http://schemas.openxmlformats.org/officeDocument/2006/relationships/hyperlink" Target="https://podminky.urs.cz/item/CS_URS_2022_02/151101112" TargetMode="External"/><Relationship Id="rId8" Type="http://schemas.openxmlformats.org/officeDocument/2006/relationships/hyperlink" Target="https://podminky.urs.cz/item/CS_URS_2022_02/162751137" TargetMode="External"/><Relationship Id="rId9" Type="http://schemas.openxmlformats.org/officeDocument/2006/relationships/hyperlink" Target="https://podminky.urs.cz/item/CS_URS_2022_02/162751139" TargetMode="External"/><Relationship Id="rId10" Type="http://schemas.openxmlformats.org/officeDocument/2006/relationships/hyperlink" Target="https://podminky.urs.cz/item/CS_URS_2022_02/167151102" TargetMode="External"/><Relationship Id="rId11" Type="http://schemas.openxmlformats.org/officeDocument/2006/relationships/hyperlink" Target="https://podminky.urs.cz/item/CS_URS_2022_02/167151122" TargetMode="External"/><Relationship Id="rId12" Type="http://schemas.openxmlformats.org/officeDocument/2006/relationships/hyperlink" Target="https://podminky.urs.cz/item/CS_URS_2022_02/171201231" TargetMode="External"/><Relationship Id="rId13" Type="http://schemas.openxmlformats.org/officeDocument/2006/relationships/hyperlink" Target="https://podminky.urs.cz/item/CS_URS_2022_02/171251101" TargetMode="External"/><Relationship Id="rId14" Type="http://schemas.openxmlformats.org/officeDocument/2006/relationships/hyperlink" Target="https://podminky.urs.cz/item/CS_URS_2022_02/174151101" TargetMode="External"/><Relationship Id="rId15" Type="http://schemas.openxmlformats.org/officeDocument/2006/relationships/hyperlink" Target="https://podminky.urs.cz/item/CS_URS_2022_02/175111101" TargetMode="External"/><Relationship Id="rId16" Type="http://schemas.openxmlformats.org/officeDocument/2006/relationships/hyperlink" Target="https://podminky.urs.cz/item/CS_URS_2022_02/451573111" TargetMode="External"/><Relationship Id="rId17" Type="http://schemas.openxmlformats.org/officeDocument/2006/relationships/hyperlink" Target="https://podminky.urs.cz/item/CS_URS_2022_02/452311141" TargetMode="External"/><Relationship Id="rId18" Type="http://schemas.openxmlformats.org/officeDocument/2006/relationships/hyperlink" Target="https://podminky.urs.cz/item/CS_URS_2022_02/452351101" TargetMode="External"/><Relationship Id="rId19" Type="http://schemas.openxmlformats.org/officeDocument/2006/relationships/hyperlink" Target="https://podminky.urs.cz/item/CS_URS_2022_02/452368211" TargetMode="External"/><Relationship Id="rId20" Type="http://schemas.openxmlformats.org/officeDocument/2006/relationships/hyperlink" Target="https://podminky.urs.cz/item/CS_URS_2022_02/871181211" TargetMode="External"/><Relationship Id="rId21" Type="http://schemas.openxmlformats.org/officeDocument/2006/relationships/hyperlink" Target="https://podminky.urs.cz/item/CS_URS_2022_02/891181112" TargetMode="External"/><Relationship Id="rId22" Type="http://schemas.openxmlformats.org/officeDocument/2006/relationships/hyperlink" Target="https://podminky.urs.cz/item/CS_URS_2022_02/891249111" TargetMode="External"/><Relationship Id="rId23" Type="http://schemas.openxmlformats.org/officeDocument/2006/relationships/hyperlink" Target="https://podminky.urs.cz/item/CS_URS_2022_02/892241111" TargetMode="External"/><Relationship Id="rId24" Type="http://schemas.openxmlformats.org/officeDocument/2006/relationships/hyperlink" Target="https://podminky.urs.cz/item/CS_URS_2022_02/892273122" TargetMode="External"/><Relationship Id="rId25" Type="http://schemas.openxmlformats.org/officeDocument/2006/relationships/hyperlink" Target="https://podminky.urs.cz/item/CS_URS_2022_02/893322111" TargetMode="External"/><Relationship Id="rId26" Type="http://schemas.openxmlformats.org/officeDocument/2006/relationships/hyperlink" Target="https://podminky.urs.cz/item/CS_URS_2022_02/899104112" TargetMode="External"/><Relationship Id="rId27" Type="http://schemas.openxmlformats.org/officeDocument/2006/relationships/hyperlink" Target="https://podminky.urs.cz/item/CS_URS_2022_02/899721111" TargetMode="External"/><Relationship Id="rId28" Type="http://schemas.openxmlformats.org/officeDocument/2006/relationships/hyperlink" Target="https://podminky.urs.cz/item/CS_URS_2022_02/899721112" TargetMode="External"/><Relationship Id="rId29" Type="http://schemas.openxmlformats.org/officeDocument/2006/relationships/hyperlink" Target="https://podminky.urs.cz/item/CS_URS_2022_02/998276101" TargetMode="External"/><Relationship Id="rId30" Type="http://schemas.openxmlformats.org/officeDocument/2006/relationships/hyperlink" Target="https://podminky.urs.cz/item/CS_URS_2022_02/998276124" TargetMode="External"/><Relationship Id="rId31" Type="http://schemas.openxmlformats.org/officeDocument/2006/relationships/hyperlink" Target="https://podminky.urs.cz/item/CS_URS_2022_02/HZS4221" TargetMode="External"/><Relationship Id="rId32" Type="http://schemas.openxmlformats.org/officeDocument/2006/relationships/hyperlink" Target="https://podminky.urs.cz/item/CS_URS_2022_02/HZS42321" TargetMode="External"/><Relationship Id="rId33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129001101" TargetMode="External"/><Relationship Id="rId2" Type="http://schemas.openxmlformats.org/officeDocument/2006/relationships/hyperlink" Target="https://podminky.urs.cz/item/CS_URS_2022_02/132454203" TargetMode="External"/><Relationship Id="rId3" Type="http://schemas.openxmlformats.org/officeDocument/2006/relationships/hyperlink" Target="https://podminky.urs.cz/item/CS_URS_2022_02/151101102" TargetMode="External"/><Relationship Id="rId4" Type="http://schemas.openxmlformats.org/officeDocument/2006/relationships/hyperlink" Target="https://podminky.urs.cz/item/CS_URS_2022_02/151101112" TargetMode="External"/><Relationship Id="rId5" Type="http://schemas.openxmlformats.org/officeDocument/2006/relationships/hyperlink" Target="https://podminky.urs.cz/item/CS_URS_2022_02/162751137" TargetMode="External"/><Relationship Id="rId6" Type="http://schemas.openxmlformats.org/officeDocument/2006/relationships/hyperlink" Target="https://podminky.urs.cz/item/CS_URS_2022_02/162751139" TargetMode="External"/><Relationship Id="rId7" Type="http://schemas.openxmlformats.org/officeDocument/2006/relationships/hyperlink" Target="https://podminky.urs.cz/item/CS_URS_2022_02/167151102" TargetMode="External"/><Relationship Id="rId8" Type="http://schemas.openxmlformats.org/officeDocument/2006/relationships/hyperlink" Target="https://podminky.urs.cz/item/CS_URS_2022_02/167151122" TargetMode="External"/><Relationship Id="rId9" Type="http://schemas.openxmlformats.org/officeDocument/2006/relationships/hyperlink" Target="https://podminky.urs.cz/item/CS_URS_2022_02/171201231" TargetMode="External"/><Relationship Id="rId10" Type="http://schemas.openxmlformats.org/officeDocument/2006/relationships/hyperlink" Target="https://podminky.urs.cz/item/CS_URS_2022_02/171251101" TargetMode="External"/><Relationship Id="rId11" Type="http://schemas.openxmlformats.org/officeDocument/2006/relationships/hyperlink" Target="https://podminky.urs.cz/item/CS_URS_2022_02/174151101" TargetMode="External"/><Relationship Id="rId12" Type="http://schemas.openxmlformats.org/officeDocument/2006/relationships/hyperlink" Target="https://podminky.urs.cz/item/CS_URS_2022_02/175111101" TargetMode="External"/><Relationship Id="rId13" Type="http://schemas.openxmlformats.org/officeDocument/2006/relationships/hyperlink" Target="https://podminky.urs.cz/item/CS_URS_2022_02/175111109" TargetMode="External"/><Relationship Id="rId14" Type="http://schemas.openxmlformats.org/officeDocument/2006/relationships/hyperlink" Target="https://podminky.urs.cz/item/CS_URS_2022_02/451573111" TargetMode="External"/><Relationship Id="rId15" Type="http://schemas.openxmlformats.org/officeDocument/2006/relationships/hyperlink" Target="https://podminky.urs.cz/item/CS_URS_2022_02/837424111" TargetMode="External"/><Relationship Id="rId16" Type="http://schemas.openxmlformats.org/officeDocument/2006/relationships/hyperlink" Target="https://podminky.urs.cz/item/CS_URS_2022_02/871313121" TargetMode="External"/><Relationship Id="rId17" Type="http://schemas.openxmlformats.org/officeDocument/2006/relationships/hyperlink" Target="https://podminky.urs.cz/item/CS_URS_2022_02/871353121" TargetMode="External"/><Relationship Id="rId18" Type="http://schemas.openxmlformats.org/officeDocument/2006/relationships/hyperlink" Target="https://podminky.urs.cz/item/CS_URS_2022_02/892351111" TargetMode="External"/><Relationship Id="rId19" Type="http://schemas.openxmlformats.org/officeDocument/2006/relationships/hyperlink" Target="https://podminky.urs.cz/item/CS_URS_2022_02/894812312" TargetMode="External"/><Relationship Id="rId20" Type="http://schemas.openxmlformats.org/officeDocument/2006/relationships/hyperlink" Target="https://podminky.urs.cz/item/CS_URS_2022_02/894812315" TargetMode="External"/><Relationship Id="rId21" Type="http://schemas.openxmlformats.org/officeDocument/2006/relationships/hyperlink" Target="https://podminky.urs.cz/item/CS_URS_2022_02/894812317" TargetMode="External"/><Relationship Id="rId22" Type="http://schemas.openxmlformats.org/officeDocument/2006/relationships/hyperlink" Target="https://podminky.urs.cz/item/CS_URS_2022_02/894812333" TargetMode="External"/><Relationship Id="rId23" Type="http://schemas.openxmlformats.org/officeDocument/2006/relationships/hyperlink" Target="https://podminky.urs.cz/item/CS_URS_2022_02/894812335" TargetMode="External"/><Relationship Id="rId24" Type="http://schemas.openxmlformats.org/officeDocument/2006/relationships/hyperlink" Target="https://podminky.urs.cz/item/CS_URS_2022_02/894812339" TargetMode="External"/><Relationship Id="rId25" Type="http://schemas.openxmlformats.org/officeDocument/2006/relationships/hyperlink" Target="https://podminky.urs.cz/item/CS_URS_2022_02/894812377" TargetMode="External"/><Relationship Id="rId26" Type="http://schemas.openxmlformats.org/officeDocument/2006/relationships/hyperlink" Target="https://podminky.urs.cz/item/CS_URS_2022_02/899722113" TargetMode="External"/><Relationship Id="rId27" Type="http://schemas.openxmlformats.org/officeDocument/2006/relationships/hyperlink" Target="https://podminky.urs.cz/item/CS_URS_2022_02/998276101" TargetMode="External"/><Relationship Id="rId28" Type="http://schemas.openxmlformats.org/officeDocument/2006/relationships/hyperlink" Target="https://podminky.urs.cz/item/CS_URS_2022_02/998276124" TargetMode="External"/><Relationship Id="rId29" Type="http://schemas.openxmlformats.org/officeDocument/2006/relationships/hyperlink" Target="https://podminky.urs.cz/item/CS_URS_2022_02/HZS4221" TargetMode="External"/><Relationship Id="rId30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131451103" TargetMode="External"/><Relationship Id="rId2" Type="http://schemas.openxmlformats.org/officeDocument/2006/relationships/hyperlink" Target="https://podminky.urs.cz/item/CS_URS_2022_02/132451251" TargetMode="External"/><Relationship Id="rId3" Type="http://schemas.openxmlformats.org/officeDocument/2006/relationships/hyperlink" Target="https://podminky.urs.cz/item/CS_URS_2022_02/162751137" TargetMode="External"/><Relationship Id="rId4" Type="http://schemas.openxmlformats.org/officeDocument/2006/relationships/hyperlink" Target="https://podminky.urs.cz/item/CS_URS_2022_02/162751139" TargetMode="External"/><Relationship Id="rId5" Type="http://schemas.openxmlformats.org/officeDocument/2006/relationships/hyperlink" Target="https://podminky.urs.cz/item/CS_URS_2022_02/167151102" TargetMode="External"/><Relationship Id="rId6" Type="http://schemas.openxmlformats.org/officeDocument/2006/relationships/hyperlink" Target="https://podminky.urs.cz/item/CS_URS_2022_02/167151122" TargetMode="External"/><Relationship Id="rId7" Type="http://schemas.openxmlformats.org/officeDocument/2006/relationships/hyperlink" Target="https://podminky.urs.cz/item/CS_URS_2022_02/171201231" TargetMode="External"/><Relationship Id="rId8" Type="http://schemas.openxmlformats.org/officeDocument/2006/relationships/hyperlink" Target="https://podminky.urs.cz/item/CS_URS_2022_02/171251101" TargetMode="External"/><Relationship Id="rId9" Type="http://schemas.openxmlformats.org/officeDocument/2006/relationships/hyperlink" Target="https://podminky.urs.cz/item/CS_URS_2022_02/174151101" TargetMode="External"/><Relationship Id="rId10" Type="http://schemas.openxmlformats.org/officeDocument/2006/relationships/hyperlink" Target="https://podminky.urs.cz/item/CS_URS_2022_02/175111101" TargetMode="External"/><Relationship Id="rId11" Type="http://schemas.openxmlformats.org/officeDocument/2006/relationships/hyperlink" Target="https://podminky.urs.cz/item/CS_URS_2022_02/451541111" TargetMode="External"/><Relationship Id="rId12" Type="http://schemas.openxmlformats.org/officeDocument/2006/relationships/hyperlink" Target="https://podminky.urs.cz/item/CS_URS_2022_02/451573111" TargetMode="External"/><Relationship Id="rId13" Type="http://schemas.openxmlformats.org/officeDocument/2006/relationships/hyperlink" Target="https://podminky.urs.cz/item/CS_URS_2022_02/451573111" TargetMode="External"/><Relationship Id="rId14" Type="http://schemas.openxmlformats.org/officeDocument/2006/relationships/hyperlink" Target="https://podminky.urs.cz/item/CS_URS_2022_02/213141112" TargetMode="External"/><Relationship Id="rId15" Type="http://schemas.openxmlformats.org/officeDocument/2006/relationships/hyperlink" Target="https://podminky.urs.cz/item/CS_URS_2022_02/871353121" TargetMode="External"/><Relationship Id="rId16" Type="http://schemas.openxmlformats.org/officeDocument/2006/relationships/hyperlink" Target="https://podminky.urs.cz/item/CS_URS_2022_02/892351111" TargetMode="External"/><Relationship Id="rId17" Type="http://schemas.openxmlformats.org/officeDocument/2006/relationships/hyperlink" Target="https://podminky.urs.cz/item/CS_URS_2022_02/897171112" TargetMode="External"/><Relationship Id="rId18" Type="http://schemas.openxmlformats.org/officeDocument/2006/relationships/hyperlink" Target="https://podminky.urs.cz/item/CS_URS_2022_02/897173113" TargetMode="External"/><Relationship Id="rId19" Type="http://schemas.openxmlformats.org/officeDocument/2006/relationships/hyperlink" Target="https://podminky.urs.cz/item/CS_URS_2022_02/998021021" TargetMode="External"/><Relationship Id="rId20" Type="http://schemas.openxmlformats.org/officeDocument/2006/relationships/hyperlink" Target="https://podminky.urs.cz/item/CS_URS_2022_02/998276101" TargetMode="External"/><Relationship Id="rId2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011002000" TargetMode="External"/><Relationship Id="rId2" Type="http://schemas.openxmlformats.org/officeDocument/2006/relationships/hyperlink" Target="https://podminky.urs.cz/item/CS_URS_2022_02/012002000" TargetMode="External"/><Relationship Id="rId3" Type="http://schemas.openxmlformats.org/officeDocument/2006/relationships/hyperlink" Target="https://podminky.urs.cz/item/CS_URS_2022_02/013002000" TargetMode="External"/><Relationship Id="rId4" Type="http://schemas.openxmlformats.org/officeDocument/2006/relationships/hyperlink" Target="https://podminky.urs.cz/item/CS_URS_2022_02/030001000" TargetMode="External"/><Relationship Id="rId5" Type="http://schemas.openxmlformats.org/officeDocument/2006/relationships/hyperlink" Target="https://podminky.urs.cz/item/CS_URS_2022_02/032002000" TargetMode="External"/><Relationship Id="rId6" Type="http://schemas.openxmlformats.org/officeDocument/2006/relationships/hyperlink" Target="https://podminky.urs.cz/item/CS_URS_2022_02/033002000" TargetMode="External"/><Relationship Id="rId7" Type="http://schemas.openxmlformats.org/officeDocument/2006/relationships/hyperlink" Target="https://podminky.urs.cz/item/CS_URS_2022_02/034002000" TargetMode="External"/><Relationship Id="rId8" Type="http://schemas.openxmlformats.org/officeDocument/2006/relationships/hyperlink" Target="https://podminky.urs.cz/item/CS_URS_2022_02/039002000" TargetMode="External"/><Relationship Id="rId9" Type="http://schemas.openxmlformats.org/officeDocument/2006/relationships/hyperlink" Target="https://podminky.urs.cz/item/CS_URS_2022_02/041002000" TargetMode="External"/><Relationship Id="rId10" Type="http://schemas.openxmlformats.org/officeDocument/2006/relationships/hyperlink" Target="https://podminky.urs.cz/item/CS_URS_2022_02/042002000" TargetMode="External"/><Relationship Id="rId11" Type="http://schemas.openxmlformats.org/officeDocument/2006/relationships/hyperlink" Target="https://podminky.urs.cz/item/CS_URS_2022_02/043002000" TargetMode="External"/><Relationship Id="rId12" Type="http://schemas.openxmlformats.org/officeDocument/2006/relationships/hyperlink" Target="https://podminky.urs.cz/item/CS_URS_2022_02/044002000" TargetMode="External"/><Relationship Id="rId13" Type="http://schemas.openxmlformats.org/officeDocument/2006/relationships/hyperlink" Target="https://podminky.urs.cz/item/CS_URS_2022_02/045002000" TargetMode="External"/><Relationship Id="rId14" Type="http://schemas.openxmlformats.org/officeDocument/2006/relationships/hyperlink" Target="https://podminky.urs.cz/item/CS_URS_2022_02/071002000" TargetMode="External"/><Relationship Id="rId15" Type="http://schemas.openxmlformats.org/officeDocument/2006/relationships/hyperlink" Target="https://podminky.urs.cz/item/CS_URS_2022_02/073002000" TargetMode="External"/><Relationship Id="rId16" Type="http://schemas.openxmlformats.org/officeDocument/2006/relationships/hyperlink" Target="https://podminky.urs.cz/item/CS_URS_2022_02/079002000" TargetMode="External"/><Relationship Id="rId17" Type="http://schemas.openxmlformats.org/officeDocument/2006/relationships/hyperlink" Target="https://podminky.urs.cz/item/CS_URS_2022_02/090001000" TargetMode="External"/><Relationship Id="rId18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131251104" TargetMode="External"/><Relationship Id="rId2" Type="http://schemas.openxmlformats.org/officeDocument/2006/relationships/hyperlink" Target="https://podminky.urs.cz/item/CS_URS_2022_02/132251104" TargetMode="External"/><Relationship Id="rId3" Type="http://schemas.openxmlformats.org/officeDocument/2006/relationships/hyperlink" Target="https://podminky.urs.cz/item/CS_URS_2022_02/132251253" TargetMode="External"/><Relationship Id="rId4" Type="http://schemas.openxmlformats.org/officeDocument/2006/relationships/hyperlink" Target="https://podminky.urs.cz/item/CS_URS_2022_02/162751117" TargetMode="External"/><Relationship Id="rId5" Type="http://schemas.openxmlformats.org/officeDocument/2006/relationships/hyperlink" Target="https://podminky.urs.cz/item/CS_URS_2022_02/171201231" TargetMode="External"/><Relationship Id="rId6" Type="http://schemas.openxmlformats.org/officeDocument/2006/relationships/hyperlink" Target="https://podminky.urs.cz/item/CS_URS_2022_02/171251201" TargetMode="External"/><Relationship Id="rId7" Type="http://schemas.openxmlformats.org/officeDocument/2006/relationships/hyperlink" Target="https://podminky.urs.cz/item/CS_URS_2022_02/174151101" TargetMode="External"/><Relationship Id="rId8" Type="http://schemas.openxmlformats.org/officeDocument/2006/relationships/hyperlink" Target="https://podminky.urs.cz/item/CS_URS_2022_02/174151102" TargetMode="External"/><Relationship Id="rId9" Type="http://schemas.openxmlformats.org/officeDocument/2006/relationships/hyperlink" Target="https://podminky.urs.cz/item/CS_URS_2022_02/274313611" TargetMode="External"/><Relationship Id="rId10" Type="http://schemas.openxmlformats.org/officeDocument/2006/relationships/hyperlink" Target="https://podminky.urs.cz/item/CS_URS_2022_02/274321611" TargetMode="External"/><Relationship Id="rId11" Type="http://schemas.openxmlformats.org/officeDocument/2006/relationships/hyperlink" Target="https://podminky.urs.cz/item/CS_URS_2022_02/274361821" TargetMode="External"/><Relationship Id="rId12" Type="http://schemas.openxmlformats.org/officeDocument/2006/relationships/hyperlink" Target="https://podminky.urs.cz/item/CS_URS_2022_02/279361821" TargetMode="External"/><Relationship Id="rId13" Type="http://schemas.openxmlformats.org/officeDocument/2006/relationships/hyperlink" Target="https://podminky.urs.cz/item/CS_URS_2022_02/311235445" TargetMode="External"/><Relationship Id="rId14" Type="http://schemas.openxmlformats.org/officeDocument/2006/relationships/hyperlink" Target="https://podminky.urs.cz/item/CS_URS_2022_02/311235511" TargetMode="External"/><Relationship Id="rId15" Type="http://schemas.openxmlformats.org/officeDocument/2006/relationships/hyperlink" Target="https://podminky.urs.cz/item/CS_URS_2022_02/317168021" TargetMode="External"/><Relationship Id="rId16" Type="http://schemas.openxmlformats.org/officeDocument/2006/relationships/hyperlink" Target="https://podminky.urs.cz/item/CS_URS_2022_02/317168022" TargetMode="External"/><Relationship Id="rId17" Type="http://schemas.openxmlformats.org/officeDocument/2006/relationships/hyperlink" Target="https://podminky.urs.cz/item/CS_URS_2022_02/317168024" TargetMode="External"/><Relationship Id="rId18" Type="http://schemas.openxmlformats.org/officeDocument/2006/relationships/hyperlink" Target="https://podminky.urs.cz/item/CS_URS_2022_02/317168026" TargetMode="External"/><Relationship Id="rId19" Type="http://schemas.openxmlformats.org/officeDocument/2006/relationships/hyperlink" Target="https://podminky.urs.cz/item/CS_URS_2022_02/317168051" TargetMode="External"/><Relationship Id="rId20" Type="http://schemas.openxmlformats.org/officeDocument/2006/relationships/hyperlink" Target="https://podminky.urs.cz/item/CS_URS_2022_02/317168052" TargetMode="External"/><Relationship Id="rId21" Type="http://schemas.openxmlformats.org/officeDocument/2006/relationships/hyperlink" Target="https://podminky.urs.cz/item/CS_URS_2022_02/317168053" TargetMode="External"/><Relationship Id="rId22" Type="http://schemas.openxmlformats.org/officeDocument/2006/relationships/hyperlink" Target="https://podminky.urs.cz/item/CS_URS_2022_02/317168054" TargetMode="External"/><Relationship Id="rId23" Type="http://schemas.openxmlformats.org/officeDocument/2006/relationships/hyperlink" Target="https://podminky.urs.cz/item/CS_URS_2022_02/317168056" TargetMode="External"/><Relationship Id="rId24" Type="http://schemas.openxmlformats.org/officeDocument/2006/relationships/hyperlink" Target="https://podminky.urs.cz/item/CS_URS_2022_02/317168057" TargetMode="External"/><Relationship Id="rId25" Type="http://schemas.openxmlformats.org/officeDocument/2006/relationships/hyperlink" Target="https://podminky.urs.cz/item/CS_URS_2022_02/317168059" TargetMode="External"/><Relationship Id="rId26" Type="http://schemas.openxmlformats.org/officeDocument/2006/relationships/hyperlink" Target="https://podminky.urs.cz/item/CS_URS_2022_02/317998112" TargetMode="External"/><Relationship Id="rId27" Type="http://schemas.openxmlformats.org/officeDocument/2006/relationships/hyperlink" Target="https://podminky.urs.cz/item/CS_URS_2022_02/342244251" TargetMode="External"/><Relationship Id="rId28" Type="http://schemas.openxmlformats.org/officeDocument/2006/relationships/hyperlink" Target="https://podminky.urs.cz/item/CS_URS_2022_02/410A1222" TargetMode="External"/><Relationship Id="rId29" Type="http://schemas.openxmlformats.org/officeDocument/2006/relationships/hyperlink" Target="https://podminky.urs.cz/item/CS_URS_2022_02/417321414" TargetMode="External"/><Relationship Id="rId30" Type="http://schemas.openxmlformats.org/officeDocument/2006/relationships/hyperlink" Target="https://podminky.urs.cz/item/CS_URS_2022_02/417351115" TargetMode="External"/><Relationship Id="rId31" Type="http://schemas.openxmlformats.org/officeDocument/2006/relationships/hyperlink" Target="https://podminky.urs.cz/item/CS_URS_2022_02/417351116" TargetMode="External"/><Relationship Id="rId32" Type="http://schemas.openxmlformats.org/officeDocument/2006/relationships/hyperlink" Target="https://podminky.urs.cz/item/CS_URS_2022_02/417361821" TargetMode="External"/><Relationship Id="rId33" Type="http://schemas.openxmlformats.org/officeDocument/2006/relationships/hyperlink" Target="https://podminky.urs.cz/item/CS_URS_2022_02/430A0021" TargetMode="External"/><Relationship Id="rId34" Type="http://schemas.openxmlformats.org/officeDocument/2006/relationships/hyperlink" Target="https://podminky.urs.cz/item/CS_URS_2022_02/611311145" TargetMode="External"/><Relationship Id="rId35" Type="http://schemas.openxmlformats.org/officeDocument/2006/relationships/hyperlink" Target="https://podminky.urs.cz/item/CS_URS_2022_02/612311111" TargetMode="External"/><Relationship Id="rId36" Type="http://schemas.openxmlformats.org/officeDocument/2006/relationships/hyperlink" Target="https://podminky.urs.cz/item/CS_URS_2022_02/612311141" TargetMode="External"/><Relationship Id="rId37" Type="http://schemas.openxmlformats.org/officeDocument/2006/relationships/hyperlink" Target="https://podminky.urs.cz/item/CS_URS_2022_02/621151001" TargetMode="External"/><Relationship Id="rId38" Type="http://schemas.openxmlformats.org/officeDocument/2006/relationships/hyperlink" Target="https://podminky.urs.cz/item/CS_URS_2022_02/621211003" TargetMode="External"/><Relationship Id="rId39" Type="http://schemas.openxmlformats.org/officeDocument/2006/relationships/hyperlink" Target="https://podminky.urs.cz/item/CS_URS_2022_02/621531022" TargetMode="External"/><Relationship Id="rId40" Type="http://schemas.openxmlformats.org/officeDocument/2006/relationships/hyperlink" Target="https://podminky.urs.cz/item/CS_URS_2022_02/622151001" TargetMode="External"/><Relationship Id="rId41" Type="http://schemas.openxmlformats.org/officeDocument/2006/relationships/hyperlink" Target="https://podminky.urs.cz/item/CS_URS_2022_02/622151021" TargetMode="External"/><Relationship Id="rId42" Type="http://schemas.openxmlformats.org/officeDocument/2006/relationships/hyperlink" Target="https://podminky.urs.cz/item/CS_URS_2022_02/622211011" TargetMode="External"/><Relationship Id="rId43" Type="http://schemas.openxmlformats.org/officeDocument/2006/relationships/hyperlink" Target="https://podminky.urs.cz/item/CS_URS_2022_02/622211021" TargetMode="External"/><Relationship Id="rId44" Type="http://schemas.openxmlformats.org/officeDocument/2006/relationships/hyperlink" Target="https://podminky.urs.cz/item/CS_URS_2022_02/622211023" TargetMode="External"/><Relationship Id="rId45" Type="http://schemas.openxmlformats.org/officeDocument/2006/relationships/hyperlink" Target="https://podminky.urs.cz/item/CS_URS_2022_02/622212001" TargetMode="External"/><Relationship Id="rId46" Type="http://schemas.openxmlformats.org/officeDocument/2006/relationships/hyperlink" Target="https://podminky.urs.cz/item/CS_URS_2022_02/622212051" TargetMode="External"/><Relationship Id="rId47" Type="http://schemas.openxmlformats.org/officeDocument/2006/relationships/hyperlink" Target="https://podminky.urs.cz/item/CS_URS_2022_02/622252001" TargetMode="External"/><Relationship Id="rId48" Type="http://schemas.openxmlformats.org/officeDocument/2006/relationships/hyperlink" Target="https://podminky.urs.cz/item/CS_URS_2022_02/622252002" TargetMode="External"/><Relationship Id="rId49" Type="http://schemas.openxmlformats.org/officeDocument/2006/relationships/hyperlink" Target="https://podminky.urs.cz/item/CS_URS_2022_02/622511112" TargetMode="External"/><Relationship Id="rId50" Type="http://schemas.openxmlformats.org/officeDocument/2006/relationships/hyperlink" Target="https://podminky.urs.cz/item/CS_URS_2022_02/622531022" TargetMode="External"/><Relationship Id="rId51" Type="http://schemas.openxmlformats.org/officeDocument/2006/relationships/hyperlink" Target="https://podminky.urs.cz/item/CS_URS_2022_02/631311126" TargetMode="External"/><Relationship Id="rId52" Type="http://schemas.openxmlformats.org/officeDocument/2006/relationships/hyperlink" Target="https://podminky.urs.cz/item/CS_URS_2022_02/631319175" TargetMode="External"/><Relationship Id="rId53" Type="http://schemas.openxmlformats.org/officeDocument/2006/relationships/hyperlink" Target="https://podminky.urs.cz/item/CS_URS_2022_02/631362021" TargetMode="External"/><Relationship Id="rId54" Type="http://schemas.openxmlformats.org/officeDocument/2006/relationships/hyperlink" Target="https://podminky.urs.cz/item/CS_URS_2022_02/632441222" TargetMode="External"/><Relationship Id="rId55" Type="http://schemas.openxmlformats.org/officeDocument/2006/relationships/hyperlink" Target="https://podminky.urs.cz/item/CS_URS_2022_02/632441224" TargetMode="External"/><Relationship Id="rId56" Type="http://schemas.openxmlformats.org/officeDocument/2006/relationships/hyperlink" Target="https://podminky.urs.cz/item/CS_URS_2022_02/632451251" TargetMode="External"/><Relationship Id="rId57" Type="http://schemas.openxmlformats.org/officeDocument/2006/relationships/hyperlink" Target="https://podminky.urs.cz/item/CS_URS_2022_02/632451253" TargetMode="External"/><Relationship Id="rId58" Type="http://schemas.openxmlformats.org/officeDocument/2006/relationships/hyperlink" Target="https://podminky.urs.cz/item/CS_URS_2022_02/632451254" TargetMode="External"/><Relationship Id="rId59" Type="http://schemas.openxmlformats.org/officeDocument/2006/relationships/hyperlink" Target="https://podminky.urs.cz/item/CS_URS_2022_02/632451293" TargetMode="External"/><Relationship Id="rId60" Type="http://schemas.openxmlformats.org/officeDocument/2006/relationships/hyperlink" Target="https://podminky.urs.cz/item/CS_URS_2022_02/634112113" TargetMode="External"/><Relationship Id="rId61" Type="http://schemas.openxmlformats.org/officeDocument/2006/relationships/hyperlink" Target="https://podminky.urs.cz/item/CS_URS_2022_02/635221118" TargetMode="External"/><Relationship Id="rId62" Type="http://schemas.openxmlformats.org/officeDocument/2006/relationships/hyperlink" Target="https://podminky.urs.cz/item/CS_URS_2022_02/644941111" TargetMode="External"/><Relationship Id="rId63" Type="http://schemas.openxmlformats.org/officeDocument/2006/relationships/hyperlink" Target="https://podminky.urs.cz/item/CS_URS_2022_02/941311111" TargetMode="External"/><Relationship Id="rId64" Type="http://schemas.openxmlformats.org/officeDocument/2006/relationships/hyperlink" Target="https://podminky.urs.cz/item/CS_URS_2022_02/941311211" TargetMode="External"/><Relationship Id="rId65" Type="http://schemas.openxmlformats.org/officeDocument/2006/relationships/hyperlink" Target="https://podminky.urs.cz/item/CS_URS_2022_02/941311811" TargetMode="External"/><Relationship Id="rId66" Type="http://schemas.openxmlformats.org/officeDocument/2006/relationships/hyperlink" Target="https://podminky.urs.cz/item/CS_URS_2022_02/949101111" TargetMode="External"/><Relationship Id="rId67" Type="http://schemas.openxmlformats.org/officeDocument/2006/relationships/hyperlink" Target="https://podminky.urs.cz/item/CS_URS_2022_02/952901111" TargetMode="External"/><Relationship Id="rId68" Type="http://schemas.openxmlformats.org/officeDocument/2006/relationships/hyperlink" Target="https://podminky.urs.cz/item/CS_URS_2022_02/953943212" TargetMode="External"/><Relationship Id="rId69" Type="http://schemas.openxmlformats.org/officeDocument/2006/relationships/hyperlink" Target="https://podminky.urs.cz/item/CS_URS_2022_02/971033331" TargetMode="External"/><Relationship Id="rId70" Type="http://schemas.openxmlformats.org/officeDocument/2006/relationships/hyperlink" Target="https://podminky.urs.cz/item/CS_URS_2022_02/971033341" TargetMode="External"/><Relationship Id="rId71" Type="http://schemas.openxmlformats.org/officeDocument/2006/relationships/hyperlink" Target="https://podminky.urs.cz/item/CS_URS_2022_02/971033351" TargetMode="External"/><Relationship Id="rId72" Type="http://schemas.openxmlformats.org/officeDocument/2006/relationships/hyperlink" Target="https://podminky.urs.cz/item/CS_URS_2022_02/998011002" TargetMode="External"/><Relationship Id="rId73" Type="http://schemas.openxmlformats.org/officeDocument/2006/relationships/hyperlink" Target="https://podminky.urs.cz/item/CS_URS_2022_02/711111001" TargetMode="External"/><Relationship Id="rId74" Type="http://schemas.openxmlformats.org/officeDocument/2006/relationships/hyperlink" Target="https://podminky.urs.cz/item/CS_URS_2022_02/711112001" TargetMode="External"/><Relationship Id="rId75" Type="http://schemas.openxmlformats.org/officeDocument/2006/relationships/hyperlink" Target="https://podminky.urs.cz/item/CS_URS_2022_02/711113115" TargetMode="External"/><Relationship Id="rId76" Type="http://schemas.openxmlformats.org/officeDocument/2006/relationships/hyperlink" Target="https://podminky.urs.cz/item/CS_URS_2022_02/711113125" TargetMode="External"/><Relationship Id="rId77" Type="http://schemas.openxmlformats.org/officeDocument/2006/relationships/hyperlink" Target="https://podminky.urs.cz/item/CS_URS_2022_02/711141559" TargetMode="External"/><Relationship Id="rId78" Type="http://schemas.openxmlformats.org/officeDocument/2006/relationships/hyperlink" Target="https://podminky.urs.cz/item/CS_URS_2022_02/711142559" TargetMode="External"/><Relationship Id="rId79" Type="http://schemas.openxmlformats.org/officeDocument/2006/relationships/hyperlink" Target="https://podminky.urs.cz/item/CS_URS_2022_02/998711102" TargetMode="External"/><Relationship Id="rId80" Type="http://schemas.openxmlformats.org/officeDocument/2006/relationships/hyperlink" Target="https://podminky.urs.cz/item/CS_URS_2022_02/713111131" TargetMode="External"/><Relationship Id="rId81" Type="http://schemas.openxmlformats.org/officeDocument/2006/relationships/hyperlink" Target="https://podminky.urs.cz/item/CS_URS_2022_02/713121111" TargetMode="External"/><Relationship Id="rId82" Type="http://schemas.openxmlformats.org/officeDocument/2006/relationships/hyperlink" Target="https://podminky.urs.cz/item/CS_URS_2022_02/713121111" TargetMode="External"/><Relationship Id="rId83" Type="http://schemas.openxmlformats.org/officeDocument/2006/relationships/hyperlink" Target="https://podminky.urs.cz/item/CS_URS_2022_02/998713102" TargetMode="External"/><Relationship Id="rId84" Type="http://schemas.openxmlformats.org/officeDocument/2006/relationships/hyperlink" Target="https://podminky.urs.cz/item/CS_URS_2022_02/761A3001" TargetMode="External"/><Relationship Id="rId85" Type="http://schemas.openxmlformats.org/officeDocument/2006/relationships/hyperlink" Target="https://podminky.urs.cz/item/CS_URS_2022_02/761A3002" TargetMode="External"/><Relationship Id="rId86" Type="http://schemas.openxmlformats.org/officeDocument/2006/relationships/hyperlink" Target="https://podminky.urs.cz/item/CS_URS_2022_02/761A3121" TargetMode="External"/><Relationship Id="rId87" Type="http://schemas.openxmlformats.org/officeDocument/2006/relationships/hyperlink" Target="https://podminky.urs.cz/item/CS_URS_2022_02/761A3122" TargetMode="External"/><Relationship Id="rId88" Type="http://schemas.openxmlformats.org/officeDocument/2006/relationships/hyperlink" Target="https://podminky.urs.cz/item/CS_URS_2022_02/761A3131" TargetMode="External"/><Relationship Id="rId89" Type="http://schemas.openxmlformats.org/officeDocument/2006/relationships/hyperlink" Target="https://podminky.urs.cz/item/CS_URS_2022_02/761A4001" TargetMode="External"/><Relationship Id="rId90" Type="http://schemas.openxmlformats.org/officeDocument/2006/relationships/hyperlink" Target="https://podminky.urs.cz/item/CS_URS_2022_02/761A4003" TargetMode="External"/><Relationship Id="rId91" Type="http://schemas.openxmlformats.org/officeDocument/2006/relationships/hyperlink" Target="https://podminky.urs.cz/item/CS_URS_2022_02/762083122" TargetMode="External"/><Relationship Id="rId92" Type="http://schemas.openxmlformats.org/officeDocument/2006/relationships/hyperlink" Target="https://podminky.urs.cz/item/CS_URS_2022_02/762131124" TargetMode="External"/><Relationship Id="rId93" Type="http://schemas.openxmlformats.org/officeDocument/2006/relationships/hyperlink" Target="https://podminky.urs.cz/item/CS_URS_2022_02/762195000" TargetMode="External"/><Relationship Id="rId94" Type="http://schemas.openxmlformats.org/officeDocument/2006/relationships/hyperlink" Target="https://podminky.urs.cz/item/CS_URS_2022_02/762341210" TargetMode="External"/><Relationship Id="rId95" Type="http://schemas.openxmlformats.org/officeDocument/2006/relationships/hyperlink" Target="https://podminky.urs.cz/item/CS_URS_2022_02/762341610" TargetMode="External"/><Relationship Id="rId96" Type="http://schemas.openxmlformats.org/officeDocument/2006/relationships/hyperlink" Target="https://podminky.urs.cz/item/CS_URS_2022_02/762342511" TargetMode="External"/><Relationship Id="rId97" Type="http://schemas.openxmlformats.org/officeDocument/2006/relationships/hyperlink" Target="https://podminky.urs.cz/item/CS_URS_2022_02/762395000" TargetMode="External"/><Relationship Id="rId98" Type="http://schemas.openxmlformats.org/officeDocument/2006/relationships/hyperlink" Target="https://podminky.urs.cz/item/CS_URS_2022_02/998762102" TargetMode="External"/><Relationship Id="rId99" Type="http://schemas.openxmlformats.org/officeDocument/2006/relationships/hyperlink" Target="https://podminky.urs.cz/item/CS_URS_2022_02/763131412" TargetMode="External"/><Relationship Id="rId100" Type="http://schemas.openxmlformats.org/officeDocument/2006/relationships/hyperlink" Target="https://podminky.urs.cz/item/CS_URS_2022_02/763131452" TargetMode="External"/><Relationship Id="rId101" Type="http://schemas.openxmlformats.org/officeDocument/2006/relationships/hyperlink" Target="https://podminky.urs.cz/item/CS_URS_2022_02/763131533" TargetMode="External"/><Relationship Id="rId102" Type="http://schemas.openxmlformats.org/officeDocument/2006/relationships/hyperlink" Target="https://podminky.urs.cz/item/CS_URS_2022_02/763131751" TargetMode="External"/><Relationship Id="rId103" Type="http://schemas.openxmlformats.org/officeDocument/2006/relationships/hyperlink" Target="https://podminky.urs.cz/item/CS_URS_2022_02/763135101" TargetMode="External"/><Relationship Id="rId104" Type="http://schemas.openxmlformats.org/officeDocument/2006/relationships/hyperlink" Target="https://podminky.urs.cz/item/CS_URS_2022_02/763172352" TargetMode="External"/><Relationship Id="rId105" Type="http://schemas.openxmlformats.org/officeDocument/2006/relationships/hyperlink" Target="https://podminky.urs.cz/item/CS_URS_2022_02/998763302" TargetMode="External"/><Relationship Id="rId106" Type="http://schemas.openxmlformats.org/officeDocument/2006/relationships/hyperlink" Target="https://podminky.urs.cz/item/CS_URS_2022_02/764011615" TargetMode="External"/><Relationship Id="rId107" Type="http://schemas.openxmlformats.org/officeDocument/2006/relationships/hyperlink" Target="https://podminky.urs.cz/item/CS_URS_2022_02/764111641" TargetMode="External"/><Relationship Id="rId108" Type="http://schemas.openxmlformats.org/officeDocument/2006/relationships/hyperlink" Target="https://podminky.urs.cz/item/CS_URS_2022_02/764211625" TargetMode="External"/><Relationship Id="rId109" Type="http://schemas.openxmlformats.org/officeDocument/2006/relationships/hyperlink" Target="https://podminky.urs.cz/item/CS_URS_2022_02/764212635" TargetMode="External"/><Relationship Id="rId110" Type="http://schemas.openxmlformats.org/officeDocument/2006/relationships/hyperlink" Target="https://podminky.urs.cz/item/CS_URS_2022_02/764216645" TargetMode="External"/><Relationship Id="rId111" Type="http://schemas.openxmlformats.org/officeDocument/2006/relationships/hyperlink" Target="https://podminky.urs.cz/item/CS_URS_2022_02/764315631" TargetMode="External"/><Relationship Id="rId112" Type="http://schemas.openxmlformats.org/officeDocument/2006/relationships/hyperlink" Target="https://podminky.urs.cz/item/CS_URS_2022_02/764315632" TargetMode="External"/><Relationship Id="rId113" Type="http://schemas.openxmlformats.org/officeDocument/2006/relationships/hyperlink" Target="https://podminky.urs.cz/item/CS_URS_2022_02/764511602" TargetMode="External"/><Relationship Id="rId114" Type="http://schemas.openxmlformats.org/officeDocument/2006/relationships/hyperlink" Target="https://podminky.urs.cz/item/CS_URS_2022_02/764511642" TargetMode="External"/><Relationship Id="rId115" Type="http://schemas.openxmlformats.org/officeDocument/2006/relationships/hyperlink" Target="https://podminky.urs.cz/item/CS_URS_2022_02/764518622" TargetMode="External"/><Relationship Id="rId116" Type="http://schemas.openxmlformats.org/officeDocument/2006/relationships/hyperlink" Target="https://podminky.urs.cz/item/CS_URS_2022_02/998764102" TargetMode="External"/><Relationship Id="rId117" Type="http://schemas.openxmlformats.org/officeDocument/2006/relationships/hyperlink" Target="https://podminky.urs.cz/item/CS_URS_2022_02/765191001" TargetMode="External"/><Relationship Id="rId118" Type="http://schemas.openxmlformats.org/officeDocument/2006/relationships/hyperlink" Target="https://podminky.urs.cz/item/CS_URS_2022_02/998765102" TargetMode="External"/><Relationship Id="rId119" Type="http://schemas.openxmlformats.org/officeDocument/2006/relationships/hyperlink" Target="https://podminky.urs.cz/item/CS_URS_2022_02/766622115" TargetMode="External"/><Relationship Id="rId120" Type="http://schemas.openxmlformats.org/officeDocument/2006/relationships/hyperlink" Target="https://podminky.urs.cz/item/CS_URS_2022_02/766622132" TargetMode="External"/><Relationship Id="rId121" Type="http://schemas.openxmlformats.org/officeDocument/2006/relationships/hyperlink" Target="https://podminky.urs.cz/item/CS_URS_2022_02/766622216" TargetMode="External"/><Relationship Id="rId122" Type="http://schemas.openxmlformats.org/officeDocument/2006/relationships/hyperlink" Target="https://podminky.urs.cz/item/CS_URS_2022_02/766660461" TargetMode="External"/><Relationship Id="rId123" Type="http://schemas.openxmlformats.org/officeDocument/2006/relationships/hyperlink" Target="https://podminky.urs.cz/item/CS_URS_2022_02/766660728" TargetMode="External"/><Relationship Id="rId124" Type="http://schemas.openxmlformats.org/officeDocument/2006/relationships/hyperlink" Target="https://podminky.urs.cz/item/CS_URS_2022_02/766660729" TargetMode="External"/><Relationship Id="rId125" Type="http://schemas.openxmlformats.org/officeDocument/2006/relationships/hyperlink" Target="https://podminky.urs.cz/item/CS_URS_2022_02/766660731" TargetMode="External"/><Relationship Id="rId126" Type="http://schemas.openxmlformats.org/officeDocument/2006/relationships/hyperlink" Target="https://podminky.urs.cz/item/CS_URS_2022_02/766660734" TargetMode="External"/><Relationship Id="rId127" Type="http://schemas.openxmlformats.org/officeDocument/2006/relationships/hyperlink" Target="https://podminky.urs.cz/item/CS_URS_2022_02/766694112" TargetMode="External"/><Relationship Id="rId128" Type="http://schemas.openxmlformats.org/officeDocument/2006/relationships/hyperlink" Target="https://podminky.urs.cz/item/CS_URS_2022_02/766694113" TargetMode="External"/><Relationship Id="rId129" Type="http://schemas.openxmlformats.org/officeDocument/2006/relationships/hyperlink" Target="https://podminky.urs.cz/item/CS_URS_2022_02/766A2002" TargetMode="External"/><Relationship Id="rId130" Type="http://schemas.openxmlformats.org/officeDocument/2006/relationships/hyperlink" Target="https://podminky.urs.cz/item/CS_URS_2022_02/998766102" TargetMode="External"/><Relationship Id="rId131" Type="http://schemas.openxmlformats.org/officeDocument/2006/relationships/hyperlink" Target="https://podminky.urs.cz/item/CS_URS_2022_02/767646510" TargetMode="External"/><Relationship Id="rId132" Type="http://schemas.openxmlformats.org/officeDocument/2006/relationships/hyperlink" Target="https://podminky.urs.cz/item/CS_URS_2022_02/998767102" TargetMode="External"/><Relationship Id="rId133" Type="http://schemas.openxmlformats.org/officeDocument/2006/relationships/hyperlink" Target="https://podminky.urs.cz/item/CS_URS_2022_02/771121011" TargetMode="External"/><Relationship Id="rId134" Type="http://schemas.openxmlformats.org/officeDocument/2006/relationships/hyperlink" Target="https://podminky.urs.cz/item/CS_URS_2022_02/771151021" TargetMode="External"/><Relationship Id="rId135" Type="http://schemas.openxmlformats.org/officeDocument/2006/relationships/hyperlink" Target="https://podminky.urs.cz/item/CS_URS_2022_02/771161021" TargetMode="External"/><Relationship Id="rId136" Type="http://schemas.openxmlformats.org/officeDocument/2006/relationships/hyperlink" Target="https://podminky.urs.cz/item/CS_URS_2022_02/771274123" TargetMode="External"/><Relationship Id="rId137" Type="http://schemas.openxmlformats.org/officeDocument/2006/relationships/hyperlink" Target="https://podminky.urs.cz/item/CS_URS_2022_02/771274241" TargetMode="External"/><Relationship Id="rId138" Type="http://schemas.openxmlformats.org/officeDocument/2006/relationships/hyperlink" Target="https://podminky.urs.cz/item/CS_URS_2022_02/771474112" TargetMode="External"/><Relationship Id="rId139" Type="http://schemas.openxmlformats.org/officeDocument/2006/relationships/hyperlink" Target="https://podminky.urs.cz/item/CS_URS_2022_02/771474132" TargetMode="External"/><Relationship Id="rId140" Type="http://schemas.openxmlformats.org/officeDocument/2006/relationships/hyperlink" Target="https://podminky.urs.cz/item/CS_URS_2022_02/771574262" TargetMode="External"/><Relationship Id="rId141" Type="http://schemas.openxmlformats.org/officeDocument/2006/relationships/hyperlink" Target="https://podminky.urs.cz/item/CS_URS_2022_02/998771102" TargetMode="External"/><Relationship Id="rId142" Type="http://schemas.openxmlformats.org/officeDocument/2006/relationships/hyperlink" Target="https://podminky.urs.cz/item/CS_URS_2022_02/776111111" TargetMode="External"/><Relationship Id="rId143" Type="http://schemas.openxmlformats.org/officeDocument/2006/relationships/hyperlink" Target="https://podminky.urs.cz/item/CS_URS_2022_02/776241111" TargetMode="External"/><Relationship Id="rId144" Type="http://schemas.openxmlformats.org/officeDocument/2006/relationships/hyperlink" Target="https://podminky.urs.cz/item/CS_URS_2022_02/776411111" TargetMode="External"/><Relationship Id="rId145" Type="http://schemas.openxmlformats.org/officeDocument/2006/relationships/hyperlink" Target="https://podminky.urs.cz/item/CS_URS_2022_02/776991121" TargetMode="External"/><Relationship Id="rId146" Type="http://schemas.openxmlformats.org/officeDocument/2006/relationships/hyperlink" Target="https://podminky.urs.cz/item/CS_URS_2022_02/776991141" TargetMode="External"/><Relationship Id="rId147" Type="http://schemas.openxmlformats.org/officeDocument/2006/relationships/hyperlink" Target="https://podminky.urs.cz/item/CS_URS_2022_02/998776102" TargetMode="External"/><Relationship Id="rId148" Type="http://schemas.openxmlformats.org/officeDocument/2006/relationships/hyperlink" Target="https://podminky.urs.cz/item/CS_URS_2022_02/781121011" TargetMode="External"/><Relationship Id="rId149" Type="http://schemas.openxmlformats.org/officeDocument/2006/relationships/hyperlink" Target="https://podminky.urs.cz/item/CS_URS_2022_02/781474154" TargetMode="External"/><Relationship Id="rId150" Type="http://schemas.openxmlformats.org/officeDocument/2006/relationships/hyperlink" Target="https://podminky.urs.cz/item/CS_URS_2022_02/998781102" TargetMode="External"/><Relationship Id="rId151" Type="http://schemas.openxmlformats.org/officeDocument/2006/relationships/hyperlink" Target="https://podminky.urs.cz/item/CS_URS_2022_02/784161401" TargetMode="External"/><Relationship Id="rId152" Type="http://schemas.openxmlformats.org/officeDocument/2006/relationships/hyperlink" Target="https://podminky.urs.cz/item/CS_URS_2022_02/784181101" TargetMode="External"/><Relationship Id="rId153" Type="http://schemas.openxmlformats.org/officeDocument/2006/relationships/hyperlink" Target="https://podminky.urs.cz/item/CS_URS_2022_02/784181107" TargetMode="External"/><Relationship Id="rId154" Type="http://schemas.openxmlformats.org/officeDocument/2006/relationships/hyperlink" Target="https://podminky.urs.cz/item/CS_URS_2022_02/784211011" TargetMode="External"/><Relationship Id="rId155" Type="http://schemas.openxmlformats.org/officeDocument/2006/relationships/hyperlink" Target="https://podminky.urs.cz/item/CS_URS_2022_02/784211017" TargetMode="External"/><Relationship Id="rId156" Type="http://schemas.openxmlformats.org/officeDocument/2006/relationships/hyperlink" Target="https://podminky.urs.cz/item/CS_URS_2022_02/786626121" TargetMode="External"/><Relationship Id="rId157" Type="http://schemas.openxmlformats.org/officeDocument/2006/relationships/hyperlink" Target="https://podminky.urs.cz/item/CS_URS_2022_02/998786102" TargetMode="External"/><Relationship Id="rId158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612135101" TargetMode="External"/><Relationship Id="rId2" Type="http://schemas.openxmlformats.org/officeDocument/2006/relationships/hyperlink" Target="https://podminky.urs.cz/item/CS_URS_2022_02/972054141" TargetMode="External"/><Relationship Id="rId3" Type="http://schemas.openxmlformats.org/officeDocument/2006/relationships/hyperlink" Target="https://podminky.urs.cz/item/CS_URS_2022_02/974031142" TargetMode="External"/><Relationship Id="rId4" Type="http://schemas.openxmlformats.org/officeDocument/2006/relationships/hyperlink" Target="https://podminky.urs.cz/item/CS_URS_2022_02/974031144" TargetMode="External"/><Relationship Id="rId5" Type="http://schemas.openxmlformats.org/officeDocument/2006/relationships/hyperlink" Target="https://podminky.urs.cz/item/CS_URS_2022_02/974031153" TargetMode="External"/><Relationship Id="rId6" Type="http://schemas.openxmlformats.org/officeDocument/2006/relationships/hyperlink" Target="https://podminky.urs.cz/item/CS_URS_2022_02/974031157" TargetMode="External"/><Relationship Id="rId7" Type="http://schemas.openxmlformats.org/officeDocument/2006/relationships/hyperlink" Target="https://podminky.urs.cz/item/CS_URS_2022_02/974031164" TargetMode="External"/><Relationship Id="rId8" Type="http://schemas.openxmlformats.org/officeDocument/2006/relationships/hyperlink" Target="https://podminky.urs.cz/item/CS_URS_2022_02/997013213" TargetMode="External"/><Relationship Id="rId9" Type="http://schemas.openxmlformats.org/officeDocument/2006/relationships/hyperlink" Target="https://podminky.urs.cz/item/CS_URS_2022_02/997013501" TargetMode="External"/><Relationship Id="rId10" Type="http://schemas.openxmlformats.org/officeDocument/2006/relationships/hyperlink" Target="https://podminky.urs.cz/item/CS_URS_2022_02/997013509" TargetMode="External"/><Relationship Id="rId11" Type="http://schemas.openxmlformats.org/officeDocument/2006/relationships/hyperlink" Target="https://podminky.urs.cz/item/CS_URS_2022_02/997013631" TargetMode="External"/><Relationship Id="rId12" Type="http://schemas.openxmlformats.org/officeDocument/2006/relationships/hyperlink" Target="https://podminky.urs.cz/item/CS_URS_2022_02/713463211" TargetMode="External"/><Relationship Id="rId13" Type="http://schemas.openxmlformats.org/officeDocument/2006/relationships/hyperlink" Target="https://podminky.urs.cz/item/CS_URS_2022_02/998713101" TargetMode="External"/><Relationship Id="rId14" Type="http://schemas.openxmlformats.org/officeDocument/2006/relationships/hyperlink" Target="https://podminky.urs.cz/item/CS_URS_2022_02/721173401" TargetMode="External"/><Relationship Id="rId15" Type="http://schemas.openxmlformats.org/officeDocument/2006/relationships/hyperlink" Target="https://podminky.urs.cz/item/CS_URS_2022_02/721173402" TargetMode="External"/><Relationship Id="rId16" Type="http://schemas.openxmlformats.org/officeDocument/2006/relationships/hyperlink" Target="https://podminky.urs.cz/item/CS_URS_2022_02/721173403" TargetMode="External"/><Relationship Id="rId17" Type="http://schemas.openxmlformats.org/officeDocument/2006/relationships/hyperlink" Target="https://podminky.urs.cz/item/CS_URS_2022_02/721173404" TargetMode="External"/><Relationship Id="rId18" Type="http://schemas.openxmlformats.org/officeDocument/2006/relationships/hyperlink" Target="https://podminky.urs.cz/item/CS_URS_2022_02/721174024" TargetMode="External"/><Relationship Id="rId19" Type="http://schemas.openxmlformats.org/officeDocument/2006/relationships/hyperlink" Target="https://podminky.urs.cz/item/CS_URS_2022_02/721174025" TargetMode="External"/><Relationship Id="rId20" Type="http://schemas.openxmlformats.org/officeDocument/2006/relationships/hyperlink" Target="https://podminky.urs.cz/item/CS_URS_2022_02/721174042" TargetMode="External"/><Relationship Id="rId21" Type="http://schemas.openxmlformats.org/officeDocument/2006/relationships/hyperlink" Target="https://podminky.urs.cz/item/CS_URS_2022_02/721174043" TargetMode="External"/><Relationship Id="rId22" Type="http://schemas.openxmlformats.org/officeDocument/2006/relationships/hyperlink" Target="https://podminky.urs.cz/item/CS_URS_2022_02/721174045" TargetMode="External"/><Relationship Id="rId23" Type="http://schemas.openxmlformats.org/officeDocument/2006/relationships/hyperlink" Target="https://podminky.urs.cz/item/CS_URS_2022_02/721211501" TargetMode="External"/><Relationship Id="rId24" Type="http://schemas.openxmlformats.org/officeDocument/2006/relationships/hyperlink" Target="https://podminky.urs.cz/item/CS_URS_2022_02/721212125" TargetMode="External"/><Relationship Id="rId25" Type="http://schemas.openxmlformats.org/officeDocument/2006/relationships/hyperlink" Target="https://podminky.urs.cz/item/CS_URS_2022_02/721212127" TargetMode="External"/><Relationship Id="rId26" Type="http://schemas.openxmlformats.org/officeDocument/2006/relationships/hyperlink" Target="https://podminky.urs.cz/item/CS_URS_2022_02/721212128" TargetMode="External"/><Relationship Id="rId27" Type="http://schemas.openxmlformats.org/officeDocument/2006/relationships/hyperlink" Target="https://podminky.urs.cz/item/CS_URS_2022_02/721226511" TargetMode="External"/><Relationship Id="rId28" Type="http://schemas.openxmlformats.org/officeDocument/2006/relationships/hyperlink" Target="https://podminky.urs.cz/item/CS_URS_2022_02/721242115" TargetMode="External"/><Relationship Id="rId29" Type="http://schemas.openxmlformats.org/officeDocument/2006/relationships/hyperlink" Target="https://podminky.urs.cz/item/CS_URS_2022_02/721273153" TargetMode="External"/><Relationship Id="rId30" Type="http://schemas.openxmlformats.org/officeDocument/2006/relationships/hyperlink" Target="https://podminky.urs.cz/item/CS_URS_2022_02/721274123" TargetMode="External"/><Relationship Id="rId31" Type="http://schemas.openxmlformats.org/officeDocument/2006/relationships/hyperlink" Target="https://podminky.urs.cz/item/CS_URS_2022_02/721290111" TargetMode="External"/><Relationship Id="rId32" Type="http://schemas.openxmlformats.org/officeDocument/2006/relationships/hyperlink" Target="https://podminky.urs.cz/item/CS_URS_2022_02/721290112" TargetMode="External"/><Relationship Id="rId33" Type="http://schemas.openxmlformats.org/officeDocument/2006/relationships/hyperlink" Target="https://podminky.urs.cz/item/CS_URS_2022_02/998721101" TargetMode="External"/><Relationship Id="rId34" Type="http://schemas.openxmlformats.org/officeDocument/2006/relationships/hyperlink" Target="https://podminky.urs.cz/item/CS_URS_2022_02/722175002" TargetMode="External"/><Relationship Id="rId35" Type="http://schemas.openxmlformats.org/officeDocument/2006/relationships/hyperlink" Target="https://podminky.urs.cz/item/CS_URS_2022_02/722175003" TargetMode="External"/><Relationship Id="rId36" Type="http://schemas.openxmlformats.org/officeDocument/2006/relationships/hyperlink" Target="https://podminky.urs.cz/item/CS_URS_2022_02/722175004" TargetMode="External"/><Relationship Id="rId37" Type="http://schemas.openxmlformats.org/officeDocument/2006/relationships/hyperlink" Target="https://podminky.urs.cz/item/CS_URS_2022_02/722175005" TargetMode="External"/><Relationship Id="rId38" Type="http://schemas.openxmlformats.org/officeDocument/2006/relationships/hyperlink" Target="https://podminky.urs.cz/item/CS_URS_2022_02/722175006" TargetMode="External"/><Relationship Id="rId39" Type="http://schemas.openxmlformats.org/officeDocument/2006/relationships/hyperlink" Target="https://podminky.urs.cz/item/CS_URS_2022_02/722181211" TargetMode="External"/><Relationship Id="rId40" Type="http://schemas.openxmlformats.org/officeDocument/2006/relationships/hyperlink" Target="https://podminky.urs.cz/item/CS_URS_2022_02/722181212" TargetMode="External"/><Relationship Id="rId41" Type="http://schemas.openxmlformats.org/officeDocument/2006/relationships/hyperlink" Target="https://podminky.urs.cz/item/CS_URS_2022_02/722181221" TargetMode="External"/><Relationship Id="rId42" Type="http://schemas.openxmlformats.org/officeDocument/2006/relationships/hyperlink" Target="https://podminky.urs.cz/item/CS_URS_2022_02/722181222" TargetMode="External"/><Relationship Id="rId43" Type="http://schemas.openxmlformats.org/officeDocument/2006/relationships/hyperlink" Target="https://podminky.urs.cz/item/CS_URS_2022_02/722181241" TargetMode="External"/><Relationship Id="rId44" Type="http://schemas.openxmlformats.org/officeDocument/2006/relationships/hyperlink" Target="https://podminky.urs.cz/item/CS_URS_2022_02/722181242" TargetMode="External"/><Relationship Id="rId45" Type="http://schemas.openxmlformats.org/officeDocument/2006/relationships/hyperlink" Target="https://podminky.urs.cz/item/CS_URS_2022_02/722181243" TargetMode="External"/><Relationship Id="rId46" Type="http://schemas.openxmlformats.org/officeDocument/2006/relationships/hyperlink" Target="https://podminky.urs.cz/item/CS_URS_2022_02/722182011" TargetMode="External"/><Relationship Id="rId47" Type="http://schemas.openxmlformats.org/officeDocument/2006/relationships/hyperlink" Target="https://podminky.urs.cz/item/CS_URS_2022_02/722182012" TargetMode="External"/><Relationship Id="rId48" Type="http://schemas.openxmlformats.org/officeDocument/2006/relationships/hyperlink" Target="https://podminky.urs.cz/item/CS_URS_2022_02/722182013" TargetMode="External"/><Relationship Id="rId49" Type="http://schemas.openxmlformats.org/officeDocument/2006/relationships/hyperlink" Target="https://podminky.urs.cz/item/CS_URS_2022_02/722182014" TargetMode="External"/><Relationship Id="rId50" Type="http://schemas.openxmlformats.org/officeDocument/2006/relationships/hyperlink" Target="https://podminky.urs.cz/item/CS_URS_2022_02/722182015" TargetMode="External"/><Relationship Id="rId51" Type="http://schemas.openxmlformats.org/officeDocument/2006/relationships/hyperlink" Target="https://podminky.urs.cz/item/CS_URS_2022_02/722190401" TargetMode="External"/><Relationship Id="rId52" Type="http://schemas.openxmlformats.org/officeDocument/2006/relationships/hyperlink" Target="https://podminky.urs.cz/item/CS_URS_2022_02/722220111" TargetMode="External"/><Relationship Id="rId53" Type="http://schemas.openxmlformats.org/officeDocument/2006/relationships/hyperlink" Target="https://podminky.urs.cz/item/CS_URS_2022_02/722220121" TargetMode="External"/><Relationship Id="rId54" Type="http://schemas.openxmlformats.org/officeDocument/2006/relationships/hyperlink" Target="https://podminky.urs.cz/item/CS_URS_2022_02/722224116" TargetMode="External"/><Relationship Id="rId55" Type="http://schemas.openxmlformats.org/officeDocument/2006/relationships/hyperlink" Target="https://podminky.urs.cz/item/CS_URS_2022_02/722231074" TargetMode="External"/><Relationship Id="rId56" Type="http://schemas.openxmlformats.org/officeDocument/2006/relationships/hyperlink" Target="https://podminky.urs.cz/item/CS_URS_2022_02/722231076" TargetMode="External"/><Relationship Id="rId57" Type="http://schemas.openxmlformats.org/officeDocument/2006/relationships/hyperlink" Target="https://podminky.urs.cz/item/CS_URS_2022_02/722231143" TargetMode="External"/><Relationship Id="rId58" Type="http://schemas.openxmlformats.org/officeDocument/2006/relationships/hyperlink" Target="https://podminky.urs.cz/item/CS_URS_2022_02/722232043" TargetMode="External"/><Relationship Id="rId59" Type="http://schemas.openxmlformats.org/officeDocument/2006/relationships/hyperlink" Target="https://podminky.urs.cz/item/CS_URS_2022_02/722232044" TargetMode="External"/><Relationship Id="rId60" Type="http://schemas.openxmlformats.org/officeDocument/2006/relationships/hyperlink" Target="https://podminky.urs.cz/item/CS_URS_2022_02/722232045" TargetMode="External"/><Relationship Id="rId61" Type="http://schemas.openxmlformats.org/officeDocument/2006/relationships/hyperlink" Target="https://podminky.urs.cz/item/CS_URS_2022_02/722232047" TargetMode="External"/><Relationship Id="rId62" Type="http://schemas.openxmlformats.org/officeDocument/2006/relationships/hyperlink" Target="https://podminky.urs.cz/item/CS_URS_2022_02/722232061" TargetMode="External"/><Relationship Id="rId63" Type="http://schemas.openxmlformats.org/officeDocument/2006/relationships/hyperlink" Target="https://podminky.urs.cz/item/CS_URS_2022_02/722232062" TargetMode="External"/><Relationship Id="rId64" Type="http://schemas.openxmlformats.org/officeDocument/2006/relationships/hyperlink" Target="https://podminky.urs.cz/item/CS_URS_2022_02/722232063" TargetMode="External"/><Relationship Id="rId65" Type="http://schemas.openxmlformats.org/officeDocument/2006/relationships/hyperlink" Target="https://podminky.urs.cz/item/CS_URS_2022_02/722232065" TargetMode="External"/><Relationship Id="rId66" Type="http://schemas.openxmlformats.org/officeDocument/2006/relationships/hyperlink" Target="https://podminky.urs.cz/item/CS_URS_2022_02/722234265" TargetMode="External"/><Relationship Id="rId67" Type="http://schemas.openxmlformats.org/officeDocument/2006/relationships/hyperlink" Target="https://podminky.urs.cz/item/CS_URS_2022_02/722250133" TargetMode="External"/><Relationship Id="rId68" Type="http://schemas.openxmlformats.org/officeDocument/2006/relationships/hyperlink" Target="https://podminky.urs.cz/item/CS_URS_2022_02/722263205" TargetMode="External"/><Relationship Id="rId69" Type="http://schemas.openxmlformats.org/officeDocument/2006/relationships/hyperlink" Target="https://podminky.urs.cz/item/CS_URS_2022_02/722290226" TargetMode="External"/><Relationship Id="rId70" Type="http://schemas.openxmlformats.org/officeDocument/2006/relationships/hyperlink" Target="https://podminky.urs.cz/item/CS_URS_2022_02/722290234" TargetMode="External"/><Relationship Id="rId71" Type="http://schemas.openxmlformats.org/officeDocument/2006/relationships/hyperlink" Target="https://podminky.urs.cz/item/CS_URS_2022_02/998722101" TargetMode="External"/><Relationship Id="rId72" Type="http://schemas.openxmlformats.org/officeDocument/2006/relationships/hyperlink" Target="https://podminky.urs.cz/item/CS_URS_2022_02/724233014" TargetMode="External"/><Relationship Id="rId73" Type="http://schemas.openxmlformats.org/officeDocument/2006/relationships/hyperlink" Target="https://podminky.urs.cz/item/CS_URS_2022_02/998724101" TargetMode="External"/><Relationship Id="rId74" Type="http://schemas.openxmlformats.org/officeDocument/2006/relationships/hyperlink" Target="https://podminky.urs.cz/item/CS_URS_2022_02/725112022" TargetMode="External"/><Relationship Id="rId75" Type="http://schemas.openxmlformats.org/officeDocument/2006/relationships/hyperlink" Target="https://podminky.urs.cz/item/CS_URS_2022_02/725121527" TargetMode="External"/><Relationship Id="rId76" Type="http://schemas.openxmlformats.org/officeDocument/2006/relationships/hyperlink" Target="https://podminky.urs.cz/item/CS_URS_2022_02/725211602" TargetMode="External"/><Relationship Id="rId77" Type="http://schemas.openxmlformats.org/officeDocument/2006/relationships/hyperlink" Target="https://podminky.urs.cz/item/CS_URS_2022_02/725211703" TargetMode="External"/><Relationship Id="rId78" Type="http://schemas.openxmlformats.org/officeDocument/2006/relationships/hyperlink" Target="https://podminky.urs.cz/item/CS_URS_2022_02/725244104" TargetMode="External"/><Relationship Id="rId79" Type="http://schemas.openxmlformats.org/officeDocument/2006/relationships/hyperlink" Target="https://podminky.urs.cz/item/CS_URS_2022_02/725331111" TargetMode="External"/><Relationship Id="rId80" Type="http://schemas.openxmlformats.org/officeDocument/2006/relationships/hyperlink" Target="https://podminky.urs.cz/item/CS_URS_2022_02/725532124" TargetMode="External"/><Relationship Id="rId81" Type="http://schemas.openxmlformats.org/officeDocument/2006/relationships/hyperlink" Target="https://podminky.urs.cz/item/CS_URS_2022_02/725813111" TargetMode="External"/><Relationship Id="rId82" Type="http://schemas.openxmlformats.org/officeDocument/2006/relationships/hyperlink" Target="https://podminky.urs.cz/item/CS_URS_2022_02/725813112" TargetMode="External"/><Relationship Id="rId83" Type="http://schemas.openxmlformats.org/officeDocument/2006/relationships/hyperlink" Target="https://podminky.urs.cz/item/CS_URS_2022_02/725821312" TargetMode="External"/><Relationship Id="rId84" Type="http://schemas.openxmlformats.org/officeDocument/2006/relationships/hyperlink" Target="https://podminky.urs.cz/item/CS_URS_2022_02/725821329" TargetMode="External"/><Relationship Id="rId85" Type="http://schemas.openxmlformats.org/officeDocument/2006/relationships/hyperlink" Target="https://podminky.urs.cz/item/CS_URS_2022_02/725822611" TargetMode="External"/><Relationship Id="rId86" Type="http://schemas.openxmlformats.org/officeDocument/2006/relationships/hyperlink" Target="https://podminky.urs.cz/item/CS_URS_2022_02/725841332" TargetMode="External"/><Relationship Id="rId87" Type="http://schemas.openxmlformats.org/officeDocument/2006/relationships/hyperlink" Target="https://podminky.urs.cz/item/CS_URS_2022_02/725841333" TargetMode="External"/><Relationship Id="rId88" Type="http://schemas.openxmlformats.org/officeDocument/2006/relationships/hyperlink" Target="https://podminky.urs.cz/item/CS_URS_2022_02/725861101" TargetMode="External"/><Relationship Id="rId89" Type="http://schemas.openxmlformats.org/officeDocument/2006/relationships/hyperlink" Target="https://podminky.urs.cz/item/CS_URS_2022_02/725862103" TargetMode="External"/><Relationship Id="rId90" Type="http://schemas.openxmlformats.org/officeDocument/2006/relationships/hyperlink" Target="https://podminky.urs.cz/item/CS_URS_2022_02/725865411" TargetMode="External"/><Relationship Id="rId91" Type="http://schemas.openxmlformats.org/officeDocument/2006/relationships/hyperlink" Target="https://podminky.urs.cz/item/CS_URS_2022_02/725980122" TargetMode="External"/><Relationship Id="rId92" Type="http://schemas.openxmlformats.org/officeDocument/2006/relationships/hyperlink" Target="https://podminky.urs.cz/item/CS_URS_2022_02/998725101" TargetMode="External"/><Relationship Id="rId93" Type="http://schemas.openxmlformats.org/officeDocument/2006/relationships/hyperlink" Target="https://podminky.urs.cz/item/CS_URS_2022_02/726131041" TargetMode="External"/><Relationship Id="rId94" Type="http://schemas.openxmlformats.org/officeDocument/2006/relationships/hyperlink" Target="https://podminky.urs.cz/item/CS_URS_2022_02/998726111" TargetMode="External"/><Relationship Id="rId95" Type="http://schemas.openxmlformats.org/officeDocument/2006/relationships/hyperlink" Target="https://podminky.urs.cz/item/CS_URS_2022_02/727222005" TargetMode="External"/><Relationship Id="rId96" Type="http://schemas.openxmlformats.org/officeDocument/2006/relationships/hyperlink" Target="https://podminky.urs.cz/item/CS_URS_2022_02/727222007" TargetMode="External"/><Relationship Id="rId97" Type="http://schemas.openxmlformats.org/officeDocument/2006/relationships/hyperlink" Target="https://podminky.urs.cz/item/CS_URS_2022_02/HZS2491" TargetMode="External"/><Relationship Id="rId98" Type="http://schemas.openxmlformats.org/officeDocument/2006/relationships/hyperlink" Target="https://podminky.urs.cz/item/CS_URS_2022_02/HZS42121" TargetMode="External"/><Relationship Id="rId99" Type="http://schemas.openxmlformats.org/officeDocument/2006/relationships/hyperlink" Target="https://podminky.urs.cz/item/CS_URS_2022_02/HZS42321" TargetMode="External"/><Relationship Id="rId100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2_02/122251103" TargetMode="External"/><Relationship Id="rId2" Type="http://schemas.openxmlformats.org/officeDocument/2006/relationships/hyperlink" Target="https://podminky.urs.cz/item/CS_URS_2022_02/162251102" TargetMode="External"/><Relationship Id="rId3" Type="http://schemas.openxmlformats.org/officeDocument/2006/relationships/hyperlink" Target="https://podminky.urs.cz/item/CS_URS_2022_02/171251101" TargetMode="External"/><Relationship Id="rId4" Type="http://schemas.openxmlformats.org/officeDocument/2006/relationships/hyperlink" Target="https://podminky.urs.cz/item/CS_URS_2022_02/181351113" TargetMode="External"/><Relationship Id="rId5" Type="http://schemas.openxmlformats.org/officeDocument/2006/relationships/hyperlink" Target="https://podminky.urs.cz/item/CS_URS_2022_02/181451131" TargetMode="External"/><Relationship Id="rId6" Type="http://schemas.openxmlformats.org/officeDocument/2006/relationships/hyperlink" Target="https://podminky.urs.cz/item/CS_URS_2022_02/564871116" TargetMode="External"/><Relationship Id="rId7" Type="http://schemas.openxmlformats.org/officeDocument/2006/relationships/hyperlink" Target="https://podminky.urs.cz/item/CS_URS_2022_02/596212222" TargetMode="External"/><Relationship Id="rId8" Type="http://schemas.openxmlformats.org/officeDocument/2006/relationships/hyperlink" Target="https://podminky.urs.cz/item/CS_URS_2022_02/637211122" TargetMode="External"/><Relationship Id="rId9" Type="http://schemas.openxmlformats.org/officeDocument/2006/relationships/hyperlink" Target="https://podminky.urs.cz/item/CS_URS_2022_02/916231213" TargetMode="External"/><Relationship Id="rId10" Type="http://schemas.openxmlformats.org/officeDocument/2006/relationships/hyperlink" Target="https://podminky.urs.cz/item/CS_URS_2022_02/998223011" TargetMode="External"/><Relationship Id="rId1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6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M48" activeCellId="0" sqref="AM48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66"/>
    <col collapsed="false" customWidth="true" hidden="false" outlineLevel="0" max="3" min="3" style="1" width="4.17"/>
    <col collapsed="false" customWidth="true" hidden="false" outlineLevel="0" max="33" min="4" style="1" width="2.66"/>
    <col collapsed="false" customWidth="true" hidden="false" outlineLevel="0" max="34" min="34" style="1" width="3.34"/>
    <col collapsed="false" customWidth="true" hidden="false" outlineLevel="0" max="35" min="35" style="1" width="31.67"/>
    <col collapsed="false" customWidth="true" hidden="false" outlineLevel="0" max="37" min="36" style="1" width="2.5"/>
    <col collapsed="false" customWidth="true" hidden="false" outlineLevel="0" max="38" min="38" style="1" width="8.34"/>
    <col collapsed="false" customWidth="true" hidden="false" outlineLevel="0" max="39" min="39" style="1" width="3.34"/>
    <col collapsed="false" customWidth="true" hidden="false" outlineLevel="0" max="40" min="40" style="1" width="13.34"/>
    <col collapsed="false" customWidth="true" hidden="false" outlineLevel="0" max="41" min="41" style="1" width="7.5"/>
    <col collapsed="false" customWidth="true" hidden="false" outlineLevel="0" max="42" min="42" style="1" width="4.17"/>
    <col collapsed="false" customWidth="true" hidden="false" outlineLevel="0" max="43" min="43" style="1" width="15.66"/>
    <col collapsed="false" customWidth="true" hidden="false" outlineLevel="0" max="44" min="44" style="1" width="7.5"/>
    <col collapsed="false" customWidth="true" hidden="true" outlineLevel="0" max="47" min="45" style="1" width="25.83"/>
    <col collapsed="false" customWidth="true" hidden="true" outlineLevel="0" max="49" min="48" style="1" width="21.66"/>
    <col collapsed="false" customWidth="true" hidden="true" outlineLevel="0" max="51" min="50" style="1" width="25"/>
    <col collapsed="false" customWidth="true" hidden="true" outlineLevel="0" max="52" min="52" style="1" width="21.66"/>
    <col collapsed="false" customWidth="true" hidden="true" outlineLevel="0" max="53" min="53" style="1" width="19.17"/>
    <col collapsed="false" customWidth="true" hidden="true" outlineLevel="0" max="54" min="54" style="1" width="25"/>
    <col collapsed="false" customWidth="true" hidden="true" outlineLevel="0" max="55" min="55" style="1" width="21.66"/>
    <col collapsed="false" customWidth="true" hidden="true" outlineLevel="0" max="56" min="56" style="1" width="19.17"/>
    <col collapsed="false" customWidth="true" hidden="false" outlineLevel="0" max="57" min="57" style="1" width="66.5"/>
    <col collapsed="false" customWidth="true" hidden="true" outlineLevel="0" max="91" min="71" style="1" width="9.34"/>
  </cols>
  <sheetData>
    <row r="1" customFormat="false" ht="10.5" hidden="false" customHeight="false" outlineLevel="0" collapsed="false">
      <c r="A1" s="2" t="s">
        <v>0</v>
      </c>
      <c r="AZ1" s="2" t="s">
        <v>1</v>
      </c>
      <c r="BA1" s="2" t="s">
        <v>2</v>
      </c>
      <c r="BB1" s="2"/>
      <c r="BT1" s="2" t="s">
        <v>3</v>
      </c>
      <c r="BU1" s="2" t="s">
        <v>3</v>
      </c>
      <c r="BV1" s="2" t="s">
        <v>4</v>
      </c>
    </row>
    <row r="2" customFormat="false" ht="36.95" hidden="false" customHeight="true" outlineLevel="0" collapsed="false">
      <c r="AR2" s="3" t="s">
        <v>5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S2" s="4" t="s">
        <v>6</v>
      </c>
      <c r="BT2" s="4" t="s">
        <v>7</v>
      </c>
    </row>
    <row r="3" customFormat="false" ht="6.95" hidden="fals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  <c r="BS3" s="4" t="s">
        <v>6</v>
      </c>
      <c r="BT3" s="4" t="s">
        <v>8</v>
      </c>
    </row>
    <row r="4" customFormat="false" ht="24.95" hidden="false" customHeight="true" outlineLevel="0" collapsed="false">
      <c r="B4" s="7"/>
      <c r="D4" s="8" t="s">
        <v>9</v>
      </c>
      <c r="AR4" s="7"/>
      <c r="AS4" s="9" t="s">
        <v>10</v>
      </c>
      <c r="BS4" s="4" t="s">
        <v>11</v>
      </c>
    </row>
    <row r="5" customFormat="false" ht="12" hidden="false" customHeight="true" outlineLevel="0" collapsed="false">
      <c r="B5" s="7"/>
      <c r="D5" s="10" t="s">
        <v>12</v>
      </c>
      <c r="K5" s="11" t="s">
        <v>13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7"/>
      <c r="BS5" s="4" t="s">
        <v>6</v>
      </c>
    </row>
    <row r="6" customFormat="false" ht="36.95" hidden="false" customHeight="true" outlineLevel="0" collapsed="false">
      <c r="B6" s="7"/>
      <c r="D6" s="12" t="s">
        <v>14</v>
      </c>
      <c r="K6" s="13" t="s">
        <v>15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R6" s="7"/>
      <c r="BS6" s="4" t="s">
        <v>6</v>
      </c>
    </row>
    <row r="7" customFormat="false" ht="12" hidden="false" customHeight="true" outlineLevel="0" collapsed="false">
      <c r="B7" s="7"/>
      <c r="D7" s="14" t="s">
        <v>16</v>
      </c>
      <c r="K7" s="15" t="s">
        <v>17</v>
      </c>
      <c r="AK7" s="14" t="s">
        <v>18</v>
      </c>
      <c r="AN7" s="15"/>
      <c r="AR7" s="7"/>
      <c r="BS7" s="4" t="s">
        <v>6</v>
      </c>
    </row>
    <row r="8" customFormat="false" ht="12" hidden="false" customHeight="true" outlineLevel="0" collapsed="false">
      <c r="B8" s="7"/>
      <c r="D8" s="14" t="s">
        <v>19</v>
      </c>
      <c r="K8" s="15" t="s">
        <v>20</v>
      </c>
      <c r="AK8" s="14" t="s">
        <v>21</v>
      </c>
      <c r="AN8" s="16" t="n">
        <v>45979</v>
      </c>
      <c r="AR8" s="7"/>
      <c r="BS8" s="4" t="s">
        <v>6</v>
      </c>
    </row>
    <row r="9" customFormat="false" ht="29.25" hidden="false" customHeight="true" outlineLevel="0" collapsed="false">
      <c r="B9" s="7"/>
      <c r="D9" s="10" t="s">
        <v>22</v>
      </c>
      <c r="K9" s="17" t="s">
        <v>23</v>
      </c>
      <c r="AR9" s="7"/>
      <c r="BS9" s="4" t="s">
        <v>6</v>
      </c>
    </row>
    <row r="10" customFormat="false" ht="12" hidden="false" customHeight="true" outlineLevel="0" collapsed="false">
      <c r="B10" s="7"/>
      <c r="D10" s="14" t="s">
        <v>24</v>
      </c>
      <c r="AK10" s="14" t="s">
        <v>25</v>
      </c>
      <c r="AN10" s="15"/>
      <c r="AR10" s="7"/>
      <c r="BS10" s="4" t="s">
        <v>6</v>
      </c>
    </row>
    <row r="11" customFormat="false" ht="18.6" hidden="false" customHeight="true" outlineLevel="0" collapsed="false">
      <c r="B11" s="7"/>
      <c r="E11" s="15" t="s">
        <v>26</v>
      </c>
      <c r="AK11" s="14" t="s">
        <v>27</v>
      </c>
      <c r="AN11" s="15"/>
      <c r="AR11" s="7"/>
      <c r="BS11" s="4" t="s">
        <v>6</v>
      </c>
    </row>
    <row r="12" customFormat="false" ht="6.95" hidden="false" customHeight="true" outlineLevel="0" collapsed="false">
      <c r="B12" s="7"/>
      <c r="AR12" s="7"/>
      <c r="BS12" s="4" t="s">
        <v>6</v>
      </c>
    </row>
    <row r="13" customFormat="false" ht="12" hidden="false" customHeight="true" outlineLevel="0" collapsed="false">
      <c r="B13" s="7"/>
      <c r="D13" s="14" t="s">
        <v>28</v>
      </c>
      <c r="AK13" s="14" t="s">
        <v>25</v>
      </c>
      <c r="AN13" s="15"/>
      <c r="AR13" s="7"/>
      <c r="BS13" s="4" t="s">
        <v>6</v>
      </c>
    </row>
    <row r="14" customFormat="false" ht="12.65" hidden="false" customHeight="false" outlineLevel="0" collapsed="false">
      <c r="B14" s="7"/>
      <c r="E14" s="15" t="s">
        <v>29</v>
      </c>
      <c r="AK14" s="14" t="s">
        <v>27</v>
      </c>
      <c r="AN14" s="15"/>
      <c r="AR14" s="7"/>
      <c r="BS14" s="4" t="s">
        <v>6</v>
      </c>
    </row>
    <row r="15" customFormat="false" ht="6.95" hidden="false" customHeight="true" outlineLevel="0" collapsed="false">
      <c r="B15" s="7"/>
      <c r="AN15" s="15"/>
      <c r="AR15" s="7"/>
      <c r="BS15" s="4" t="s">
        <v>3</v>
      </c>
    </row>
    <row r="16" customFormat="false" ht="12" hidden="false" customHeight="true" outlineLevel="0" collapsed="false">
      <c r="B16" s="7"/>
      <c r="D16" s="14" t="s">
        <v>30</v>
      </c>
      <c r="AK16" s="14" t="s">
        <v>25</v>
      </c>
      <c r="AN16" s="15"/>
      <c r="AR16" s="7"/>
      <c r="BS16" s="4" t="s">
        <v>3</v>
      </c>
    </row>
    <row r="17" customFormat="false" ht="18.6" hidden="false" customHeight="true" outlineLevel="0" collapsed="false">
      <c r="B17" s="7"/>
      <c r="E17" s="15" t="s">
        <v>31</v>
      </c>
      <c r="AK17" s="14" t="s">
        <v>27</v>
      </c>
      <c r="AN17" s="15"/>
      <c r="AR17" s="7"/>
      <c r="BS17" s="4" t="s">
        <v>32</v>
      </c>
    </row>
    <row r="18" customFormat="false" ht="6.95" hidden="false" customHeight="true" outlineLevel="0" collapsed="false">
      <c r="B18" s="7"/>
      <c r="AN18" s="15"/>
      <c r="AR18" s="7"/>
      <c r="BS18" s="4" t="s">
        <v>6</v>
      </c>
    </row>
    <row r="19" customFormat="false" ht="12" hidden="false" customHeight="true" outlineLevel="0" collapsed="false">
      <c r="B19" s="7"/>
      <c r="D19" s="14" t="s">
        <v>33</v>
      </c>
      <c r="AK19" s="14" t="s">
        <v>25</v>
      </c>
      <c r="AN19" s="15"/>
      <c r="AR19" s="7"/>
      <c r="BS19" s="4" t="s">
        <v>6</v>
      </c>
    </row>
    <row r="20" customFormat="false" ht="18.6" hidden="false" customHeight="true" outlineLevel="0" collapsed="false">
      <c r="B20" s="7"/>
      <c r="E20" s="15" t="s">
        <v>34</v>
      </c>
      <c r="AK20" s="14" t="s">
        <v>27</v>
      </c>
      <c r="AN20" s="15"/>
      <c r="AR20" s="7"/>
      <c r="BS20" s="4" t="s">
        <v>3</v>
      </c>
    </row>
    <row r="21" customFormat="false" ht="6.95" hidden="false" customHeight="true" outlineLevel="0" collapsed="false">
      <c r="B21" s="7"/>
      <c r="AN21" s="15"/>
      <c r="AR21" s="7"/>
    </row>
    <row r="22" customFormat="false" ht="12" hidden="false" customHeight="true" outlineLevel="0" collapsed="false">
      <c r="B22" s="7"/>
      <c r="D22" s="14" t="s">
        <v>35</v>
      </c>
      <c r="AN22" s="15"/>
      <c r="AR22" s="7"/>
    </row>
    <row r="23" customFormat="false" ht="47.25" hidden="false" customHeight="true" outlineLevel="0" collapsed="false">
      <c r="B23" s="7"/>
      <c r="E23" s="18" t="s">
        <v>36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R23" s="7"/>
    </row>
    <row r="24" customFormat="false" ht="6.95" hidden="false" customHeight="true" outlineLevel="0" collapsed="false">
      <c r="B24" s="7"/>
      <c r="AN24" s="15"/>
      <c r="AR24" s="7"/>
    </row>
    <row r="25" customFormat="false" ht="6.95" hidden="false" customHeight="true" outlineLevel="0" collapsed="false">
      <c r="B25" s="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5"/>
      <c r="AO25" s="19"/>
      <c r="AR25" s="7"/>
    </row>
    <row r="26" s="20" customFormat="true" ht="25.9" hidden="false" customHeight="true" outlineLevel="0" collapsed="false">
      <c r="B26" s="21"/>
      <c r="D26" s="22" t="s">
        <v>37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 t="n">
        <f aca="false">ROUND(AG54,2)</f>
        <v>41320170.31</v>
      </c>
      <c r="AL26" s="24"/>
      <c r="AM26" s="24"/>
      <c r="AN26" s="24"/>
      <c r="AO26" s="24"/>
      <c r="AR26" s="21"/>
    </row>
    <row r="27" s="20" customFormat="true" ht="6.95" hidden="false" customHeight="true" outlineLevel="0" collapsed="false">
      <c r="B27" s="21"/>
      <c r="AN27" s="15"/>
      <c r="AR27" s="21"/>
    </row>
    <row r="28" s="20" customFormat="true" ht="12.65" hidden="false" customHeight="false" outlineLevel="0" collapsed="false">
      <c r="B28" s="21"/>
      <c r="L28" s="25" t="s">
        <v>38</v>
      </c>
      <c r="M28" s="25"/>
      <c r="N28" s="25"/>
      <c r="O28" s="25"/>
      <c r="P28" s="25"/>
      <c r="W28" s="25" t="s">
        <v>39</v>
      </c>
      <c r="X28" s="25"/>
      <c r="Y28" s="25"/>
      <c r="Z28" s="25"/>
      <c r="AA28" s="25"/>
      <c r="AB28" s="25"/>
      <c r="AC28" s="25"/>
      <c r="AD28" s="25"/>
      <c r="AE28" s="25"/>
      <c r="AK28" s="25" t="s">
        <v>40</v>
      </c>
      <c r="AL28" s="25"/>
      <c r="AM28" s="25"/>
      <c r="AN28" s="25"/>
      <c r="AO28" s="25"/>
      <c r="AR28" s="21"/>
    </row>
    <row r="29" s="26" customFormat="true" ht="14.45" hidden="false" customHeight="true" outlineLevel="0" collapsed="false">
      <c r="B29" s="27"/>
      <c r="D29" s="14" t="s">
        <v>41</v>
      </c>
      <c r="F29" s="14" t="s">
        <v>42</v>
      </c>
      <c r="L29" s="28" t="n">
        <v>0.21</v>
      </c>
      <c r="M29" s="28"/>
      <c r="N29" s="28"/>
      <c r="O29" s="28"/>
      <c r="P29" s="28"/>
      <c r="W29" s="29" t="n">
        <f aca="false">ROUND(AZ54, 2)</f>
        <v>41320170.31</v>
      </c>
      <c r="X29" s="29"/>
      <c r="Y29" s="29"/>
      <c r="Z29" s="29"/>
      <c r="AA29" s="29"/>
      <c r="AB29" s="29"/>
      <c r="AC29" s="29"/>
      <c r="AD29" s="29"/>
      <c r="AE29" s="29"/>
      <c r="AK29" s="29" t="n">
        <f aca="false">ROUND(AV54, 2)</f>
        <v>8677235.77</v>
      </c>
      <c r="AL29" s="29"/>
      <c r="AM29" s="29"/>
      <c r="AN29" s="29"/>
      <c r="AO29" s="29"/>
      <c r="AR29" s="27"/>
    </row>
    <row r="30" s="26" customFormat="true" ht="14.45" hidden="false" customHeight="true" outlineLevel="0" collapsed="false">
      <c r="B30" s="27"/>
      <c r="F30" s="14" t="s">
        <v>43</v>
      </c>
      <c r="L30" s="28" t="n">
        <v>0.15</v>
      </c>
      <c r="M30" s="28"/>
      <c r="N30" s="28"/>
      <c r="O30" s="28"/>
      <c r="P30" s="28"/>
      <c r="W30" s="29" t="n">
        <f aca="false">ROUND(BA54, 2)</f>
        <v>0</v>
      </c>
      <c r="X30" s="29"/>
      <c r="Y30" s="29"/>
      <c r="Z30" s="29"/>
      <c r="AA30" s="29"/>
      <c r="AB30" s="29"/>
      <c r="AC30" s="29"/>
      <c r="AD30" s="29"/>
      <c r="AE30" s="29"/>
      <c r="AK30" s="29" t="n">
        <f aca="false">ROUND(AW54, 2)</f>
        <v>0</v>
      </c>
      <c r="AL30" s="29"/>
      <c r="AM30" s="29"/>
      <c r="AN30" s="29"/>
      <c r="AO30" s="29"/>
      <c r="AR30" s="27"/>
    </row>
    <row r="31" s="26" customFormat="true" ht="14.45" hidden="true" customHeight="true" outlineLevel="0" collapsed="false">
      <c r="B31" s="27"/>
      <c r="F31" s="14" t="s">
        <v>44</v>
      </c>
      <c r="L31" s="28" t="n">
        <v>0.21</v>
      </c>
      <c r="M31" s="28"/>
      <c r="N31" s="28"/>
      <c r="O31" s="28"/>
      <c r="P31" s="28"/>
      <c r="W31" s="29" t="n">
        <f aca="false">ROUND(BB54, 2)</f>
        <v>0</v>
      </c>
      <c r="X31" s="29"/>
      <c r="Y31" s="29"/>
      <c r="Z31" s="29"/>
      <c r="AA31" s="29"/>
      <c r="AB31" s="29"/>
      <c r="AC31" s="29"/>
      <c r="AD31" s="29"/>
      <c r="AE31" s="29"/>
      <c r="AK31" s="29" t="n">
        <v>0</v>
      </c>
      <c r="AL31" s="29"/>
      <c r="AM31" s="29"/>
      <c r="AN31" s="29"/>
      <c r="AO31" s="29"/>
      <c r="AR31" s="27"/>
    </row>
    <row r="32" s="26" customFormat="true" ht="14.45" hidden="true" customHeight="true" outlineLevel="0" collapsed="false">
      <c r="B32" s="27"/>
      <c r="F32" s="14" t="s">
        <v>45</v>
      </c>
      <c r="L32" s="28" t="n">
        <v>0.15</v>
      </c>
      <c r="M32" s="28"/>
      <c r="N32" s="28"/>
      <c r="O32" s="28"/>
      <c r="P32" s="28"/>
      <c r="W32" s="29" t="n">
        <f aca="false">ROUND(BC54, 2)</f>
        <v>0</v>
      </c>
      <c r="X32" s="29"/>
      <c r="Y32" s="29"/>
      <c r="Z32" s="29"/>
      <c r="AA32" s="29"/>
      <c r="AB32" s="29"/>
      <c r="AC32" s="29"/>
      <c r="AD32" s="29"/>
      <c r="AE32" s="29"/>
      <c r="AK32" s="29" t="n">
        <v>0</v>
      </c>
      <c r="AL32" s="29"/>
      <c r="AM32" s="29"/>
      <c r="AN32" s="29"/>
      <c r="AO32" s="29"/>
      <c r="AR32" s="27"/>
    </row>
    <row r="33" s="26" customFormat="true" ht="14.45" hidden="true" customHeight="true" outlineLevel="0" collapsed="false">
      <c r="B33" s="27"/>
      <c r="F33" s="14" t="s">
        <v>46</v>
      </c>
      <c r="L33" s="28" t="n">
        <v>0</v>
      </c>
      <c r="M33" s="28"/>
      <c r="N33" s="28"/>
      <c r="O33" s="28"/>
      <c r="P33" s="28"/>
      <c r="W33" s="29" t="n">
        <f aca="false">ROUND(BD54, 2)</f>
        <v>0</v>
      </c>
      <c r="X33" s="29"/>
      <c r="Y33" s="29"/>
      <c r="Z33" s="29"/>
      <c r="AA33" s="29"/>
      <c r="AB33" s="29"/>
      <c r="AC33" s="29"/>
      <c r="AD33" s="29"/>
      <c r="AE33" s="29"/>
      <c r="AK33" s="29" t="n">
        <v>0</v>
      </c>
      <c r="AL33" s="29"/>
      <c r="AM33" s="29"/>
      <c r="AN33" s="29"/>
      <c r="AO33" s="29"/>
      <c r="AR33" s="27"/>
    </row>
    <row r="34" s="20" customFormat="true" ht="6.95" hidden="false" customHeight="true" outlineLevel="0" collapsed="false">
      <c r="B34" s="21"/>
      <c r="AN34" s="15"/>
      <c r="AR34" s="21"/>
    </row>
    <row r="35" s="20" customFormat="true" ht="25.9" hidden="false" customHeight="true" outlineLevel="0" collapsed="false">
      <c r="B35" s="21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34" t="s">
        <v>49</v>
      </c>
      <c r="Y35" s="34"/>
      <c r="Z35" s="34"/>
      <c r="AA35" s="34"/>
      <c r="AB35" s="34"/>
      <c r="AC35" s="32"/>
      <c r="AD35" s="32"/>
      <c r="AE35" s="32"/>
      <c r="AF35" s="32"/>
      <c r="AG35" s="32"/>
      <c r="AH35" s="32"/>
      <c r="AI35" s="32"/>
      <c r="AJ35" s="32"/>
      <c r="AK35" s="35" t="n">
        <f aca="false">SUM(AK26:AK33)</f>
        <v>49997406.08</v>
      </c>
      <c r="AL35" s="35"/>
      <c r="AM35" s="35"/>
      <c r="AN35" s="35"/>
      <c r="AO35" s="35"/>
      <c r="AP35" s="30"/>
      <c r="AQ35" s="30"/>
      <c r="AR35" s="21"/>
    </row>
    <row r="36" s="20" customFormat="true" ht="6.95" hidden="false" customHeight="true" outlineLevel="0" collapsed="false">
      <c r="B36" s="21"/>
      <c r="AN36" s="15"/>
      <c r="AR36" s="21"/>
    </row>
    <row r="37" s="20" customFormat="true" ht="6.95" hidden="false" customHeight="true" outlineLevel="0" collapsed="false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15"/>
      <c r="AO37" s="37"/>
      <c r="AP37" s="37"/>
      <c r="AQ37" s="37"/>
      <c r="AR37" s="21"/>
    </row>
    <row r="38" customFormat="false" ht="12.65" hidden="false" customHeight="false" outlineLevel="0" collapsed="false">
      <c r="AN38" s="15"/>
    </row>
    <row r="39" customFormat="false" ht="30" hidden="false" customHeight="true" outlineLevel="0" collapsed="false"/>
    <row r="41" s="20" customFormat="true" ht="6.95" hidden="false" customHeight="true" outlineLevel="0" collapsed="false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1"/>
    </row>
    <row r="42" s="20" customFormat="true" ht="24.95" hidden="false" customHeight="true" outlineLevel="0" collapsed="false">
      <c r="B42" s="21"/>
      <c r="C42" s="8" t="s">
        <v>50</v>
      </c>
      <c r="AR42" s="21"/>
    </row>
    <row r="43" s="20" customFormat="true" ht="6.95" hidden="false" customHeight="true" outlineLevel="0" collapsed="false">
      <c r="B43" s="21"/>
      <c r="AR43" s="21"/>
    </row>
    <row r="44" s="40" customFormat="true" ht="12" hidden="false" customHeight="true" outlineLevel="0" collapsed="false">
      <c r="B44" s="41"/>
      <c r="C44" s="14" t="s">
        <v>12</v>
      </c>
      <c r="L44" s="40" t="str">
        <f aca="false">K5</f>
        <v>22044</v>
      </c>
      <c r="AR44" s="41"/>
    </row>
    <row r="45" s="42" customFormat="true" ht="36.95" hidden="false" customHeight="true" outlineLevel="0" collapsed="false">
      <c r="B45" s="43"/>
      <c r="C45" s="44" t="s">
        <v>14</v>
      </c>
      <c r="L45" s="45" t="str">
        <f aca="false">K6</f>
        <v>Nové sportovní a sociální zázemí TJ Sokol Hrabová, z.s.</v>
      </c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R45" s="43"/>
    </row>
    <row r="46" s="20" customFormat="true" ht="6.95" hidden="false" customHeight="true" outlineLevel="0" collapsed="false">
      <c r="B46" s="21"/>
      <c r="AR46" s="21"/>
    </row>
    <row r="47" s="20" customFormat="true" ht="12" hidden="false" customHeight="true" outlineLevel="0" collapsed="false">
      <c r="B47" s="21"/>
      <c r="C47" s="14" t="s">
        <v>19</v>
      </c>
      <c r="L47" s="46" t="str">
        <f aca="false">IF(K8="","",K8)</f>
        <v>Ostrava - Hrabová</v>
      </c>
      <c r="AI47" s="14" t="s">
        <v>21</v>
      </c>
      <c r="AM47" s="47" t="n">
        <f aca="false">AN8</f>
        <v>45979</v>
      </c>
      <c r="AN47" s="47"/>
      <c r="AR47" s="21"/>
    </row>
    <row r="48" s="20" customFormat="true" ht="6.95" hidden="false" customHeight="true" outlineLevel="0" collapsed="false">
      <c r="B48" s="21"/>
      <c r="AR48" s="21"/>
    </row>
    <row r="49" s="20" customFormat="true" ht="15.2" hidden="false" customHeight="true" outlineLevel="0" collapsed="false">
      <c r="B49" s="21"/>
      <c r="C49" s="14" t="s">
        <v>24</v>
      </c>
      <c r="L49" s="40" t="str">
        <f aca="false">IF(E11= "","",E11)</f>
        <v>TJ Sokol Hrabová, z.s.</v>
      </c>
      <c r="AI49" s="14" t="s">
        <v>30</v>
      </c>
      <c r="AM49" s="48" t="str">
        <f aca="false">IF(E17="","",E17)</f>
        <v>ing arch Hana Kovářová</v>
      </c>
      <c r="AN49" s="48"/>
      <c r="AO49" s="48"/>
      <c r="AP49" s="48"/>
      <c r="AR49" s="21"/>
      <c r="AS49" s="49" t="s">
        <v>51</v>
      </c>
      <c r="AT49" s="49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="20" customFormat="true" ht="15.2" hidden="false" customHeight="true" outlineLevel="0" collapsed="false">
      <c r="B50" s="21"/>
      <c r="C50" s="14" t="s">
        <v>28</v>
      </c>
      <c r="L50" s="40" t="str">
        <f aca="false">IF(E14="","",E14)</f>
        <v> </v>
      </c>
      <c r="AI50" s="14" t="s">
        <v>33</v>
      </c>
      <c r="AM50" s="48" t="str">
        <f aca="false">IF(E20="","",E20)</f>
        <v>Anna Mužná</v>
      </c>
      <c r="AN50" s="48"/>
      <c r="AO50" s="48"/>
      <c r="AP50" s="48"/>
      <c r="AR50" s="21"/>
      <c r="AS50" s="49"/>
      <c r="AT50" s="49"/>
      <c r="BD50" s="52"/>
    </row>
    <row r="51" s="20" customFormat="true" ht="10.9" hidden="false" customHeight="true" outlineLevel="0" collapsed="false">
      <c r="B51" s="21"/>
      <c r="AR51" s="21"/>
      <c r="AS51" s="49"/>
      <c r="AT51" s="49"/>
      <c r="BD51" s="52"/>
    </row>
    <row r="52" s="20" customFormat="true" ht="29.25" hidden="false" customHeight="true" outlineLevel="0" collapsed="false">
      <c r="B52" s="21"/>
      <c r="C52" s="53" t="s">
        <v>52</v>
      </c>
      <c r="D52" s="53"/>
      <c r="E52" s="53"/>
      <c r="F52" s="53"/>
      <c r="G52" s="53"/>
      <c r="H52" s="54"/>
      <c r="I52" s="55" t="s">
        <v>53</v>
      </c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6" t="s">
        <v>54</v>
      </c>
      <c r="AH52" s="56"/>
      <c r="AI52" s="56"/>
      <c r="AJ52" s="56"/>
      <c r="AK52" s="56"/>
      <c r="AL52" s="56"/>
      <c r="AM52" s="56"/>
      <c r="AN52" s="55" t="s">
        <v>55</v>
      </c>
      <c r="AO52" s="55"/>
      <c r="AP52" s="55"/>
      <c r="AQ52" s="57" t="s">
        <v>56</v>
      </c>
      <c r="AR52" s="21"/>
      <c r="AS52" s="58" t="s">
        <v>57</v>
      </c>
      <c r="AT52" s="59" t="s">
        <v>58</v>
      </c>
      <c r="AU52" s="59" t="s">
        <v>59</v>
      </c>
      <c r="AV52" s="59" t="s">
        <v>60</v>
      </c>
      <c r="AW52" s="59" t="s">
        <v>61</v>
      </c>
      <c r="AX52" s="59" t="s">
        <v>62</v>
      </c>
      <c r="AY52" s="59" t="s">
        <v>63</v>
      </c>
      <c r="AZ52" s="59" t="s">
        <v>64</v>
      </c>
      <c r="BA52" s="59" t="s">
        <v>65</v>
      </c>
      <c r="BB52" s="59" t="s">
        <v>66</v>
      </c>
      <c r="BC52" s="59" t="s">
        <v>67</v>
      </c>
      <c r="BD52" s="60" t="s">
        <v>68</v>
      </c>
    </row>
    <row r="53" s="20" customFormat="true" ht="10.9" hidden="false" customHeight="true" outlineLevel="0" collapsed="false">
      <c r="B53" s="21"/>
      <c r="AR53" s="21"/>
      <c r="AS53" s="61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="62" customFormat="true" ht="32.45" hidden="false" customHeight="true" outlineLevel="0" collapsed="false">
      <c r="B54" s="63"/>
      <c r="C54" s="64" t="s">
        <v>69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6" t="n">
        <f aca="false">ROUND(AG55+SUM(AG63:AG67),2)</f>
        <v>41320170.31</v>
      </c>
      <c r="AH54" s="66"/>
      <c r="AI54" s="66"/>
      <c r="AJ54" s="66"/>
      <c r="AK54" s="66"/>
      <c r="AL54" s="66"/>
      <c r="AM54" s="66"/>
      <c r="AN54" s="67" t="n">
        <f aca="false">SUM(AG54,AT54)</f>
        <v>49997406.08</v>
      </c>
      <c r="AO54" s="67"/>
      <c r="AP54" s="67"/>
      <c r="AQ54" s="68"/>
      <c r="AR54" s="63"/>
      <c r="AS54" s="69" t="n">
        <f aca="false">ROUND(AS55+SUM(AS63:AS67),2)</f>
        <v>0</v>
      </c>
      <c r="AT54" s="70" t="n">
        <f aca="false">ROUND(SUM(AV54:AW54),2)</f>
        <v>8677235.77</v>
      </c>
      <c r="AU54" s="71" t="n">
        <f aca="false">ROUND(AU55+SUM(AU63:AU67),5)</f>
        <v>15730.93743</v>
      </c>
      <c r="AV54" s="70" t="n">
        <f aca="false">ROUND(AZ54*L29,2)</f>
        <v>8677235.77</v>
      </c>
      <c r="AW54" s="70" t="n">
        <f aca="false">ROUND(BA54*L30,2)</f>
        <v>0</v>
      </c>
      <c r="AX54" s="70" t="n">
        <f aca="false">ROUND(BB54*L29,2)</f>
        <v>0</v>
      </c>
      <c r="AY54" s="70" t="n">
        <f aca="false">ROUND(BC54*L30,2)</f>
        <v>0</v>
      </c>
      <c r="AZ54" s="70" t="n">
        <f aca="false">ROUND(AZ55+SUM(AZ63:AZ67),2)</f>
        <v>41320170.31</v>
      </c>
      <c r="BA54" s="70" t="n">
        <f aca="false">ROUND(BA55+SUM(BA63:BA67),2)</f>
        <v>0</v>
      </c>
      <c r="BB54" s="70" t="n">
        <f aca="false">ROUND(BB55+SUM(BB63:BB67),2)</f>
        <v>0</v>
      </c>
      <c r="BC54" s="70" t="n">
        <f aca="false">ROUND(BC55+SUM(BC63:BC67),2)</f>
        <v>0</v>
      </c>
      <c r="BD54" s="72" t="n">
        <f aca="false">ROUND(BD55+SUM(BD63:BD67),2)</f>
        <v>0</v>
      </c>
      <c r="BS54" s="73" t="s">
        <v>70</v>
      </c>
      <c r="BT54" s="73" t="s">
        <v>71</v>
      </c>
      <c r="BU54" s="74" t="s">
        <v>72</v>
      </c>
      <c r="BV54" s="73" t="s">
        <v>73</v>
      </c>
      <c r="BW54" s="73" t="s">
        <v>4</v>
      </c>
      <c r="BX54" s="73" t="s">
        <v>74</v>
      </c>
      <c r="CL54" s="73" t="s">
        <v>17</v>
      </c>
    </row>
    <row r="55" s="75" customFormat="true" ht="24.75" hidden="false" customHeight="true" outlineLevel="0" collapsed="false">
      <c r="B55" s="76"/>
      <c r="C55" s="77"/>
      <c r="D55" s="78" t="s">
        <v>75</v>
      </c>
      <c r="E55" s="78"/>
      <c r="F55" s="78"/>
      <c r="G55" s="78"/>
      <c r="H55" s="78"/>
      <c r="I55" s="79"/>
      <c r="J55" s="78" t="s">
        <v>76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80" t="n">
        <f aca="false">ROUND(SUM(AG56:AG62),2)</f>
        <v>32362722.96</v>
      </c>
      <c r="AH55" s="80"/>
      <c r="AI55" s="80"/>
      <c r="AJ55" s="80"/>
      <c r="AK55" s="80"/>
      <c r="AL55" s="80"/>
      <c r="AM55" s="80"/>
      <c r="AN55" s="81" t="n">
        <f aca="false">SUM(AG55,AT55)</f>
        <v>39158894.78</v>
      </c>
      <c r="AO55" s="81"/>
      <c r="AP55" s="81"/>
      <c r="AQ55" s="82" t="s">
        <v>77</v>
      </c>
      <c r="AR55" s="76"/>
      <c r="AS55" s="83" t="n">
        <f aca="false">ROUND(SUM(AS56:AS62),2)</f>
        <v>0</v>
      </c>
      <c r="AT55" s="84" t="n">
        <f aca="false">ROUND(SUM(AV55:AW55),2)</f>
        <v>6796171.82</v>
      </c>
      <c r="AU55" s="85" t="n">
        <f aca="false">ROUND(SUM(AU56:AU62),5)</f>
        <v>14598.08634</v>
      </c>
      <c r="AV55" s="84" t="n">
        <f aca="false">ROUND(AZ55*L29,2)</f>
        <v>6796171.82</v>
      </c>
      <c r="AW55" s="84" t="n">
        <f aca="false">ROUND(BA55*L30,2)</f>
        <v>0</v>
      </c>
      <c r="AX55" s="84" t="n">
        <f aca="false">ROUND(BB55*L29,2)</f>
        <v>0</v>
      </c>
      <c r="AY55" s="84" t="n">
        <f aca="false">ROUND(BC55*L30,2)</f>
        <v>0</v>
      </c>
      <c r="AZ55" s="84" t="n">
        <f aca="false">ROUND(SUM(AZ56:AZ62),2)</f>
        <v>32362722.96</v>
      </c>
      <c r="BA55" s="84" t="n">
        <f aca="false">ROUND(SUM(BA56:BA62),2)</f>
        <v>0</v>
      </c>
      <c r="BB55" s="84" t="n">
        <f aca="false">ROUND(SUM(BB56:BB62),2)</f>
        <v>0</v>
      </c>
      <c r="BC55" s="84" t="n">
        <f aca="false">ROUND(SUM(BC56:BC62),2)</f>
        <v>0</v>
      </c>
      <c r="BD55" s="86" t="n">
        <f aca="false">ROUND(SUM(BD56:BD62),2)</f>
        <v>0</v>
      </c>
      <c r="BS55" s="87" t="s">
        <v>70</v>
      </c>
      <c r="BT55" s="87" t="s">
        <v>78</v>
      </c>
      <c r="BU55" s="87" t="s">
        <v>72</v>
      </c>
      <c r="BV55" s="87" t="s">
        <v>73</v>
      </c>
      <c r="BW55" s="87" t="s">
        <v>79</v>
      </c>
      <c r="BX55" s="87" t="s">
        <v>4</v>
      </c>
      <c r="CL55" s="87" t="s">
        <v>17</v>
      </c>
      <c r="CM55" s="87" t="s">
        <v>80</v>
      </c>
    </row>
    <row r="56" s="40" customFormat="true" ht="16.5" hidden="false" customHeight="true" outlineLevel="0" collapsed="false">
      <c r="A56" s="88" t="s">
        <v>81</v>
      </c>
      <c r="B56" s="41"/>
      <c r="C56" s="89"/>
      <c r="D56" s="89"/>
      <c r="E56" s="90" t="s">
        <v>82</v>
      </c>
      <c r="F56" s="90"/>
      <c r="G56" s="90"/>
      <c r="H56" s="90"/>
      <c r="I56" s="90"/>
      <c r="J56" s="89"/>
      <c r="K56" s="90" t="s">
        <v>83</v>
      </c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1" t="n">
        <f aca="false">'22044101 - Stavební část'!J32</f>
        <v>26082519.42</v>
      </c>
      <c r="AH56" s="91"/>
      <c r="AI56" s="91"/>
      <c r="AJ56" s="91"/>
      <c r="AK56" s="91"/>
      <c r="AL56" s="91"/>
      <c r="AM56" s="91"/>
      <c r="AN56" s="91" t="n">
        <f aca="false">SUM(AG56,AT56)</f>
        <v>31559848.5</v>
      </c>
      <c r="AO56" s="91"/>
      <c r="AP56" s="91"/>
      <c r="AQ56" s="92" t="s">
        <v>84</v>
      </c>
      <c r="AR56" s="41"/>
      <c r="AS56" s="93" t="n">
        <v>0</v>
      </c>
      <c r="AT56" s="94" t="n">
        <f aca="false">ROUND(SUM(AV56:AW56),2)</f>
        <v>5477329.08</v>
      </c>
      <c r="AU56" s="95" t="n">
        <f aca="false">'22044101 - Stavební část'!P108</f>
        <v>13584.355581</v>
      </c>
      <c r="AV56" s="94" t="n">
        <f aca="false">'22044101 - Stavební část'!J35</f>
        <v>5477329.08</v>
      </c>
      <c r="AW56" s="94" t="n">
        <f aca="false">'22044101 - Stavební část'!J36</f>
        <v>0</v>
      </c>
      <c r="AX56" s="94" t="n">
        <f aca="false">'22044101 - Stavební část'!J37</f>
        <v>0</v>
      </c>
      <c r="AY56" s="94" t="n">
        <f aca="false">'22044101 - Stavební část'!J38</f>
        <v>0</v>
      </c>
      <c r="AZ56" s="94" t="n">
        <f aca="false">'22044101 - Stavební část'!F35</f>
        <v>26082519.42</v>
      </c>
      <c r="BA56" s="94" t="n">
        <f aca="false">'22044101 - Stavební část'!F36</f>
        <v>0</v>
      </c>
      <c r="BB56" s="94" t="n">
        <f aca="false">'22044101 - Stavební část'!F37</f>
        <v>0</v>
      </c>
      <c r="BC56" s="94" t="n">
        <f aca="false">'22044101 - Stavební část'!F38</f>
        <v>0</v>
      </c>
      <c r="BD56" s="96" t="n">
        <f aca="false">'22044101 - Stavební část'!F39</f>
        <v>0</v>
      </c>
      <c r="BT56" s="15" t="s">
        <v>80</v>
      </c>
      <c r="BV56" s="15" t="s">
        <v>73</v>
      </c>
      <c r="BW56" s="15" t="s">
        <v>85</v>
      </c>
      <c r="BX56" s="15" t="s">
        <v>79</v>
      </c>
      <c r="CL56" s="15" t="s">
        <v>17</v>
      </c>
    </row>
    <row r="57" s="40" customFormat="true" ht="16.5" hidden="false" customHeight="true" outlineLevel="0" collapsed="false">
      <c r="A57" s="88" t="s">
        <v>81</v>
      </c>
      <c r="B57" s="41"/>
      <c r="C57" s="89"/>
      <c r="D57" s="89"/>
      <c r="E57" s="90" t="s">
        <v>86</v>
      </c>
      <c r="F57" s="90"/>
      <c r="G57" s="90"/>
      <c r="H57" s="90"/>
      <c r="I57" s="90"/>
      <c r="J57" s="89"/>
      <c r="K57" s="90" t="s">
        <v>87</v>
      </c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1" t="n">
        <f aca="false">'22044102 - Vytápění'!J32</f>
        <v>2193799.54</v>
      </c>
      <c r="AH57" s="91"/>
      <c r="AI57" s="91"/>
      <c r="AJ57" s="91"/>
      <c r="AK57" s="91"/>
      <c r="AL57" s="91"/>
      <c r="AM57" s="91"/>
      <c r="AN57" s="91" t="n">
        <f aca="false">SUM(AG57,AT57)</f>
        <v>2654497.44</v>
      </c>
      <c r="AO57" s="91"/>
      <c r="AP57" s="91"/>
      <c r="AQ57" s="92" t="s">
        <v>84</v>
      </c>
      <c r="AR57" s="41"/>
      <c r="AS57" s="93" t="n">
        <v>0</v>
      </c>
      <c r="AT57" s="94" t="n">
        <f aca="false">ROUND(SUM(AV57:AW57),2)</f>
        <v>460697.9</v>
      </c>
      <c r="AU57" s="95" t="n">
        <f aca="false">'22044102 - Vytápění'!P94</f>
        <v>0</v>
      </c>
      <c r="AV57" s="94" t="n">
        <f aca="false">'22044102 - Vytápění'!J35</f>
        <v>460697.9</v>
      </c>
      <c r="AW57" s="94" t="n">
        <f aca="false">'22044102 - Vytápění'!J36</f>
        <v>0</v>
      </c>
      <c r="AX57" s="94" t="n">
        <f aca="false">'22044102 - Vytápění'!J37</f>
        <v>0</v>
      </c>
      <c r="AY57" s="94" t="n">
        <f aca="false">'22044102 - Vytápění'!J38</f>
        <v>0</v>
      </c>
      <c r="AZ57" s="94" t="n">
        <f aca="false">'22044102 - Vytápění'!F35</f>
        <v>2193799.54</v>
      </c>
      <c r="BA57" s="94" t="n">
        <f aca="false">'22044102 - Vytápění'!F36</f>
        <v>0</v>
      </c>
      <c r="BB57" s="94" t="n">
        <f aca="false">'22044102 - Vytápění'!F37</f>
        <v>0</v>
      </c>
      <c r="BC57" s="94" t="n">
        <f aca="false">'22044102 - Vytápění'!F38</f>
        <v>0</v>
      </c>
      <c r="BD57" s="96" t="n">
        <f aca="false">'22044102 - Vytápění'!F39</f>
        <v>0</v>
      </c>
      <c r="BT57" s="15" t="s">
        <v>80</v>
      </c>
      <c r="BV57" s="15" t="s">
        <v>73</v>
      </c>
      <c r="BW57" s="15" t="s">
        <v>88</v>
      </c>
      <c r="BX57" s="15" t="s">
        <v>79</v>
      </c>
      <c r="CL57" s="15" t="s">
        <v>17</v>
      </c>
    </row>
    <row r="58" s="40" customFormat="true" ht="16.5" hidden="false" customHeight="true" outlineLevel="0" collapsed="false">
      <c r="A58" s="88" t="s">
        <v>81</v>
      </c>
      <c r="B58" s="41"/>
      <c r="C58" s="89"/>
      <c r="D58" s="89"/>
      <c r="E58" s="90" t="s">
        <v>89</v>
      </c>
      <c r="F58" s="90"/>
      <c r="G58" s="90"/>
      <c r="H58" s="90"/>
      <c r="I58" s="90"/>
      <c r="J58" s="89"/>
      <c r="K58" s="90" t="s">
        <v>90</v>
      </c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1" t="n">
        <f aca="false">'22044103 - Zdravotechnika'!J32</f>
        <v>1675032.6</v>
      </c>
      <c r="AH58" s="91"/>
      <c r="AI58" s="91"/>
      <c r="AJ58" s="91"/>
      <c r="AK58" s="91"/>
      <c r="AL58" s="91"/>
      <c r="AM58" s="91"/>
      <c r="AN58" s="91" t="n">
        <f aca="false">SUM(AG58,AT58)</f>
        <v>2026789.45</v>
      </c>
      <c r="AO58" s="91"/>
      <c r="AP58" s="91"/>
      <c r="AQ58" s="92" t="s">
        <v>84</v>
      </c>
      <c r="AR58" s="41"/>
      <c r="AS58" s="93" t="n">
        <v>0</v>
      </c>
      <c r="AT58" s="94" t="n">
        <f aca="false">ROUND(SUM(AV58:AW58),2)</f>
        <v>351756.85</v>
      </c>
      <c r="AU58" s="95" t="n">
        <f aca="false">'22044103 - Zdravotechnika'!P98</f>
        <v>1013.730761</v>
      </c>
      <c r="AV58" s="94" t="n">
        <f aca="false">'22044103 - Zdravotechnika'!J35</f>
        <v>351756.85</v>
      </c>
      <c r="AW58" s="94" t="n">
        <f aca="false">'22044103 - Zdravotechnika'!J36</f>
        <v>0</v>
      </c>
      <c r="AX58" s="94" t="n">
        <f aca="false">'22044103 - Zdravotechnika'!J37</f>
        <v>0</v>
      </c>
      <c r="AY58" s="94" t="n">
        <f aca="false">'22044103 - Zdravotechnika'!J38</f>
        <v>0</v>
      </c>
      <c r="AZ58" s="94" t="n">
        <f aca="false">'22044103 - Zdravotechnika'!F35</f>
        <v>1675032.6</v>
      </c>
      <c r="BA58" s="94" t="n">
        <f aca="false">'22044103 - Zdravotechnika'!F36</f>
        <v>0</v>
      </c>
      <c r="BB58" s="94" t="n">
        <f aca="false">'22044103 - Zdravotechnika'!F37</f>
        <v>0</v>
      </c>
      <c r="BC58" s="94" t="n">
        <f aca="false">'22044103 - Zdravotechnika'!F38</f>
        <v>0</v>
      </c>
      <c r="BD58" s="96" t="n">
        <f aca="false">'22044103 - Zdravotechnika'!F39</f>
        <v>0</v>
      </c>
      <c r="BT58" s="15" t="s">
        <v>80</v>
      </c>
      <c r="BV58" s="15" t="s">
        <v>73</v>
      </c>
      <c r="BW58" s="15" t="s">
        <v>91</v>
      </c>
      <c r="BX58" s="15" t="s">
        <v>79</v>
      </c>
      <c r="CL58" s="15" t="s">
        <v>17</v>
      </c>
    </row>
    <row r="59" s="40" customFormat="true" ht="16.5" hidden="false" customHeight="true" outlineLevel="0" collapsed="false">
      <c r="A59" s="88" t="s">
        <v>81</v>
      </c>
      <c r="B59" s="41"/>
      <c r="C59" s="89"/>
      <c r="D59" s="89"/>
      <c r="E59" s="90" t="s">
        <v>92</v>
      </c>
      <c r="F59" s="90"/>
      <c r="G59" s="90"/>
      <c r="H59" s="90"/>
      <c r="I59" s="90"/>
      <c r="J59" s="89"/>
      <c r="K59" s="90" t="s">
        <v>93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1" t="n">
        <f aca="false">'22044104 - Vzduchotechnika'!J32</f>
        <v>297000</v>
      </c>
      <c r="AH59" s="91"/>
      <c r="AI59" s="91"/>
      <c r="AJ59" s="91"/>
      <c r="AK59" s="91"/>
      <c r="AL59" s="91"/>
      <c r="AM59" s="91"/>
      <c r="AN59" s="91" t="n">
        <f aca="false">SUM(AG59,AT59)</f>
        <v>359370</v>
      </c>
      <c r="AO59" s="91"/>
      <c r="AP59" s="91"/>
      <c r="AQ59" s="92" t="s">
        <v>84</v>
      </c>
      <c r="AR59" s="41"/>
      <c r="AS59" s="93" t="n">
        <v>0</v>
      </c>
      <c r="AT59" s="94" t="n">
        <f aca="false">ROUND(SUM(AV59:AW59),2)</f>
        <v>62370</v>
      </c>
      <c r="AU59" s="95" t="n">
        <f aca="false">'22044104 - Vzduchotechnika'!P87</f>
        <v>0</v>
      </c>
      <c r="AV59" s="94" t="n">
        <f aca="false">'22044104 - Vzduchotechnika'!J35</f>
        <v>62370</v>
      </c>
      <c r="AW59" s="94" t="n">
        <f aca="false">'22044104 - Vzduchotechnika'!J36</f>
        <v>0</v>
      </c>
      <c r="AX59" s="94" t="n">
        <f aca="false">'22044104 - Vzduchotechnika'!J37</f>
        <v>0</v>
      </c>
      <c r="AY59" s="94" t="n">
        <f aca="false">'22044104 - Vzduchotechnika'!J38</f>
        <v>0</v>
      </c>
      <c r="AZ59" s="94" t="n">
        <f aca="false">'22044104 - Vzduchotechnika'!F35</f>
        <v>297000</v>
      </c>
      <c r="BA59" s="94" t="n">
        <f aca="false">'22044104 - Vzduchotechnika'!F36</f>
        <v>0</v>
      </c>
      <c r="BB59" s="94" t="n">
        <f aca="false">'22044104 - Vzduchotechnika'!F37</f>
        <v>0</v>
      </c>
      <c r="BC59" s="94" t="n">
        <f aca="false">'22044104 - Vzduchotechnika'!F38</f>
        <v>0</v>
      </c>
      <c r="BD59" s="96" t="n">
        <f aca="false">'22044104 - Vzduchotechnika'!F39</f>
        <v>0</v>
      </c>
      <c r="BT59" s="15" t="s">
        <v>80</v>
      </c>
      <c r="BV59" s="15" t="s">
        <v>73</v>
      </c>
      <c r="BW59" s="15" t="s">
        <v>94</v>
      </c>
      <c r="BX59" s="15" t="s">
        <v>79</v>
      </c>
      <c r="CL59" s="15" t="s">
        <v>17</v>
      </c>
    </row>
    <row r="60" s="40" customFormat="true" ht="16.5" hidden="false" customHeight="true" outlineLevel="0" collapsed="false">
      <c r="A60" s="88" t="s">
        <v>81</v>
      </c>
      <c r="B60" s="41"/>
      <c r="C60" s="89"/>
      <c r="D60" s="89"/>
      <c r="E60" s="90" t="s">
        <v>95</v>
      </c>
      <c r="F60" s="90"/>
      <c r="G60" s="90"/>
      <c r="H60" s="90"/>
      <c r="I60" s="90"/>
      <c r="J60" s="89"/>
      <c r="K60" s="90" t="s">
        <v>96</v>
      </c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1" t="n">
        <f aca="false">'22044105 - Elektro - siln...'!J32</f>
        <v>1218996.06</v>
      </c>
      <c r="AH60" s="91"/>
      <c r="AI60" s="91"/>
      <c r="AJ60" s="91"/>
      <c r="AK60" s="91"/>
      <c r="AL60" s="91"/>
      <c r="AM60" s="91"/>
      <c r="AN60" s="91" t="n">
        <f aca="false">SUM(AG60,AT60)</f>
        <v>1474985.23</v>
      </c>
      <c r="AO60" s="91"/>
      <c r="AP60" s="91"/>
      <c r="AQ60" s="92" t="s">
        <v>84</v>
      </c>
      <c r="AR60" s="41"/>
      <c r="AS60" s="93" t="n">
        <v>0</v>
      </c>
      <c r="AT60" s="94" t="n">
        <f aca="false">ROUND(SUM(AV60:AW60),2)</f>
        <v>255989.17</v>
      </c>
      <c r="AU60" s="95" t="n">
        <f aca="false">'22044105 - Elektro - siln...'!P95</f>
        <v>0</v>
      </c>
      <c r="AV60" s="94" t="n">
        <f aca="false">'22044105 - Elektro - siln...'!J35</f>
        <v>255989.17</v>
      </c>
      <c r="AW60" s="94" t="n">
        <f aca="false">'22044105 - Elektro - siln...'!J36</f>
        <v>0</v>
      </c>
      <c r="AX60" s="94" t="n">
        <f aca="false">'22044105 - Elektro - siln...'!J37</f>
        <v>0</v>
      </c>
      <c r="AY60" s="94" t="n">
        <f aca="false">'22044105 - Elektro - siln...'!J38</f>
        <v>0</v>
      </c>
      <c r="AZ60" s="94" t="n">
        <f aca="false">'22044105 - Elektro - siln...'!F35</f>
        <v>1218996.06</v>
      </c>
      <c r="BA60" s="94" t="n">
        <f aca="false">'22044105 - Elektro - siln...'!F36</f>
        <v>0</v>
      </c>
      <c r="BB60" s="94" t="n">
        <f aca="false">'22044105 - Elektro - siln...'!F37</f>
        <v>0</v>
      </c>
      <c r="BC60" s="94" t="n">
        <f aca="false">'22044105 - Elektro - siln...'!F38</f>
        <v>0</v>
      </c>
      <c r="BD60" s="96" t="n">
        <f aca="false">'22044105 - Elektro - siln...'!F39</f>
        <v>0</v>
      </c>
      <c r="BT60" s="15" t="s">
        <v>80</v>
      </c>
      <c r="BV60" s="15" t="s">
        <v>73</v>
      </c>
      <c r="BW60" s="15" t="s">
        <v>97</v>
      </c>
      <c r="BX60" s="15" t="s">
        <v>79</v>
      </c>
      <c r="CL60" s="15" t="s">
        <v>17</v>
      </c>
    </row>
    <row r="61" s="40" customFormat="true" ht="23.25" hidden="false" customHeight="true" outlineLevel="0" collapsed="false">
      <c r="A61" s="88" t="s">
        <v>81</v>
      </c>
      <c r="B61" s="41"/>
      <c r="C61" s="89"/>
      <c r="D61" s="89"/>
      <c r="E61" s="90" t="s">
        <v>98</v>
      </c>
      <c r="F61" s="90"/>
      <c r="G61" s="90"/>
      <c r="H61" s="90"/>
      <c r="I61" s="90"/>
      <c r="J61" s="89"/>
      <c r="K61" s="90" t="s">
        <v>99</v>
      </c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1" t="n">
        <f aca="false">'22044106 - Slaboproud-pop...'!J32</f>
        <v>39222</v>
      </c>
      <c r="AH61" s="91"/>
      <c r="AI61" s="91"/>
      <c r="AJ61" s="91"/>
      <c r="AK61" s="91"/>
      <c r="AL61" s="91"/>
      <c r="AM61" s="91"/>
      <c r="AN61" s="91" t="n">
        <f aca="false">SUM(AG61,AT61)</f>
        <v>47458.62</v>
      </c>
      <c r="AO61" s="91"/>
      <c r="AP61" s="91"/>
      <c r="AQ61" s="92" t="s">
        <v>84</v>
      </c>
      <c r="AR61" s="41"/>
      <c r="AS61" s="93" t="n">
        <v>0</v>
      </c>
      <c r="AT61" s="94" t="n">
        <f aca="false">ROUND(SUM(AV61:AW61),2)</f>
        <v>8236.62</v>
      </c>
      <c r="AU61" s="95" t="n">
        <f aca="false">'22044106 - Slaboproud-pop...'!P87</f>
        <v>0</v>
      </c>
      <c r="AV61" s="94" t="n">
        <f aca="false">'22044106 - Slaboproud-pop...'!J35</f>
        <v>8236.62</v>
      </c>
      <c r="AW61" s="94" t="n">
        <f aca="false">'22044106 - Slaboproud-pop...'!J36</f>
        <v>0</v>
      </c>
      <c r="AX61" s="94" t="n">
        <f aca="false">'22044106 - Slaboproud-pop...'!J37</f>
        <v>0</v>
      </c>
      <c r="AY61" s="94" t="n">
        <f aca="false">'22044106 - Slaboproud-pop...'!J38</f>
        <v>0</v>
      </c>
      <c r="AZ61" s="94" t="n">
        <f aca="false">'22044106 - Slaboproud-pop...'!F35</f>
        <v>39222</v>
      </c>
      <c r="BA61" s="94" t="n">
        <f aca="false">'22044106 - Slaboproud-pop...'!F36</f>
        <v>0</v>
      </c>
      <c r="BB61" s="94" t="n">
        <f aca="false">'22044106 - Slaboproud-pop...'!F37</f>
        <v>0</v>
      </c>
      <c r="BC61" s="94" t="n">
        <f aca="false">'22044106 - Slaboproud-pop...'!F38</f>
        <v>0</v>
      </c>
      <c r="BD61" s="96" t="n">
        <f aca="false">'22044106 - Slaboproud-pop...'!F39</f>
        <v>0</v>
      </c>
      <c r="BT61" s="15" t="s">
        <v>80</v>
      </c>
      <c r="BV61" s="15" t="s">
        <v>73</v>
      </c>
      <c r="BW61" s="15" t="s">
        <v>100</v>
      </c>
      <c r="BX61" s="15" t="s">
        <v>79</v>
      </c>
      <c r="CL61" s="15" t="s">
        <v>17</v>
      </c>
    </row>
    <row r="62" s="40" customFormat="true" ht="16.5" hidden="false" customHeight="true" outlineLevel="0" collapsed="false">
      <c r="A62" s="88" t="s">
        <v>81</v>
      </c>
      <c r="B62" s="41"/>
      <c r="C62" s="89"/>
      <c r="D62" s="89"/>
      <c r="E62" s="90" t="s">
        <v>101</v>
      </c>
      <c r="F62" s="90"/>
      <c r="G62" s="90"/>
      <c r="H62" s="90"/>
      <c r="I62" s="90"/>
      <c r="J62" s="89"/>
      <c r="K62" s="90" t="s">
        <v>102</v>
      </c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1" t="n">
        <f aca="false">'22044107 - Fotovoltaické ...'!J32</f>
        <v>856153.34</v>
      </c>
      <c r="AH62" s="91"/>
      <c r="AI62" s="91"/>
      <c r="AJ62" s="91"/>
      <c r="AK62" s="91"/>
      <c r="AL62" s="91"/>
      <c r="AM62" s="91"/>
      <c r="AN62" s="91" t="n">
        <f aca="false">SUM(AG62,AT62)</f>
        <v>1035945.54</v>
      </c>
      <c r="AO62" s="91"/>
      <c r="AP62" s="91"/>
      <c r="AQ62" s="92" t="s">
        <v>84</v>
      </c>
      <c r="AR62" s="41"/>
      <c r="AS62" s="93" t="n">
        <v>0</v>
      </c>
      <c r="AT62" s="94" t="n">
        <f aca="false">ROUND(SUM(AV62:AW62),2)</f>
        <v>179792.2</v>
      </c>
      <c r="AU62" s="95" t="n">
        <f aca="false">'22044107 - Fotovoltaické ...'!P97</f>
        <v>0</v>
      </c>
      <c r="AV62" s="94" t="n">
        <f aca="false">'22044107 - Fotovoltaické ...'!J35</f>
        <v>179792.2</v>
      </c>
      <c r="AW62" s="94" t="n">
        <f aca="false">'22044107 - Fotovoltaické ...'!J36</f>
        <v>0</v>
      </c>
      <c r="AX62" s="94" t="n">
        <f aca="false">'22044107 - Fotovoltaické ...'!J37</f>
        <v>0</v>
      </c>
      <c r="AY62" s="94" t="n">
        <f aca="false">'22044107 - Fotovoltaické ...'!J38</f>
        <v>0</v>
      </c>
      <c r="AZ62" s="94" t="n">
        <f aca="false">'22044107 - Fotovoltaické ...'!F35</f>
        <v>856153.34</v>
      </c>
      <c r="BA62" s="94" t="n">
        <f aca="false">'22044107 - Fotovoltaické ...'!F36</f>
        <v>0</v>
      </c>
      <c r="BB62" s="94" t="n">
        <f aca="false">'22044107 - Fotovoltaické ...'!F37</f>
        <v>0</v>
      </c>
      <c r="BC62" s="94" t="n">
        <f aca="false">'22044107 - Fotovoltaické ...'!F38</f>
        <v>0</v>
      </c>
      <c r="BD62" s="96" t="n">
        <f aca="false">'22044107 - Fotovoltaické ...'!F39</f>
        <v>0</v>
      </c>
      <c r="BT62" s="15" t="s">
        <v>80</v>
      </c>
      <c r="BV62" s="15" t="s">
        <v>73</v>
      </c>
      <c r="BW62" s="15" t="s">
        <v>103</v>
      </c>
      <c r="BX62" s="15" t="s">
        <v>79</v>
      </c>
      <c r="CL62" s="15" t="s">
        <v>17</v>
      </c>
    </row>
    <row r="63" s="75" customFormat="true" ht="16.5" hidden="false" customHeight="true" outlineLevel="0" collapsed="false">
      <c r="A63" s="88" t="s">
        <v>81</v>
      </c>
      <c r="B63" s="76"/>
      <c r="C63" s="77"/>
      <c r="D63" s="78" t="s">
        <v>104</v>
      </c>
      <c r="E63" s="78"/>
      <c r="F63" s="78"/>
      <c r="G63" s="78"/>
      <c r="H63" s="78"/>
      <c r="I63" s="79"/>
      <c r="J63" s="78" t="s">
        <v>105</v>
      </c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81" t="n">
        <f aca="false">'220442 - Zpevněné plochy'!J30</f>
        <v>351162.2</v>
      </c>
      <c r="AH63" s="81"/>
      <c r="AI63" s="81"/>
      <c r="AJ63" s="81"/>
      <c r="AK63" s="81"/>
      <c r="AL63" s="81"/>
      <c r="AM63" s="81"/>
      <c r="AN63" s="81" t="n">
        <f aca="false">SUM(AG63,AT63)</f>
        <v>424906.26</v>
      </c>
      <c r="AO63" s="81"/>
      <c r="AP63" s="81"/>
      <c r="AQ63" s="82" t="s">
        <v>77</v>
      </c>
      <c r="AR63" s="76"/>
      <c r="AS63" s="83" t="n">
        <v>0</v>
      </c>
      <c r="AT63" s="84" t="n">
        <f aca="false">ROUND(SUM(AV63:AW63),2)</f>
        <v>73744.06</v>
      </c>
      <c r="AU63" s="85" t="n">
        <f aca="false">'220442 - Zpevněné plochy'!P85</f>
        <v>258.768855</v>
      </c>
      <c r="AV63" s="84" t="n">
        <f aca="false">'220442 - Zpevněné plochy'!J33</f>
        <v>73744.06</v>
      </c>
      <c r="AW63" s="84" t="n">
        <f aca="false">'220442 - Zpevněné plochy'!J34</f>
        <v>0</v>
      </c>
      <c r="AX63" s="84" t="n">
        <f aca="false">'220442 - Zpevněné plochy'!J35</f>
        <v>0</v>
      </c>
      <c r="AY63" s="84" t="n">
        <f aca="false">'220442 - Zpevněné plochy'!J36</f>
        <v>0</v>
      </c>
      <c r="AZ63" s="84" t="n">
        <f aca="false">'220442 - Zpevněné plochy'!F33</f>
        <v>351162.2</v>
      </c>
      <c r="BA63" s="84" t="n">
        <f aca="false">'220442 - Zpevněné plochy'!F34</f>
        <v>0</v>
      </c>
      <c r="BB63" s="84" t="n">
        <f aca="false">'220442 - Zpevněné plochy'!F35</f>
        <v>0</v>
      </c>
      <c r="BC63" s="84" t="n">
        <f aca="false">'220442 - Zpevněné plochy'!F36</f>
        <v>0</v>
      </c>
      <c r="BD63" s="86" t="n">
        <f aca="false">'220442 - Zpevněné plochy'!F37</f>
        <v>0</v>
      </c>
      <c r="BT63" s="87" t="s">
        <v>78</v>
      </c>
      <c r="BV63" s="87" t="s">
        <v>73</v>
      </c>
      <c r="BW63" s="87" t="s">
        <v>106</v>
      </c>
      <c r="BX63" s="87" t="s">
        <v>4</v>
      </c>
      <c r="CL63" s="87" t="s">
        <v>107</v>
      </c>
      <c r="CM63" s="87" t="s">
        <v>80</v>
      </c>
    </row>
    <row r="64" s="75" customFormat="true" ht="16.5" hidden="false" customHeight="true" outlineLevel="0" collapsed="false">
      <c r="A64" s="88" t="s">
        <v>81</v>
      </c>
      <c r="B64" s="76"/>
      <c r="C64" s="77"/>
      <c r="D64" s="78" t="s">
        <v>108</v>
      </c>
      <c r="E64" s="78"/>
      <c r="F64" s="78"/>
      <c r="G64" s="78"/>
      <c r="H64" s="78"/>
      <c r="I64" s="79"/>
      <c r="J64" s="78" t="s">
        <v>109</v>
      </c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81" t="n">
        <f aca="false">'220443 - Přípojka vody'!J30</f>
        <v>239886.04</v>
      </c>
      <c r="AH64" s="81"/>
      <c r="AI64" s="81"/>
      <c r="AJ64" s="81"/>
      <c r="AK64" s="81"/>
      <c r="AL64" s="81"/>
      <c r="AM64" s="81"/>
      <c r="AN64" s="81" t="n">
        <f aca="false">SUM(AG64,AT64)</f>
        <v>290262.11</v>
      </c>
      <c r="AO64" s="81"/>
      <c r="AP64" s="81"/>
      <c r="AQ64" s="82" t="s">
        <v>77</v>
      </c>
      <c r="AR64" s="76"/>
      <c r="AS64" s="83" t="n">
        <v>0</v>
      </c>
      <c r="AT64" s="84" t="n">
        <f aca="false">ROUND(SUM(AV64:AW64),2)</f>
        <v>50376.07</v>
      </c>
      <c r="AU64" s="85" t="n">
        <f aca="false">'220443 - Přípojka vody'!P85</f>
        <v>233.270295</v>
      </c>
      <c r="AV64" s="84" t="n">
        <f aca="false">'220443 - Přípojka vody'!J33</f>
        <v>50376.07</v>
      </c>
      <c r="AW64" s="84" t="n">
        <f aca="false">'220443 - Přípojka vody'!J34</f>
        <v>0</v>
      </c>
      <c r="AX64" s="84" t="n">
        <f aca="false">'220443 - Přípojka vody'!J35</f>
        <v>0</v>
      </c>
      <c r="AY64" s="84" t="n">
        <f aca="false">'220443 - Přípojka vody'!J36</f>
        <v>0</v>
      </c>
      <c r="AZ64" s="84" t="n">
        <f aca="false">'220443 - Přípojka vody'!F33</f>
        <v>239886.04</v>
      </c>
      <c r="BA64" s="84" t="n">
        <f aca="false">'220443 - Přípojka vody'!F34</f>
        <v>0</v>
      </c>
      <c r="BB64" s="84" t="n">
        <f aca="false">'220443 - Přípojka vody'!F35</f>
        <v>0</v>
      </c>
      <c r="BC64" s="84" t="n">
        <f aca="false">'220443 - Přípojka vody'!F36</f>
        <v>0</v>
      </c>
      <c r="BD64" s="86" t="n">
        <f aca="false">'220443 - Přípojka vody'!F37</f>
        <v>0</v>
      </c>
      <c r="BT64" s="87" t="s">
        <v>78</v>
      </c>
      <c r="BV64" s="87" t="s">
        <v>73</v>
      </c>
      <c r="BW64" s="87" t="s">
        <v>110</v>
      </c>
      <c r="BX64" s="87" t="s">
        <v>4</v>
      </c>
      <c r="CL64" s="87" t="s">
        <v>111</v>
      </c>
      <c r="CM64" s="87" t="s">
        <v>80</v>
      </c>
    </row>
    <row r="65" s="75" customFormat="true" ht="16.5" hidden="false" customHeight="true" outlineLevel="0" collapsed="false">
      <c r="A65" s="88" t="s">
        <v>81</v>
      </c>
      <c r="B65" s="76"/>
      <c r="C65" s="77"/>
      <c r="D65" s="78" t="s">
        <v>112</v>
      </c>
      <c r="E65" s="78"/>
      <c r="F65" s="78"/>
      <c r="G65" s="78"/>
      <c r="H65" s="78"/>
      <c r="I65" s="79"/>
      <c r="J65" s="78" t="s">
        <v>113</v>
      </c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81" t="n">
        <f aca="false">'220444 - Přípojka splaško...'!J30</f>
        <v>397273.86</v>
      </c>
      <c r="AH65" s="81"/>
      <c r="AI65" s="81"/>
      <c r="AJ65" s="81"/>
      <c r="AK65" s="81"/>
      <c r="AL65" s="81"/>
      <c r="AM65" s="81"/>
      <c r="AN65" s="81" t="n">
        <f aca="false">SUM(AG65,AT65)</f>
        <v>480701.37</v>
      </c>
      <c r="AO65" s="81"/>
      <c r="AP65" s="81"/>
      <c r="AQ65" s="82" t="s">
        <v>77</v>
      </c>
      <c r="AR65" s="76"/>
      <c r="AS65" s="83" t="n">
        <v>0</v>
      </c>
      <c r="AT65" s="84" t="n">
        <f aca="false">ROUND(SUM(AV65:AW65),2)</f>
        <v>83427.51</v>
      </c>
      <c r="AU65" s="85" t="n">
        <f aca="false">'220444 - Přípojka splaško...'!P85</f>
        <v>457.015552</v>
      </c>
      <c r="AV65" s="84" t="n">
        <f aca="false">'220444 - Přípojka splaško...'!J33</f>
        <v>83427.51</v>
      </c>
      <c r="AW65" s="84" t="n">
        <f aca="false">'220444 - Přípojka splaško...'!J34</f>
        <v>0</v>
      </c>
      <c r="AX65" s="84" t="n">
        <f aca="false">'220444 - Přípojka splaško...'!J35</f>
        <v>0</v>
      </c>
      <c r="AY65" s="84" t="n">
        <f aca="false">'220444 - Přípojka splaško...'!J36</f>
        <v>0</v>
      </c>
      <c r="AZ65" s="84" t="n">
        <f aca="false">'220444 - Přípojka splaško...'!F33</f>
        <v>397273.86</v>
      </c>
      <c r="BA65" s="84" t="n">
        <f aca="false">'220444 - Přípojka splaško...'!F34</f>
        <v>0</v>
      </c>
      <c r="BB65" s="84" t="n">
        <f aca="false">'220444 - Přípojka splaško...'!F35</f>
        <v>0</v>
      </c>
      <c r="BC65" s="84" t="n">
        <f aca="false">'220444 - Přípojka splaško...'!F36</f>
        <v>0</v>
      </c>
      <c r="BD65" s="86" t="n">
        <f aca="false">'220444 - Přípojka splaško...'!F37</f>
        <v>0</v>
      </c>
      <c r="BT65" s="87" t="s">
        <v>78</v>
      </c>
      <c r="BV65" s="87" t="s">
        <v>73</v>
      </c>
      <c r="BW65" s="87" t="s">
        <v>114</v>
      </c>
      <c r="BX65" s="87" t="s">
        <v>4</v>
      </c>
      <c r="CL65" s="87" t="s">
        <v>115</v>
      </c>
      <c r="CM65" s="87" t="s">
        <v>80</v>
      </c>
    </row>
    <row r="66" s="75" customFormat="true" ht="16.5" hidden="false" customHeight="true" outlineLevel="0" collapsed="false">
      <c r="A66" s="88" t="s">
        <v>81</v>
      </c>
      <c r="B66" s="76"/>
      <c r="C66" s="77"/>
      <c r="D66" s="78" t="s">
        <v>116</v>
      </c>
      <c r="E66" s="78"/>
      <c r="F66" s="78"/>
      <c r="G66" s="78"/>
      <c r="H66" s="78"/>
      <c r="I66" s="79"/>
      <c r="J66" s="78" t="s">
        <v>117</v>
      </c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81" t="n">
        <f aca="false">'220445 - Dešťová kanaliza...'!J30</f>
        <v>345125.25</v>
      </c>
      <c r="AH66" s="81"/>
      <c r="AI66" s="81"/>
      <c r="AJ66" s="81"/>
      <c r="AK66" s="81"/>
      <c r="AL66" s="81"/>
      <c r="AM66" s="81"/>
      <c r="AN66" s="81" t="n">
        <f aca="false">SUM(AG66,AT66)</f>
        <v>417601.55</v>
      </c>
      <c r="AO66" s="81"/>
      <c r="AP66" s="81"/>
      <c r="AQ66" s="82" t="s">
        <v>77</v>
      </c>
      <c r="AR66" s="76"/>
      <c r="AS66" s="83" t="n">
        <v>0</v>
      </c>
      <c r="AT66" s="84" t="n">
        <f aca="false">ROUND(SUM(AV66:AW66),2)</f>
        <v>72476.3</v>
      </c>
      <c r="AU66" s="85" t="n">
        <f aca="false">'220445 - Dešťová kanaliza...'!P85</f>
        <v>183.796388</v>
      </c>
      <c r="AV66" s="84" t="n">
        <f aca="false">'220445 - Dešťová kanaliza...'!J33</f>
        <v>72476.3</v>
      </c>
      <c r="AW66" s="84" t="n">
        <f aca="false">'220445 - Dešťová kanaliza...'!J34</f>
        <v>0</v>
      </c>
      <c r="AX66" s="84" t="n">
        <f aca="false">'220445 - Dešťová kanaliza...'!J35</f>
        <v>0</v>
      </c>
      <c r="AY66" s="84" t="n">
        <f aca="false">'220445 - Dešťová kanaliza...'!J36</f>
        <v>0</v>
      </c>
      <c r="AZ66" s="84" t="n">
        <f aca="false">'220445 - Dešťová kanaliza...'!F33</f>
        <v>345125.25</v>
      </c>
      <c r="BA66" s="84" t="n">
        <f aca="false">'220445 - Dešťová kanaliza...'!F34</f>
        <v>0</v>
      </c>
      <c r="BB66" s="84" t="n">
        <f aca="false">'220445 - Dešťová kanaliza...'!F35</f>
        <v>0</v>
      </c>
      <c r="BC66" s="84" t="n">
        <f aca="false">'220445 - Dešťová kanaliza...'!F36</f>
        <v>0</v>
      </c>
      <c r="BD66" s="86" t="n">
        <f aca="false">'220445 - Dešťová kanaliza...'!F37</f>
        <v>0</v>
      </c>
      <c r="BT66" s="87" t="s">
        <v>78</v>
      </c>
      <c r="BV66" s="87" t="s">
        <v>73</v>
      </c>
      <c r="BW66" s="87" t="s">
        <v>118</v>
      </c>
      <c r="BX66" s="87" t="s">
        <v>4</v>
      </c>
      <c r="CL66" s="87" t="s">
        <v>119</v>
      </c>
      <c r="CM66" s="87" t="s">
        <v>80</v>
      </c>
    </row>
    <row r="67" s="75" customFormat="true" ht="16.5" hidden="false" customHeight="true" outlineLevel="0" collapsed="false">
      <c r="A67" s="88" t="s">
        <v>81</v>
      </c>
      <c r="B67" s="76"/>
      <c r="C67" s="77"/>
      <c r="D67" s="78" t="s">
        <v>120</v>
      </c>
      <c r="E67" s="78"/>
      <c r="F67" s="78"/>
      <c r="G67" s="78"/>
      <c r="H67" s="78"/>
      <c r="I67" s="79"/>
      <c r="J67" s="78" t="s">
        <v>121</v>
      </c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81" t="n">
        <f aca="false">'220446 - Vedlejší a ostat...'!J30</f>
        <v>7624000</v>
      </c>
      <c r="AH67" s="81"/>
      <c r="AI67" s="81"/>
      <c r="AJ67" s="81"/>
      <c r="AK67" s="81"/>
      <c r="AL67" s="81"/>
      <c r="AM67" s="81"/>
      <c r="AN67" s="81" t="n">
        <f aca="false">SUM(AG67,AT67)</f>
        <v>9225040</v>
      </c>
      <c r="AO67" s="81"/>
      <c r="AP67" s="81"/>
      <c r="AQ67" s="82" t="s">
        <v>77</v>
      </c>
      <c r="AR67" s="76"/>
      <c r="AS67" s="97" t="n">
        <v>0</v>
      </c>
      <c r="AT67" s="98" t="n">
        <f aca="false">ROUND(SUM(AV67:AW67),2)</f>
        <v>1601040</v>
      </c>
      <c r="AU67" s="99" t="n">
        <f aca="false">'220446 - Vedlejší a ostat...'!P85</f>
        <v>0</v>
      </c>
      <c r="AV67" s="98" t="n">
        <f aca="false">'220446 - Vedlejší a ostat...'!J33</f>
        <v>1601040</v>
      </c>
      <c r="AW67" s="98" t="n">
        <f aca="false">'220446 - Vedlejší a ostat...'!J34</f>
        <v>0</v>
      </c>
      <c r="AX67" s="98" t="n">
        <f aca="false">'220446 - Vedlejší a ostat...'!J35</f>
        <v>0</v>
      </c>
      <c r="AY67" s="98" t="n">
        <f aca="false">'220446 - Vedlejší a ostat...'!J36</f>
        <v>0</v>
      </c>
      <c r="AZ67" s="98" t="n">
        <f aca="false">'220446 - Vedlejší a ostat...'!F33</f>
        <v>7624000</v>
      </c>
      <c r="BA67" s="98" t="n">
        <f aca="false">'220446 - Vedlejší a ostat...'!F34</f>
        <v>0</v>
      </c>
      <c r="BB67" s="98" t="n">
        <f aca="false">'220446 - Vedlejší a ostat...'!F35</f>
        <v>0</v>
      </c>
      <c r="BC67" s="98" t="n">
        <f aca="false">'220446 - Vedlejší a ostat...'!F36</f>
        <v>0</v>
      </c>
      <c r="BD67" s="100" t="n">
        <f aca="false">'220446 - Vedlejší a ostat...'!F37</f>
        <v>0</v>
      </c>
      <c r="BT67" s="87" t="s">
        <v>78</v>
      </c>
      <c r="BV67" s="87" t="s">
        <v>73</v>
      </c>
      <c r="BW67" s="87" t="s">
        <v>122</v>
      </c>
      <c r="BX67" s="87" t="s">
        <v>4</v>
      </c>
      <c r="CL67" s="87" t="s">
        <v>17</v>
      </c>
      <c r="CM67" s="87" t="s">
        <v>80</v>
      </c>
    </row>
    <row r="68" s="20" customFormat="true" ht="30" hidden="false" customHeight="true" outlineLevel="0" collapsed="false">
      <c r="B68" s="21"/>
      <c r="AR68" s="21"/>
    </row>
    <row r="69" s="20" customFormat="true" ht="6.95" hidden="false" customHeight="true" outlineLevel="0" collapsed="false"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21"/>
    </row>
  </sheetData>
  <mergeCells count="88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E56:I56"/>
    <mergeCell ref="K56:AF56"/>
    <mergeCell ref="AG56:AM56"/>
    <mergeCell ref="AN56:AP56"/>
    <mergeCell ref="E57:I57"/>
    <mergeCell ref="K57:AF57"/>
    <mergeCell ref="AG57:AM57"/>
    <mergeCell ref="AN57:AP57"/>
    <mergeCell ref="E58:I58"/>
    <mergeCell ref="K58:AF58"/>
    <mergeCell ref="AG58:AM58"/>
    <mergeCell ref="AN58:AP58"/>
    <mergeCell ref="E59:I59"/>
    <mergeCell ref="K59:AF59"/>
    <mergeCell ref="AG59:AM59"/>
    <mergeCell ref="AN59:AP59"/>
    <mergeCell ref="E60:I60"/>
    <mergeCell ref="K60:AF60"/>
    <mergeCell ref="AG60:AM60"/>
    <mergeCell ref="AN60:AP60"/>
    <mergeCell ref="E61:I61"/>
    <mergeCell ref="K61:AF61"/>
    <mergeCell ref="AG61:AM61"/>
    <mergeCell ref="AN61:AP61"/>
    <mergeCell ref="E62:I62"/>
    <mergeCell ref="K62:AF62"/>
    <mergeCell ref="AG62:AM62"/>
    <mergeCell ref="AN62:AP62"/>
    <mergeCell ref="D63:H63"/>
    <mergeCell ref="J63:AF63"/>
    <mergeCell ref="AG63:AM63"/>
    <mergeCell ref="AN63:AP63"/>
    <mergeCell ref="D64:H64"/>
    <mergeCell ref="J64:AF64"/>
    <mergeCell ref="AG64:AM64"/>
    <mergeCell ref="AN64:AP64"/>
    <mergeCell ref="D65:H65"/>
    <mergeCell ref="J65:AF65"/>
    <mergeCell ref="AG65:AM65"/>
    <mergeCell ref="AN65:AP65"/>
    <mergeCell ref="D66:H66"/>
    <mergeCell ref="J66:AF66"/>
    <mergeCell ref="AG66:AM66"/>
    <mergeCell ref="AN66:AP66"/>
    <mergeCell ref="D67:H67"/>
    <mergeCell ref="J67:AF67"/>
    <mergeCell ref="AG67:AM67"/>
    <mergeCell ref="AN67:AP67"/>
  </mergeCells>
  <hyperlinks>
    <hyperlink ref="A56" location="'22044101 - Stavební část'!C2" display="/"/>
    <hyperlink ref="A57" location="'22044102 - Vytápění'!C2" display="/"/>
    <hyperlink ref="A58" location="'22044103 - Zdravotechnika'!C2" display="/"/>
    <hyperlink ref="A59" location="'22044104 - Vzduchotechnika'!C2" display="/"/>
    <hyperlink ref="A60" location="'22044105 - Elektro - siln!!!'!C2" display="/"/>
    <hyperlink ref="A61" location="'22044106 - Slaboproud-pop!!!'!C2" display="/"/>
    <hyperlink ref="A62" location="'22044107 - Fotovoltaické !!!'!C2" display="/"/>
    <hyperlink ref="A63" location="'220442 - Zpevněné plochy'!C2" display="/"/>
    <hyperlink ref="A64" location="'220443 - Přípojka vody'!C2" display="/"/>
    <hyperlink ref="A65" location="'220444 - Přípojka splaško!!!'!C2" display="/"/>
    <hyperlink ref="A66" location="'220445 - Dešťová kanaliza!!!'!C2" display="/"/>
    <hyperlink ref="A67" location="'220446 - Vedlejší a ostat!!!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90"/>
  <sheetViews>
    <sheetView showFormulas="false" showGridLines="true" showRowColHeaders="true" showZeros="true" rightToLeft="false" tabSelected="false" showOutlineSymbols="true" defaultGridColor="true" view="normal" topLeftCell="A77" colorId="64" zoomScale="100" zoomScaleNormal="100" zoomScalePageLayoutView="100" workbookViewId="0">
      <selection pane="topLeft" activeCell="I189" activeCellId="0" sqref="I189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110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s="20" customFormat="true" ht="12" hidden="true" customHeight="true" outlineLevel="0" collapsed="false">
      <c r="B8" s="21"/>
      <c r="D8" s="14" t="s">
        <v>124</v>
      </c>
      <c r="L8" s="21"/>
    </row>
    <row r="9" s="20" customFormat="true" ht="16.5" hidden="true" customHeight="true" outlineLevel="0" collapsed="false">
      <c r="B9" s="21"/>
      <c r="E9" s="45" t="s">
        <v>2725</v>
      </c>
      <c r="F9" s="45"/>
      <c r="G9" s="45"/>
      <c r="H9" s="45"/>
      <c r="L9" s="21"/>
    </row>
    <row r="10" s="20" customFormat="true" ht="10.5" hidden="true" customHeight="false" outlineLevel="0" collapsed="false">
      <c r="B10" s="21"/>
      <c r="L10" s="21"/>
    </row>
    <row r="11" s="20" customFormat="true" ht="12" hidden="true" customHeight="true" outlineLevel="0" collapsed="false">
      <c r="B11" s="21"/>
      <c r="D11" s="14" t="s">
        <v>16</v>
      </c>
      <c r="F11" s="15" t="s">
        <v>111</v>
      </c>
      <c r="I11" s="14" t="s">
        <v>18</v>
      </c>
      <c r="J11" s="15"/>
      <c r="L11" s="21"/>
    </row>
    <row r="12" s="20" customFormat="true" ht="12" hidden="true" customHeight="true" outlineLevel="0" collapsed="false">
      <c r="B12" s="21"/>
      <c r="D12" s="14" t="s">
        <v>19</v>
      </c>
      <c r="F12" s="15" t="s">
        <v>20</v>
      </c>
      <c r="I12" s="14" t="s">
        <v>21</v>
      </c>
      <c r="J12" s="103" t="n">
        <f aca="false">'Rekapitulace stavby'!AN8</f>
        <v>45979</v>
      </c>
      <c r="L12" s="21"/>
    </row>
    <row r="13" s="20" customFormat="true" ht="21.95" hidden="true" customHeight="true" outlineLevel="0" collapsed="false">
      <c r="B13" s="21"/>
      <c r="D13" s="10" t="s">
        <v>22</v>
      </c>
      <c r="F13" s="17" t="s">
        <v>2726</v>
      </c>
      <c r="L13" s="21"/>
    </row>
    <row r="14" s="20" customFormat="true" ht="12" hidden="true" customHeight="true" outlineLevel="0" collapsed="false">
      <c r="B14" s="21"/>
      <c r="D14" s="14" t="s">
        <v>24</v>
      </c>
      <c r="I14" s="14" t="s">
        <v>25</v>
      </c>
      <c r="J14" s="15"/>
      <c r="L14" s="21"/>
    </row>
    <row r="15" s="20" customFormat="true" ht="18" hidden="true" customHeight="true" outlineLevel="0" collapsed="false">
      <c r="B15" s="21"/>
      <c r="E15" s="15" t="s">
        <v>26</v>
      </c>
      <c r="I15" s="14" t="s">
        <v>27</v>
      </c>
      <c r="J15" s="15"/>
      <c r="L15" s="21"/>
    </row>
    <row r="16" s="20" customFormat="true" ht="6.95" hidden="true" customHeight="true" outlineLevel="0" collapsed="false">
      <c r="B16" s="21"/>
      <c r="L16" s="21"/>
    </row>
    <row r="17" s="20" customFormat="true" ht="12" hidden="true" customHeight="true" outlineLevel="0" collapsed="false">
      <c r="B17" s="21"/>
      <c r="D17" s="14" t="s">
        <v>28</v>
      </c>
      <c r="I17" s="14" t="s">
        <v>25</v>
      </c>
      <c r="J17" s="15" t="n">
        <f aca="false">'Rekapitulace stavby'!AN13</f>
        <v>0</v>
      </c>
      <c r="L17" s="21"/>
    </row>
    <row r="18" s="20" customFormat="true" ht="18" hidden="true" customHeight="true" outlineLevel="0" collapsed="false">
      <c r="B18" s="21"/>
      <c r="E18" s="11" t="str">
        <f aca="false">'Rekapitulace stavby'!E14</f>
        <v> </v>
      </c>
      <c r="F18" s="11"/>
      <c r="G18" s="11"/>
      <c r="H18" s="11"/>
      <c r="I18" s="14" t="s">
        <v>27</v>
      </c>
      <c r="J18" s="15" t="n">
        <f aca="false">'Rekapitulace stavby'!AN14</f>
        <v>0</v>
      </c>
      <c r="L18" s="21"/>
    </row>
    <row r="19" s="20" customFormat="true" ht="6.95" hidden="true" customHeight="true" outlineLevel="0" collapsed="false">
      <c r="B19" s="21"/>
      <c r="L19" s="21"/>
    </row>
    <row r="20" s="20" customFormat="true" ht="12" hidden="true" customHeight="true" outlineLevel="0" collapsed="false">
      <c r="B20" s="21"/>
      <c r="D20" s="14" t="s">
        <v>30</v>
      </c>
      <c r="I20" s="14" t="s">
        <v>25</v>
      </c>
      <c r="J20" s="15"/>
      <c r="L20" s="21"/>
    </row>
    <row r="21" s="20" customFormat="true" ht="18" hidden="true" customHeight="true" outlineLevel="0" collapsed="false">
      <c r="B21" s="21"/>
      <c r="E21" s="15" t="s">
        <v>31</v>
      </c>
      <c r="I21" s="14" t="s">
        <v>27</v>
      </c>
      <c r="J21" s="15"/>
      <c r="L21" s="21"/>
    </row>
    <row r="22" s="20" customFormat="true" ht="6.95" hidden="true" customHeight="true" outlineLevel="0" collapsed="false">
      <c r="B22" s="21"/>
      <c r="L22" s="21"/>
    </row>
    <row r="23" s="20" customFormat="true" ht="12" hidden="true" customHeight="true" outlineLevel="0" collapsed="false">
      <c r="B23" s="21"/>
      <c r="D23" s="14" t="s">
        <v>33</v>
      </c>
      <c r="I23" s="14" t="s">
        <v>25</v>
      </c>
      <c r="J23" s="15"/>
      <c r="L23" s="21"/>
    </row>
    <row r="24" s="20" customFormat="true" ht="18" hidden="true" customHeight="true" outlineLevel="0" collapsed="false">
      <c r="B24" s="21"/>
      <c r="E24" s="15" t="s">
        <v>34</v>
      </c>
      <c r="I24" s="14" t="s">
        <v>27</v>
      </c>
      <c r="J24" s="15"/>
      <c r="L24" s="21"/>
    </row>
    <row r="25" s="20" customFormat="true" ht="6.95" hidden="true" customHeight="true" outlineLevel="0" collapsed="false">
      <c r="B25" s="21"/>
      <c r="L25" s="21"/>
    </row>
    <row r="26" s="20" customFormat="true" ht="12" hidden="true" customHeight="true" outlineLevel="0" collapsed="false">
      <c r="B26" s="21"/>
      <c r="D26" s="14" t="s">
        <v>35</v>
      </c>
      <c r="L26" s="21"/>
    </row>
    <row r="27" s="104" customFormat="true" ht="16.5" hidden="true" customHeight="true" outlineLevel="0" collapsed="false">
      <c r="B27" s="105"/>
      <c r="E27" s="18"/>
      <c r="F27" s="18"/>
      <c r="G27" s="18"/>
      <c r="H27" s="18"/>
      <c r="L27" s="105"/>
    </row>
    <row r="28" s="20" customFormat="true" ht="6.95" hidden="true" customHeight="true" outlineLevel="0" collapsed="false">
      <c r="B28" s="21"/>
      <c r="L28" s="21"/>
    </row>
    <row r="29" s="20" customFormat="true" ht="6.95" hidden="true" customHeight="true" outlineLevel="0" collapsed="false">
      <c r="B29" s="21"/>
      <c r="D29" s="50"/>
      <c r="E29" s="50"/>
      <c r="F29" s="50"/>
      <c r="G29" s="50"/>
      <c r="H29" s="50"/>
      <c r="I29" s="50"/>
      <c r="J29" s="50"/>
      <c r="K29" s="50"/>
      <c r="L29" s="21"/>
    </row>
    <row r="30" s="20" customFormat="true" ht="25.5" hidden="true" customHeight="true" outlineLevel="0" collapsed="false">
      <c r="B30" s="21"/>
      <c r="D30" s="106" t="s">
        <v>37</v>
      </c>
      <c r="J30" s="107" t="n">
        <f aca="false">ROUND(J85, 2)</f>
        <v>239886.04</v>
      </c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14.45" hidden="true" customHeight="true" outlineLevel="0" collapsed="false">
      <c r="B32" s="21"/>
      <c r="F32" s="108" t="s">
        <v>39</v>
      </c>
      <c r="I32" s="108" t="s">
        <v>38</v>
      </c>
      <c r="J32" s="108" t="s">
        <v>40</v>
      </c>
      <c r="L32" s="21"/>
    </row>
    <row r="33" s="20" customFormat="true" ht="14.45" hidden="true" customHeight="true" outlineLevel="0" collapsed="false">
      <c r="B33" s="21"/>
      <c r="D33" s="109" t="s">
        <v>41</v>
      </c>
      <c r="E33" s="14" t="s">
        <v>42</v>
      </c>
      <c r="F33" s="94" t="n">
        <f aca="false">ROUND((SUM(BE85:BE189)),  2)</f>
        <v>239886.04</v>
      </c>
      <c r="I33" s="110" t="n">
        <v>0.21</v>
      </c>
      <c r="J33" s="94" t="n">
        <f aca="false">ROUND(((SUM(BE85:BE189))*I33),  2)</f>
        <v>50376.07</v>
      </c>
      <c r="L33" s="21"/>
    </row>
    <row r="34" s="20" customFormat="true" ht="14.45" hidden="true" customHeight="true" outlineLevel="0" collapsed="false">
      <c r="B34" s="21"/>
      <c r="E34" s="14" t="s">
        <v>43</v>
      </c>
      <c r="F34" s="94" t="n">
        <f aca="false">ROUND((SUM(BF85:BF189)),  2)</f>
        <v>0</v>
      </c>
      <c r="I34" s="110" t="n">
        <v>0.15</v>
      </c>
      <c r="J34" s="94" t="n">
        <f aca="false">ROUND(((SUM(BF85:BF189))*I34),  2)</f>
        <v>0</v>
      </c>
      <c r="L34" s="21"/>
    </row>
    <row r="35" s="20" customFormat="true" ht="14.45" hidden="true" customHeight="true" outlineLevel="0" collapsed="false">
      <c r="B35" s="21"/>
      <c r="E35" s="14" t="s">
        <v>44</v>
      </c>
      <c r="F35" s="94" t="n">
        <f aca="false">ROUND((SUM(BG85:BG189)),  2)</f>
        <v>0</v>
      </c>
      <c r="I35" s="110" t="n">
        <v>0.21</v>
      </c>
      <c r="J35" s="94" t="n">
        <f aca="false">0</f>
        <v>0</v>
      </c>
      <c r="L35" s="21"/>
    </row>
    <row r="36" s="20" customFormat="true" ht="14.45" hidden="true" customHeight="true" outlineLevel="0" collapsed="false">
      <c r="B36" s="21"/>
      <c r="E36" s="14" t="s">
        <v>45</v>
      </c>
      <c r="F36" s="94" t="n">
        <f aca="false">ROUND((SUM(BH85:BH189)),  2)</f>
        <v>0</v>
      </c>
      <c r="I36" s="110" t="n">
        <v>0.15</v>
      </c>
      <c r="J36" s="94" t="n">
        <f aca="false">0</f>
        <v>0</v>
      </c>
      <c r="L36" s="21"/>
    </row>
    <row r="37" s="20" customFormat="true" ht="14.45" hidden="true" customHeight="true" outlineLevel="0" collapsed="false">
      <c r="B37" s="21"/>
      <c r="E37" s="14" t="s">
        <v>46</v>
      </c>
      <c r="F37" s="94" t="n">
        <f aca="false">ROUND((SUM(BI85:BI189)),  2)</f>
        <v>0</v>
      </c>
      <c r="I37" s="110" t="n">
        <v>0</v>
      </c>
      <c r="J37" s="94" t="n">
        <f aca="false">0</f>
        <v>0</v>
      </c>
      <c r="L37" s="21"/>
    </row>
    <row r="38" s="20" customFormat="true" ht="6.95" hidden="true" customHeight="true" outlineLevel="0" collapsed="false">
      <c r="B38" s="21"/>
      <c r="L38" s="21"/>
    </row>
    <row r="39" s="20" customFormat="true" ht="25.5" hidden="true" customHeight="true" outlineLevel="0" collapsed="false">
      <c r="B39" s="21"/>
      <c r="C39" s="111"/>
      <c r="D39" s="112" t="s">
        <v>47</v>
      </c>
      <c r="E39" s="54"/>
      <c r="F39" s="54"/>
      <c r="G39" s="113" t="s">
        <v>48</v>
      </c>
      <c r="H39" s="114" t="s">
        <v>49</v>
      </c>
      <c r="I39" s="54"/>
      <c r="J39" s="115" t="n">
        <f aca="false">SUM(J30:J37)</f>
        <v>290262.11</v>
      </c>
      <c r="K39" s="116"/>
      <c r="L39" s="21"/>
    </row>
    <row r="40" s="20" customFormat="true" ht="14.45" hidden="true" customHeight="true" outlineLevel="0" collapsed="false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1"/>
    </row>
    <row r="41" customFormat="false" ht="10.5" hidden="true" customHeight="false" outlineLevel="0" collapsed="false"/>
    <row r="42" customFormat="false" ht="10.5" hidden="true" customHeight="false" outlineLevel="0" collapsed="false"/>
    <row r="43" customFormat="false" ht="10.5" hidden="true" customHeight="false" outlineLevel="0" collapsed="false"/>
    <row r="44" s="20" customFormat="true" ht="6.95" hidden="false" customHeight="true" outlineLevel="0" collapsed="false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1"/>
    </row>
    <row r="45" s="20" customFormat="true" ht="24.95" hidden="false" customHeight="true" outlineLevel="0" collapsed="false">
      <c r="B45" s="21"/>
      <c r="C45" s="8" t="s">
        <v>128</v>
      </c>
      <c r="L45" s="21"/>
    </row>
    <row r="46" s="20" customFormat="true" ht="6.95" hidden="false" customHeight="true" outlineLevel="0" collapsed="false">
      <c r="B46" s="21"/>
      <c r="L46" s="21"/>
    </row>
    <row r="47" s="20" customFormat="true" ht="12" hidden="false" customHeight="true" outlineLevel="0" collapsed="false">
      <c r="B47" s="21"/>
      <c r="C47" s="14" t="s">
        <v>14</v>
      </c>
      <c r="L47" s="21"/>
    </row>
    <row r="48" s="20" customFormat="true" ht="16.5" hidden="false" customHeight="true" outlineLevel="0" collapsed="false">
      <c r="B48" s="21"/>
      <c r="E48" s="102" t="str">
        <f aca="false">E7</f>
        <v>Nové sportovní a sociální zázemí TJ Sokol Hrabová, z.s.</v>
      </c>
      <c r="F48" s="102"/>
      <c r="G48" s="102"/>
      <c r="H48" s="102"/>
      <c r="L48" s="21"/>
    </row>
    <row r="49" s="20" customFormat="true" ht="12" hidden="false" customHeight="true" outlineLevel="0" collapsed="false">
      <c r="B49" s="21"/>
      <c r="C49" s="14" t="s">
        <v>124</v>
      </c>
      <c r="L49" s="21"/>
    </row>
    <row r="50" s="20" customFormat="true" ht="16.5" hidden="false" customHeight="true" outlineLevel="0" collapsed="false">
      <c r="B50" s="21"/>
      <c r="E50" s="45" t="str">
        <f aca="false">E9</f>
        <v>220443 - Přípojka vody</v>
      </c>
      <c r="F50" s="45"/>
      <c r="G50" s="45"/>
      <c r="H50" s="45"/>
      <c r="L50" s="21"/>
    </row>
    <row r="51" s="20" customFormat="true" ht="6.95" hidden="false" customHeight="true" outlineLevel="0" collapsed="false">
      <c r="B51" s="21"/>
      <c r="L51" s="21"/>
    </row>
    <row r="52" s="20" customFormat="true" ht="12" hidden="false" customHeight="true" outlineLevel="0" collapsed="false">
      <c r="B52" s="21"/>
      <c r="C52" s="14" t="s">
        <v>19</v>
      </c>
      <c r="F52" s="15" t="str">
        <f aca="false">F12</f>
        <v>Ostrava - Hrabová</v>
      </c>
      <c r="I52" s="14" t="s">
        <v>21</v>
      </c>
      <c r="J52" s="103" t="n">
        <f aca="false">IF(J12="","",J12)</f>
        <v>45979</v>
      </c>
      <c r="L52" s="21"/>
    </row>
    <row r="53" s="20" customFormat="true" ht="6.95" hidden="false" customHeight="true" outlineLevel="0" collapsed="false">
      <c r="B53" s="21"/>
      <c r="L53" s="21"/>
    </row>
    <row r="54" s="20" customFormat="true" ht="25.7" hidden="false" customHeight="true" outlineLevel="0" collapsed="false">
      <c r="B54" s="21"/>
      <c r="C54" s="14" t="s">
        <v>24</v>
      </c>
      <c r="F54" s="15" t="str">
        <f aca="false">E15</f>
        <v>TJ Sokol Hrabová, z.s.</v>
      </c>
      <c r="I54" s="14" t="s">
        <v>30</v>
      </c>
      <c r="J54" s="117" t="str">
        <f aca="false">E21</f>
        <v>ing arch Hana Kovářová</v>
      </c>
      <c r="L54" s="21"/>
    </row>
    <row r="55" s="20" customFormat="true" ht="15.2" hidden="false" customHeight="true" outlineLevel="0" collapsed="false">
      <c r="B55" s="21"/>
      <c r="C55" s="14" t="s">
        <v>28</v>
      </c>
      <c r="F55" s="15" t="str">
        <f aca="false">IF(E18="","",E18)</f>
        <v> </v>
      </c>
      <c r="I55" s="14" t="s">
        <v>33</v>
      </c>
      <c r="J55" s="117" t="str">
        <f aca="false">E24</f>
        <v>Anna Mužná</v>
      </c>
      <c r="L55" s="21"/>
    </row>
    <row r="56" s="20" customFormat="true" ht="10.35" hidden="false" customHeight="true" outlineLevel="0" collapsed="false">
      <c r="B56" s="21"/>
      <c r="L56" s="21"/>
    </row>
    <row r="57" s="20" customFormat="true" ht="29.25" hidden="false" customHeight="true" outlineLevel="0" collapsed="false">
      <c r="B57" s="21"/>
      <c r="C57" s="118" t="s">
        <v>129</v>
      </c>
      <c r="D57" s="111"/>
      <c r="E57" s="111"/>
      <c r="F57" s="111"/>
      <c r="G57" s="111"/>
      <c r="H57" s="111"/>
      <c r="I57" s="111"/>
      <c r="J57" s="119" t="s">
        <v>130</v>
      </c>
      <c r="K57" s="111"/>
      <c r="L57" s="21"/>
    </row>
    <row r="58" s="20" customFormat="true" ht="10.35" hidden="false" customHeight="true" outlineLevel="0" collapsed="false">
      <c r="B58" s="21"/>
      <c r="L58" s="21"/>
    </row>
    <row r="59" s="20" customFormat="true" ht="22.9" hidden="false" customHeight="true" outlineLevel="0" collapsed="false">
      <c r="B59" s="21"/>
      <c r="C59" s="120" t="s">
        <v>69</v>
      </c>
      <c r="J59" s="107" t="n">
        <f aca="false">J85</f>
        <v>239886.04</v>
      </c>
      <c r="L59" s="21"/>
      <c r="AU59" s="4" t="s">
        <v>131</v>
      </c>
    </row>
    <row r="60" s="121" customFormat="true" ht="24.95" hidden="false" customHeight="true" outlineLevel="0" collapsed="false">
      <c r="B60" s="122"/>
      <c r="D60" s="123" t="s">
        <v>2727</v>
      </c>
      <c r="E60" s="124"/>
      <c r="F60" s="124"/>
      <c r="G60" s="124"/>
      <c r="H60" s="124"/>
      <c r="I60" s="124"/>
      <c r="J60" s="125" t="n">
        <f aca="false">J86</f>
        <v>106606.53</v>
      </c>
      <c r="L60" s="122"/>
    </row>
    <row r="61" s="121" customFormat="true" ht="24.95" hidden="false" customHeight="true" outlineLevel="0" collapsed="false">
      <c r="B61" s="122"/>
      <c r="D61" s="123" t="s">
        <v>2728</v>
      </c>
      <c r="E61" s="124"/>
      <c r="F61" s="124"/>
      <c r="G61" s="124"/>
      <c r="H61" s="124"/>
      <c r="I61" s="124"/>
      <c r="J61" s="125" t="n">
        <f aca="false">J136</f>
        <v>3898.86</v>
      </c>
      <c r="L61" s="122"/>
    </row>
    <row r="62" s="121" customFormat="true" ht="24.95" hidden="false" customHeight="true" outlineLevel="0" collapsed="false">
      <c r="B62" s="122"/>
      <c r="D62" s="123" t="s">
        <v>2729</v>
      </c>
      <c r="E62" s="124"/>
      <c r="F62" s="124"/>
      <c r="G62" s="124"/>
      <c r="H62" s="124"/>
      <c r="I62" s="124"/>
      <c r="J62" s="125" t="n">
        <f aca="false">J152</f>
        <v>79848.04</v>
      </c>
      <c r="L62" s="122"/>
    </row>
    <row r="63" s="121" customFormat="true" ht="24.95" hidden="false" customHeight="true" outlineLevel="0" collapsed="false">
      <c r="B63" s="122"/>
      <c r="D63" s="123" t="s">
        <v>132</v>
      </c>
      <c r="E63" s="124"/>
      <c r="F63" s="124"/>
      <c r="G63" s="124"/>
      <c r="H63" s="124"/>
      <c r="I63" s="124"/>
      <c r="J63" s="125" t="n">
        <f aca="false">J179</f>
        <v>41880.61</v>
      </c>
      <c r="L63" s="122"/>
    </row>
    <row r="64" s="89" customFormat="true" ht="19.9" hidden="false" customHeight="true" outlineLevel="0" collapsed="false">
      <c r="B64" s="126"/>
      <c r="D64" s="127" t="s">
        <v>139</v>
      </c>
      <c r="E64" s="128"/>
      <c r="F64" s="128"/>
      <c r="G64" s="128"/>
      <c r="H64" s="128"/>
      <c r="I64" s="128"/>
      <c r="J64" s="129" t="n">
        <f aca="false">J180</f>
        <v>41880.61</v>
      </c>
      <c r="L64" s="126"/>
    </row>
    <row r="65" s="121" customFormat="true" ht="24.95" hidden="false" customHeight="true" outlineLevel="0" collapsed="false">
      <c r="B65" s="122"/>
      <c r="D65" s="123" t="s">
        <v>1772</v>
      </c>
      <c r="E65" s="124"/>
      <c r="F65" s="124"/>
      <c r="G65" s="124"/>
      <c r="H65" s="124"/>
      <c r="I65" s="124"/>
      <c r="J65" s="125" t="n">
        <f aca="false">J185</f>
        <v>7652</v>
      </c>
      <c r="L65" s="122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s="20" customFormat="true" ht="12" hidden="false" customHeight="true" outlineLevel="0" collapsed="false">
      <c r="B76" s="21"/>
      <c r="C76" s="14" t="s">
        <v>124</v>
      </c>
      <c r="L76" s="21"/>
    </row>
    <row r="77" s="20" customFormat="true" ht="16.5" hidden="false" customHeight="true" outlineLevel="0" collapsed="false">
      <c r="B77" s="21"/>
      <c r="E77" s="45" t="str">
        <f aca="false">E9</f>
        <v>220443 - Přípojka vody</v>
      </c>
      <c r="F77" s="45"/>
      <c r="G77" s="45"/>
      <c r="H77" s="45"/>
      <c r="L77" s="21"/>
    </row>
    <row r="78" s="20" customFormat="true" ht="6.95" hidden="false" customHeight="true" outlineLevel="0" collapsed="false">
      <c r="B78" s="21"/>
      <c r="L78" s="21"/>
    </row>
    <row r="79" s="20" customFormat="true" ht="12" hidden="false" customHeight="true" outlineLevel="0" collapsed="false">
      <c r="B79" s="21"/>
      <c r="C79" s="14" t="s">
        <v>19</v>
      </c>
      <c r="F79" s="15" t="str">
        <f aca="false">F12</f>
        <v>Ostrava - Hrabová</v>
      </c>
      <c r="I79" s="14" t="s">
        <v>21</v>
      </c>
      <c r="J79" s="103" t="n">
        <f aca="false">IF(J12="","",J12)</f>
        <v>45979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25.7" hidden="false" customHeight="true" outlineLevel="0" collapsed="false">
      <c r="B81" s="21"/>
      <c r="C81" s="14" t="s">
        <v>24</v>
      </c>
      <c r="F81" s="15" t="str">
        <f aca="false">E15</f>
        <v>TJ Sokol Hrabová, z.s.</v>
      </c>
      <c r="I81" s="14" t="s">
        <v>30</v>
      </c>
      <c r="J81" s="117" t="str">
        <f aca="false">E21</f>
        <v>ing arch Hana Kovářová</v>
      </c>
      <c r="L81" s="21"/>
    </row>
    <row r="82" s="20" customFormat="true" ht="15.2" hidden="false" customHeight="true" outlineLevel="0" collapsed="false">
      <c r="B82" s="21"/>
      <c r="C82" s="14" t="s">
        <v>28</v>
      </c>
      <c r="F82" s="15" t="str">
        <f aca="false">IF(E18="","",E18)</f>
        <v> </v>
      </c>
      <c r="I82" s="14" t="s">
        <v>33</v>
      </c>
      <c r="J82" s="117" t="str">
        <f aca="false">E24</f>
        <v>Anna Mužná</v>
      </c>
      <c r="L82" s="21"/>
    </row>
    <row r="83" s="20" customFormat="true" ht="10.35" hidden="false" customHeight="true" outlineLevel="0" collapsed="false">
      <c r="B83" s="21"/>
      <c r="L83" s="21"/>
    </row>
    <row r="84" s="130" customFormat="true" ht="29.25" hidden="false" customHeight="true" outlineLevel="0" collapsed="false">
      <c r="B84" s="131"/>
      <c r="C84" s="132" t="s">
        <v>156</v>
      </c>
      <c r="D84" s="133" t="s">
        <v>56</v>
      </c>
      <c r="E84" s="133" t="s">
        <v>52</v>
      </c>
      <c r="F84" s="133" t="s">
        <v>53</v>
      </c>
      <c r="G84" s="133" t="s">
        <v>157</v>
      </c>
      <c r="H84" s="133" t="s">
        <v>158</v>
      </c>
      <c r="I84" s="133" t="s">
        <v>159</v>
      </c>
      <c r="J84" s="133" t="s">
        <v>130</v>
      </c>
      <c r="K84" s="134" t="s">
        <v>160</v>
      </c>
      <c r="L84" s="131"/>
      <c r="M84" s="58"/>
      <c r="N84" s="59" t="s">
        <v>41</v>
      </c>
      <c r="O84" s="59" t="s">
        <v>161</v>
      </c>
      <c r="P84" s="59" t="s">
        <v>162</v>
      </c>
      <c r="Q84" s="59" t="s">
        <v>163</v>
      </c>
      <c r="R84" s="59" t="s">
        <v>164</v>
      </c>
      <c r="S84" s="59" t="s">
        <v>165</v>
      </c>
      <c r="T84" s="60" t="s">
        <v>166</v>
      </c>
    </row>
    <row r="85" s="20" customFormat="true" ht="22.9" hidden="false" customHeight="true" outlineLevel="0" collapsed="false">
      <c r="B85" s="21"/>
      <c r="C85" s="64" t="s">
        <v>167</v>
      </c>
      <c r="J85" s="135" t="n">
        <f aca="false">BK85</f>
        <v>239886.04</v>
      </c>
      <c r="L85" s="21"/>
      <c r="M85" s="61"/>
      <c r="N85" s="50"/>
      <c r="O85" s="50"/>
      <c r="P85" s="136" t="n">
        <f aca="false">P86+P136+P152+P179+P185</f>
        <v>233.270295</v>
      </c>
      <c r="Q85" s="50"/>
      <c r="R85" s="136" t="n">
        <f aca="false">R86+R136+R152+R179+R185</f>
        <v>19.84463057</v>
      </c>
      <c r="S85" s="50"/>
      <c r="T85" s="137" t="n">
        <f aca="false">T86+T136+T152+T179+T185</f>
        <v>0</v>
      </c>
      <c r="AT85" s="4" t="s">
        <v>70</v>
      </c>
      <c r="AU85" s="4" t="s">
        <v>131</v>
      </c>
      <c r="BK85" s="138" t="n">
        <f aca="false">BK86+BK136+BK152+BK179+BK185</f>
        <v>239886.04</v>
      </c>
    </row>
    <row r="86" s="139" customFormat="true" ht="25.9" hidden="false" customHeight="true" outlineLevel="0" collapsed="false">
      <c r="B86" s="140"/>
      <c r="D86" s="141" t="s">
        <v>70</v>
      </c>
      <c r="E86" s="142" t="s">
        <v>78</v>
      </c>
      <c r="F86" s="142" t="s">
        <v>171</v>
      </c>
      <c r="J86" s="143" t="n">
        <f aca="false">BK86</f>
        <v>106606.53</v>
      </c>
      <c r="L86" s="140"/>
      <c r="M86" s="144"/>
      <c r="P86" s="145" t="n">
        <f aca="false">SUM(P87:P135)</f>
        <v>142.27816</v>
      </c>
      <c r="R86" s="145" t="n">
        <f aca="false">SUM(R87:R135)</f>
        <v>0.0530188</v>
      </c>
      <c r="T86" s="146" t="n">
        <f aca="false">SUM(T87:T135)</f>
        <v>0</v>
      </c>
      <c r="AR86" s="141" t="s">
        <v>78</v>
      </c>
      <c r="AT86" s="147" t="s">
        <v>70</v>
      </c>
      <c r="AU86" s="147" t="s">
        <v>71</v>
      </c>
      <c r="AY86" s="141" t="s">
        <v>170</v>
      </c>
      <c r="BK86" s="148" t="n">
        <f aca="false">SUM(BK87:BK135)</f>
        <v>106606.53</v>
      </c>
    </row>
    <row r="87" s="20" customFormat="true" ht="37.9" hidden="false" customHeight="true" outlineLevel="0" collapsed="false">
      <c r="B87" s="21"/>
      <c r="C87" s="151" t="s">
        <v>78</v>
      </c>
      <c r="D87" s="151" t="s">
        <v>172</v>
      </c>
      <c r="E87" s="152" t="s">
        <v>2730</v>
      </c>
      <c r="F87" s="153" t="s">
        <v>2731</v>
      </c>
      <c r="G87" s="154" t="s">
        <v>175</v>
      </c>
      <c r="H87" s="155" t="n">
        <v>3.263</v>
      </c>
      <c r="I87" s="156" t="n">
        <v>479</v>
      </c>
      <c r="J87" s="157" t="n">
        <f aca="false">ROUND(I87*H87,2)</f>
        <v>1562.98</v>
      </c>
      <c r="K87" s="153"/>
      <c r="L87" s="21"/>
      <c r="M87" s="158"/>
      <c r="N87" s="159" t="s">
        <v>42</v>
      </c>
      <c r="O87" s="160" t="n">
        <v>1.548</v>
      </c>
      <c r="P87" s="160" t="n">
        <f aca="false">O87*H87</f>
        <v>5.051124</v>
      </c>
      <c r="Q87" s="160" t="n">
        <v>0</v>
      </c>
      <c r="R87" s="160" t="n">
        <f aca="false">Q87*H87</f>
        <v>0</v>
      </c>
      <c r="S87" s="160" t="n">
        <v>0</v>
      </c>
      <c r="T87" s="161" t="n">
        <f aca="false">S87*H87</f>
        <v>0</v>
      </c>
      <c r="AR87" s="162" t="s">
        <v>176</v>
      </c>
      <c r="AT87" s="162" t="s">
        <v>172</v>
      </c>
      <c r="AU87" s="162" t="s">
        <v>78</v>
      </c>
      <c r="AY87" s="4" t="s">
        <v>170</v>
      </c>
      <c r="BE87" s="163" t="n">
        <f aca="false">IF(N87="základní",J87,0)</f>
        <v>1562.98</v>
      </c>
      <c r="BF87" s="163" t="n">
        <f aca="false">IF(N87="snížená",J87,0)</f>
        <v>0</v>
      </c>
      <c r="BG87" s="163" t="n">
        <f aca="false">IF(N87="zákl. přenesená",J87,0)</f>
        <v>0</v>
      </c>
      <c r="BH87" s="163" t="n">
        <f aca="false">IF(N87="sníž. přenesená",J87,0)</f>
        <v>0</v>
      </c>
      <c r="BI87" s="163" t="n">
        <f aca="false">IF(N87="nulová",J87,0)</f>
        <v>0</v>
      </c>
      <c r="BJ87" s="4" t="s">
        <v>78</v>
      </c>
      <c r="BK87" s="163" t="n">
        <f aca="false">ROUND(I87*H87,2)</f>
        <v>1562.98</v>
      </c>
      <c r="BL87" s="4" t="s">
        <v>176</v>
      </c>
      <c r="BM87" s="162" t="s">
        <v>2732</v>
      </c>
    </row>
    <row r="88" s="20" customFormat="true" ht="10.5" hidden="false" customHeight="false" outlineLevel="0" collapsed="false">
      <c r="B88" s="21"/>
      <c r="D88" s="164" t="s">
        <v>178</v>
      </c>
      <c r="F88" s="165" t="s">
        <v>2733</v>
      </c>
      <c r="L88" s="21"/>
      <c r="M88" s="166"/>
      <c r="T88" s="52"/>
      <c r="AT88" s="4" t="s">
        <v>178</v>
      </c>
      <c r="AU88" s="4" t="s">
        <v>78</v>
      </c>
    </row>
    <row r="89" s="174" customFormat="true" ht="10.5" hidden="false" customHeight="false" outlineLevel="0" collapsed="false">
      <c r="B89" s="175"/>
      <c r="D89" s="169" t="s">
        <v>180</v>
      </c>
      <c r="E89" s="176"/>
      <c r="F89" s="177" t="s">
        <v>2734</v>
      </c>
      <c r="H89" s="178" t="n">
        <v>3.263</v>
      </c>
      <c r="L89" s="175"/>
      <c r="M89" s="179"/>
      <c r="T89" s="180"/>
      <c r="AT89" s="176" t="s">
        <v>180</v>
      </c>
      <c r="AU89" s="176" t="s">
        <v>78</v>
      </c>
      <c r="AV89" s="174" t="s">
        <v>80</v>
      </c>
      <c r="AW89" s="174" t="s">
        <v>32</v>
      </c>
      <c r="AX89" s="174" t="s">
        <v>71</v>
      </c>
      <c r="AY89" s="176" t="s">
        <v>170</v>
      </c>
    </row>
    <row r="90" s="181" customFormat="true" ht="10.5" hidden="false" customHeight="false" outlineLevel="0" collapsed="false">
      <c r="B90" s="182"/>
      <c r="D90" s="169" t="s">
        <v>180</v>
      </c>
      <c r="E90" s="183"/>
      <c r="F90" s="184" t="s">
        <v>190</v>
      </c>
      <c r="H90" s="185" t="n">
        <v>3.263</v>
      </c>
      <c r="L90" s="182"/>
      <c r="M90" s="186"/>
      <c r="T90" s="187"/>
      <c r="AT90" s="183" t="s">
        <v>180</v>
      </c>
      <c r="AU90" s="183" t="s">
        <v>78</v>
      </c>
      <c r="AV90" s="181" t="s">
        <v>176</v>
      </c>
      <c r="AW90" s="181" t="s">
        <v>32</v>
      </c>
      <c r="AX90" s="181" t="s">
        <v>78</v>
      </c>
      <c r="AY90" s="183" t="s">
        <v>170</v>
      </c>
    </row>
    <row r="91" s="181" customFormat="true" ht="10.5" hidden="false" customHeight="false" outlineLevel="0" collapsed="false">
      <c r="B91" s="182"/>
      <c r="D91" s="169" t="s">
        <v>180</v>
      </c>
      <c r="E91" s="183"/>
      <c r="F91" s="184" t="s">
        <v>190</v>
      </c>
      <c r="H91" s="185" t="n">
        <v>0</v>
      </c>
      <c r="L91" s="182"/>
      <c r="M91" s="186"/>
      <c r="T91" s="187"/>
      <c r="AT91" s="183" t="s">
        <v>180</v>
      </c>
      <c r="AU91" s="183" t="s">
        <v>78</v>
      </c>
      <c r="AV91" s="181" t="s">
        <v>176</v>
      </c>
      <c r="AW91" s="181" t="s">
        <v>32</v>
      </c>
      <c r="AX91" s="181" t="s">
        <v>71</v>
      </c>
      <c r="AY91" s="183" t="s">
        <v>170</v>
      </c>
    </row>
    <row r="92" s="20" customFormat="true" ht="44.25" hidden="false" customHeight="true" outlineLevel="0" collapsed="false">
      <c r="B92" s="21"/>
      <c r="C92" s="151" t="s">
        <v>80</v>
      </c>
      <c r="D92" s="151" t="s">
        <v>172</v>
      </c>
      <c r="E92" s="152" t="s">
        <v>2735</v>
      </c>
      <c r="F92" s="153" t="s">
        <v>2736</v>
      </c>
      <c r="G92" s="154" t="s">
        <v>175</v>
      </c>
      <c r="H92" s="155" t="n">
        <v>14</v>
      </c>
      <c r="I92" s="156" t="n">
        <v>1410</v>
      </c>
      <c r="J92" s="157" t="n">
        <f aca="false">ROUND(I92*H92,2)</f>
        <v>19740</v>
      </c>
      <c r="K92" s="153"/>
      <c r="L92" s="21"/>
      <c r="M92" s="158"/>
      <c r="N92" s="159" t="s">
        <v>42</v>
      </c>
      <c r="O92" s="160" t="n">
        <v>1.742</v>
      </c>
      <c r="P92" s="160" t="n">
        <f aca="false">O92*H92</f>
        <v>24.388</v>
      </c>
      <c r="Q92" s="160" t="n">
        <v>0</v>
      </c>
      <c r="R92" s="160" t="n">
        <f aca="false">Q92*H92</f>
        <v>0</v>
      </c>
      <c r="S92" s="160" t="n">
        <v>0</v>
      </c>
      <c r="T92" s="161" t="n">
        <f aca="false">S92*H92</f>
        <v>0</v>
      </c>
      <c r="AR92" s="162" t="s">
        <v>176</v>
      </c>
      <c r="AT92" s="162" t="s">
        <v>172</v>
      </c>
      <c r="AU92" s="162" t="s">
        <v>78</v>
      </c>
      <c r="AY92" s="4" t="s">
        <v>170</v>
      </c>
      <c r="BE92" s="163" t="n">
        <f aca="false">IF(N92="základní",J92,0)</f>
        <v>19740</v>
      </c>
      <c r="BF92" s="163" t="n">
        <f aca="false">IF(N92="snížená",J92,0)</f>
        <v>0</v>
      </c>
      <c r="BG92" s="163" t="n">
        <f aca="false">IF(N92="zákl. přenesená",J92,0)</f>
        <v>0</v>
      </c>
      <c r="BH92" s="163" t="n">
        <f aca="false">IF(N92="sníž. přenesená",J92,0)</f>
        <v>0</v>
      </c>
      <c r="BI92" s="163" t="n">
        <f aca="false">IF(N92="nulová",J92,0)</f>
        <v>0</v>
      </c>
      <c r="BJ92" s="4" t="s">
        <v>78</v>
      </c>
      <c r="BK92" s="163" t="n">
        <f aca="false">ROUND(I92*H92,2)</f>
        <v>19740</v>
      </c>
      <c r="BL92" s="4" t="s">
        <v>176</v>
      </c>
      <c r="BM92" s="162" t="s">
        <v>2737</v>
      </c>
    </row>
    <row r="93" s="20" customFormat="true" ht="10.5" hidden="false" customHeight="false" outlineLevel="0" collapsed="false">
      <c r="B93" s="21"/>
      <c r="D93" s="164" t="s">
        <v>178</v>
      </c>
      <c r="F93" s="165" t="s">
        <v>2738</v>
      </c>
      <c r="L93" s="21"/>
      <c r="M93" s="166"/>
      <c r="T93" s="52"/>
      <c r="AT93" s="4" t="s">
        <v>178</v>
      </c>
      <c r="AU93" s="4" t="s">
        <v>78</v>
      </c>
    </row>
    <row r="94" s="167" customFormat="true" ht="10.5" hidden="false" customHeight="false" outlineLevel="0" collapsed="false">
      <c r="B94" s="168"/>
      <c r="D94" s="169" t="s">
        <v>180</v>
      </c>
      <c r="E94" s="170"/>
      <c r="F94" s="171" t="s">
        <v>2739</v>
      </c>
      <c r="H94" s="170"/>
      <c r="L94" s="168"/>
      <c r="M94" s="172"/>
      <c r="T94" s="173"/>
      <c r="AT94" s="170" t="s">
        <v>180</v>
      </c>
      <c r="AU94" s="170" t="s">
        <v>78</v>
      </c>
      <c r="AV94" s="167" t="s">
        <v>78</v>
      </c>
      <c r="AW94" s="167" t="s">
        <v>32</v>
      </c>
      <c r="AX94" s="167" t="s">
        <v>71</v>
      </c>
      <c r="AY94" s="170" t="s">
        <v>170</v>
      </c>
    </row>
    <row r="95" s="174" customFormat="true" ht="10.5" hidden="false" customHeight="false" outlineLevel="0" collapsed="false">
      <c r="B95" s="175"/>
      <c r="D95" s="169" t="s">
        <v>180</v>
      </c>
      <c r="E95" s="176"/>
      <c r="F95" s="177" t="s">
        <v>2740</v>
      </c>
      <c r="H95" s="178" t="n">
        <v>14</v>
      </c>
      <c r="L95" s="175"/>
      <c r="M95" s="179"/>
      <c r="T95" s="180"/>
      <c r="AT95" s="176" t="s">
        <v>180</v>
      </c>
      <c r="AU95" s="176" t="s">
        <v>78</v>
      </c>
      <c r="AV95" s="174" t="s">
        <v>80</v>
      </c>
      <c r="AW95" s="174" t="s">
        <v>32</v>
      </c>
      <c r="AX95" s="174" t="s">
        <v>71</v>
      </c>
      <c r="AY95" s="176" t="s">
        <v>170</v>
      </c>
    </row>
    <row r="96" s="181" customFormat="true" ht="10.5" hidden="false" customHeight="false" outlineLevel="0" collapsed="false">
      <c r="B96" s="182"/>
      <c r="D96" s="169" t="s">
        <v>180</v>
      </c>
      <c r="E96" s="183"/>
      <c r="F96" s="184" t="s">
        <v>190</v>
      </c>
      <c r="H96" s="185" t="n">
        <v>14</v>
      </c>
      <c r="L96" s="182"/>
      <c r="M96" s="186"/>
      <c r="T96" s="187"/>
      <c r="AT96" s="183" t="s">
        <v>180</v>
      </c>
      <c r="AU96" s="183" t="s">
        <v>78</v>
      </c>
      <c r="AV96" s="181" t="s">
        <v>176</v>
      </c>
      <c r="AW96" s="181" t="s">
        <v>32</v>
      </c>
      <c r="AX96" s="181" t="s">
        <v>78</v>
      </c>
      <c r="AY96" s="183" t="s">
        <v>170</v>
      </c>
    </row>
    <row r="97" s="20" customFormat="true" ht="44.25" hidden="false" customHeight="true" outlineLevel="0" collapsed="false">
      <c r="B97" s="21"/>
      <c r="C97" s="151" t="s">
        <v>191</v>
      </c>
      <c r="D97" s="151" t="s">
        <v>172</v>
      </c>
      <c r="E97" s="152" t="s">
        <v>2741</v>
      </c>
      <c r="F97" s="153" t="s">
        <v>2742</v>
      </c>
      <c r="G97" s="154" t="s">
        <v>175</v>
      </c>
      <c r="H97" s="155" t="n">
        <v>17.236</v>
      </c>
      <c r="I97" s="156" t="n">
        <v>2610</v>
      </c>
      <c r="J97" s="157" t="n">
        <f aca="false">ROUND(I97*H97,2)</f>
        <v>44985.96</v>
      </c>
      <c r="K97" s="153"/>
      <c r="L97" s="21"/>
      <c r="M97" s="158"/>
      <c r="N97" s="159" t="s">
        <v>42</v>
      </c>
      <c r="O97" s="160" t="n">
        <v>3.237</v>
      </c>
      <c r="P97" s="160" t="n">
        <f aca="false">O97*H97</f>
        <v>55.792932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176</v>
      </c>
      <c r="AT97" s="162" t="s">
        <v>172</v>
      </c>
      <c r="AU97" s="162" t="s">
        <v>78</v>
      </c>
      <c r="AY97" s="4" t="s">
        <v>170</v>
      </c>
      <c r="BE97" s="163" t="n">
        <f aca="false">IF(N97="základní",J97,0)</f>
        <v>44985.96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44985.96</v>
      </c>
      <c r="BL97" s="4" t="s">
        <v>176</v>
      </c>
      <c r="BM97" s="162" t="s">
        <v>2743</v>
      </c>
    </row>
    <row r="98" s="20" customFormat="true" ht="10.5" hidden="false" customHeight="false" outlineLevel="0" collapsed="false">
      <c r="B98" s="21"/>
      <c r="D98" s="164" t="s">
        <v>178</v>
      </c>
      <c r="F98" s="165" t="s">
        <v>2744</v>
      </c>
      <c r="L98" s="21"/>
      <c r="M98" s="166"/>
      <c r="T98" s="52"/>
      <c r="AT98" s="4" t="s">
        <v>178</v>
      </c>
      <c r="AU98" s="4" t="s">
        <v>78</v>
      </c>
    </row>
    <row r="99" s="174" customFormat="true" ht="10.5" hidden="false" customHeight="false" outlineLevel="0" collapsed="false">
      <c r="B99" s="175"/>
      <c r="D99" s="169" t="s">
        <v>180</v>
      </c>
      <c r="E99" s="176"/>
      <c r="F99" s="177" t="s">
        <v>2745</v>
      </c>
      <c r="H99" s="178" t="n">
        <v>17.236</v>
      </c>
      <c r="L99" s="175"/>
      <c r="M99" s="179"/>
      <c r="T99" s="180"/>
      <c r="AT99" s="176" t="s">
        <v>180</v>
      </c>
      <c r="AU99" s="176" t="s">
        <v>78</v>
      </c>
      <c r="AV99" s="174" t="s">
        <v>80</v>
      </c>
      <c r="AW99" s="174" t="s">
        <v>32</v>
      </c>
      <c r="AX99" s="174" t="s">
        <v>71</v>
      </c>
      <c r="AY99" s="176" t="s">
        <v>170</v>
      </c>
    </row>
    <row r="100" s="181" customFormat="true" ht="10.5" hidden="false" customHeight="false" outlineLevel="0" collapsed="false">
      <c r="B100" s="182"/>
      <c r="D100" s="169" t="s">
        <v>180</v>
      </c>
      <c r="E100" s="183"/>
      <c r="F100" s="184" t="s">
        <v>190</v>
      </c>
      <c r="H100" s="185" t="n">
        <v>17.236</v>
      </c>
      <c r="L100" s="182"/>
      <c r="M100" s="186"/>
      <c r="T100" s="187"/>
      <c r="AT100" s="183" t="s">
        <v>180</v>
      </c>
      <c r="AU100" s="183" t="s">
        <v>78</v>
      </c>
      <c r="AV100" s="181" t="s">
        <v>176</v>
      </c>
      <c r="AW100" s="181" t="s">
        <v>32</v>
      </c>
      <c r="AX100" s="181" t="s">
        <v>78</v>
      </c>
      <c r="AY100" s="183" t="s">
        <v>170</v>
      </c>
    </row>
    <row r="101" s="20" customFormat="true" ht="37.9" hidden="false" customHeight="true" outlineLevel="0" collapsed="false">
      <c r="B101" s="21"/>
      <c r="C101" s="151" t="s">
        <v>176</v>
      </c>
      <c r="D101" s="151" t="s">
        <v>172</v>
      </c>
      <c r="E101" s="152" t="s">
        <v>2746</v>
      </c>
      <c r="F101" s="153" t="s">
        <v>2747</v>
      </c>
      <c r="G101" s="154" t="s">
        <v>260</v>
      </c>
      <c r="H101" s="155" t="n">
        <v>37.82</v>
      </c>
      <c r="I101" s="156" t="n">
        <v>146</v>
      </c>
      <c r="J101" s="157" t="n">
        <f aca="false">ROUND(I101*H101,2)</f>
        <v>5521.72</v>
      </c>
      <c r="K101" s="153"/>
      <c r="L101" s="21"/>
      <c r="M101" s="158"/>
      <c r="N101" s="159" t="s">
        <v>42</v>
      </c>
      <c r="O101" s="160" t="n">
        <v>0.236</v>
      </c>
      <c r="P101" s="160" t="n">
        <f aca="false">O101*H101</f>
        <v>8.92552</v>
      </c>
      <c r="Q101" s="160" t="n">
        <v>0.00084</v>
      </c>
      <c r="R101" s="160" t="n">
        <f aca="false">Q101*H101</f>
        <v>0.0317688</v>
      </c>
      <c r="S101" s="160" t="n">
        <v>0</v>
      </c>
      <c r="T101" s="161" t="n">
        <f aca="false">S101*H101</f>
        <v>0</v>
      </c>
      <c r="AR101" s="162" t="s">
        <v>176</v>
      </c>
      <c r="AT101" s="162" t="s">
        <v>172</v>
      </c>
      <c r="AU101" s="162" t="s">
        <v>78</v>
      </c>
      <c r="AY101" s="4" t="s">
        <v>170</v>
      </c>
      <c r="BE101" s="163" t="n">
        <f aca="false">IF(N101="základní",J101,0)</f>
        <v>5521.72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5521.72</v>
      </c>
      <c r="BL101" s="4" t="s">
        <v>176</v>
      </c>
      <c r="BM101" s="162" t="s">
        <v>2748</v>
      </c>
    </row>
    <row r="102" s="20" customFormat="true" ht="10.5" hidden="false" customHeight="false" outlineLevel="0" collapsed="false">
      <c r="B102" s="21"/>
      <c r="D102" s="164" t="s">
        <v>178</v>
      </c>
      <c r="F102" s="165" t="s">
        <v>2749</v>
      </c>
      <c r="L102" s="21"/>
      <c r="M102" s="166"/>
      <c r="T102" s="52"/>
      <c r="AT102" s="4" t="s">
        <v>178</v>
      </c>
      <c r="AU102" s="4" t="s">
        <v>78</v>
      </c>
    </row>
    <row r="103" s="174" customFormat="true" ht="10.5" hidden="false" customHeight="false" outlineLevel="0" collapsed="false">
      <c r="B103" s="175"/>
      <c r="D103" s="169" t="s">
        <v>180</v>
      </c>
      <c r="E103" s="176"/>
      <c r="F103" s="177" t="s">
        <v>2750</v>
      </c>
      <c r="H103" s="178" t="n">
        <v>37.82</v>
      </c>
      <c r="L103" s="175"/>
      <c r="M103" s="179"/>
      <c r="T103" s="180"/>
      <c r="AT103" s="176" t="s">
        <v>180</v>
      </c>
      <c r="AU103" s="176" t="s">
        <v>78</v>
      </c>
      <c r="AV103" s="174" t="s">
        <v>80</v>
      </c>
      <c r="AW103" s="174" t="s">
        <v>32</v>
      </c>
      <c r="AX103" s="174" t="s">
        <v>71</v>
      </c>
      <c r="AY103" s="176" t="s">
        <v>170</v>
      </c>
    </row>
    <row r="104" s="181" customFormat="true" ht="10.5" hidden="false" customHeight="false" outlineLevel="0" collapsed="false">
      <c r="B104" s="182"/>
      <c r="D104" s="169" t="s">
        <v>180</v>
      </c>
      <c r="E104" s="183"/>
      <c r="F104" s="184" t="s">
        <v>190</v>
      </c>
      <c r="H104" s="185" t="n">
        <v>37.82</v>
      </c>
      <c r="L104" s="182"/>
      <c r="M104" s="186"/>
      <c r="T104" s="187"/>
      <c r="AT104" s="183" t="s">
        <v>180</v>
      </c>
      <c r="AU104" s="183" t="s">
        <v>78</v>
      </c>
      <c r="AV104" s="181" t="s">
        <v>176</v>
      </c>
      <c r="AW104" s="181" t="s">
        <v>32</v>
      </c>
      <c r="AX104" s="181" t="s">
        <v>78</v>
      </c>
      <c r="AY104" s="183" t="s">
        <v>170</v>
      </c>
    </row>
    <row r="105" s="20" customFormat="true" ht="37.9" hidden="false" customHeight="true" outlineLevel="0" collapsed="false">
      <c r="B105" s="21"/>
      <c r="C105" s="151" t="s">
        <v>204</v>
      </c>
      <c r="D105" s="151" t="s">
        <v>172</v>
      </c>
      <c r="E105" s="152" t="s">
        <v>2751</v>
      </c>
      <c r="F105" s="153" t="s">
        <v>2752</v>
      </c>
      <c r="G105" s="154" t="s">
        <v>260</v>
      </c>
      <c r="H105" s="155" t="n">
        <v>25</v>
      </c>
      <c r="I105" s="156" t="n">
        <v>261</v>
      </c>
      <c r="J105" s="157" t="n">
        <f aca="false">ROUND(I105*H105,2)</f>
        <v>6525</v>
      </c>
      <c r="K105" s="153"/>
      <c r="L105" s="21"/>
      <c r="M105" s="158"/>
      <c r="N105" s="159" t="s">
        <v>42</v>
      </c>
      <c r="O105" s="160" t="n">
        <v>0.479</v>
      </c>
      <c r="P105" s="160" t="n">
        <f aca="false">O105*H105</f>
        <v>11.975</v>
      </c>
      <c r="Q105" s="160" t="n">
        <v>0.00085</v>
      </c>
      <c r="R105" s="160" t="n">
        <f aca="false">Q105*H105</f>
        <v>0.02125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78</v>
      </c>
      <c r="AY105" s="4" t="s">
        <v>170</v>
      </c>
      <c r="BE105" s="163" t="n">
        <f aca="false">IF(N105="základní",J105,0)</f>
        <v>6525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6525</v>
      </c>
      <c r="BL105" s="4" t="s">
        <v>176</v>
      </c>
      <c r="BM105" s="162" t="s">
        <v>2753</v>
      </c>
    </row>
    <row r="106" s="20" customFormat="true" ht="10.5" hidden="false" customHeight="false" outlineLevel="0" collapsed="false">
      <c r="B106" s="21"/>
      <c r="D106" s="164" t="s">
        <v>178</v>
      </c>
      <c r="F106" s="165" t="s">
        <v>2754</v>
      </c>
      <c r="L106" s="21"/>
      <c r="M106" s="166"/>
      <c r="T106" s="52"/>
      <c r="AT106" s="4" t="s">
        <v>178</v>
      </c>
      <c r="AU106" s="4" t="s">
        <v>78</v>
      </c>
    </row>
    <row r="107" s="174" customFormat="true" ht="10.5" hidden="false" customHeight="false" outlineLevel="0" collapsed="false">
      <c r="B107" s="175"/>
      <c r="D107" s="169" t="s">
        <v>180</v>
      </c>
      <c r="E107" s="176"/>
      <c r="F107" s="177" t="s">
        <v>2755</v>
      </c>
      <c r="H107" s="178" t="n">
        <v>25</v>
      </c>
      <c r="L107" s="175"/>
      <c r="M107" s="179"/>
      <c r="T107" s="180"/>
      <c r="AT107" s="176" t="s">
        <v>180</v>
      </c>
      <c r="AU107" s="176" t="s">
        <v>78</v>
      </c>
      <c r="AV107" s="174" t="s">
        <v>80</v>
      </c>
      <c r="AW107" s="174" t="s">
        <v>32</v>
      </c>
      <c r="AX107" s="174" t="s">
        <v>71</v>
      </c>
      <c r="AY107" s="176" t="s">
        <v>170</v>
      </c>
    </row>
    <row r="108" s="181" customFormat="true" ht="10.5" hidden="false" customHeight="false" outlineLevel="0" collapsed="false">
      <c r="B108" s="182"/>
      <c r="D108" s="169" t="s">
        <v>180</v>
      </c>
      <c r="E108" s="183"/>
      <c r="F108" s="184" t="s">
        <v>190</v>
      </c>
      <c r="H108" s="185" t="n">
        <v>25</v>
      </c>
      <c r="L108" s="182"/>
      <c r="M108" s="186"/>
      <c r="T108" s="187"/>
      <c r="AT108" s="183" t="s">
        <v>180</v>
      </c>
      <c r="AU108" s="183" t="s">
        <v>78</v>
      </c>
      <c r="AV108" s="181" t="s">
        <v>176</v>
      </c>
      <c r="AW108" s="181" t="s">
        <v>32</v>
      </c>
      <c r="AX108" s="181" t="s">
        <v>78</v>
      </c>
      <c r="AY108" s="183" t="s">
        <v>170</v>
      </c>
    </row>
    <row r="109" s="20" customFormat="true" ht="44.25" hidden="false" customHeight="true" outlineLevel="0" collapsed="false">
      <c r="B109" s="21"/>
      <c r="C109" s="151" t="s">
        <v>211</v>
      </c>
      <c r="D109" s="151" t="s">
        <v>172</v>
      </c>
      <c r="E109" s="152" t="s">
        <v>2756</v>
      </c>
      <c r="F109" s="153" t="s">
        <v>2757</v>
      </c>
      <c r="G109" s="154" t="s">
        <v>260</v>
      </c>
      <c r="H109" s="155" t="n">
        <v>37.82</v>
      </c>
      <c r="I109" s="156" t="n">
        <v>75.7</v>
      </c>
      <c r="J109" s="157" t="n">
        <f aca="false">ROUND(I109*H109,2)</f>
        <v>2862.97</v>
      </c>
      <c r="K109" s="153"/>
      <c r="L109" s="21"/>
      <c r="M109" s="158"/>
      <c r="N109" s="159" t="s">
        <v>42</v>
      </c>
      <c r="O109" s="160" t="n">
        <v>0.216</v>
      </c>
      <c r="P109" s="160" t="n">
        <f aca="false">O109*H109</f>
        <v>8.16912</v>
      </c>
      <c r="Q109" s="160" t="n">
        <v>0</v>
      </c>
      <c r="R109" s="160" t="n">
        <f aca="false">Q109*H109</f>
        <v>0</v>
      </c>
      <c r="S109" s="160" t="n">
        <v>0</v>
      </c>
      <c r="T109" s="161" t="n">
        <f aca="false">S109*H109</f>
        <v>0</v>
      </c>
      <c r="AR109" s="162" t="s">
        <v>176</v>
      </c>
      <c r="AT109" s="162" t="s">
        <v>172</v>
      </c>
      <c r="AU109" s="162" t="s">
        <v>78</v>
      </c>
      <c r="AY109" s="4" t="s">
        <v>170</v>
      </c>
      <c r="BE109" s="163" t="n">
        <f aca="false">IF(N109="základní",J109,0)</f>
        <v>2862.97</v>
      </c>
      <c r="BF109" s="163" t="n">
        <f aca="false">IF(N109="snížená",J109,0)</f>
        <v>0</v>
      </c>
      <c r="BG109" s="163" t="n">
        <f aca="false">IF(N109="zákl. přenesená",J109,0)</f>
        <v>0</v>
      </c>
      <c r="BH109" s="163" t="n">
        <f aca="false">IF(N109="sníž. přenesená",J109,0)</f>
        <v>0</v>
      </c>
      <c r="BI109" s="163" t="n">
        <f aca="false">IF(N109="nulová",J109,0)</f>
        <v>0</v>
      </c>
      <c r="BJ109" s="4" t="s">
        <v>78</v>
      </c>
      <c r="BK109" s="163" t="n">
        <f aca="false">ROUND(I109*H109,2)</f>
        <v>2862.97</v>
      </c>
      <c r="BL109" s="4" t="s">
        <v>176</v>
      </c>
      <c r="BM109" s="162" t="s">
        <v>2758</v>
      </c>
    </row>
    <row r="110" s="20" customFormat="true" ht="10.5" hidden="false" customHeight="false" outlineLevel="0" collapsed="false">
      <c r="B110" s="21"/>
      <c r="D110" s="164" t="s">
        <v>178</v>
      </c>
      <c r="F110" s="165" t="s">
        <v>2759</v>
      </c>
      <c r="L110" s="21"/>
      <c r="M110" s="166"/>
      <c r="T110" s="52"/>
      <c r="AT110" s="4" t="s">
        <v>178</v>
      </c>
      <c r="AU110" s="4" t="s">
        <v>78</v>
      </c>
    </row>
    <row r="111" s="20" customFormat="true" ht="44.25" hidden="false" customHeight="true" outlineLevel="0" collapsed="false">
      <c r="B111" s="21"/>
      <c r="C111" s="151" t="s">
        <v>216</v>
      </c>
      <c r="D111" s="151" t="s">
        <v>172</v>
      </c>
      <c r="E111" s="152" t="s">
        <v>2760</v>
      </c>
      <c r="F111" s="153" t="s">
        <v>2761</v>
      </c>
      <c r="G111" s="154" t="s">
        <v>260</v>
      </c>
      <c r="H111" s="155" t="n">
        <v>25</v>
      </c>
      <c r="I111" s="156" t="n">
        <v>115</v>
      </c>
      <c r="J111" s="157" t="n">
        <f aca="false">ROUND(I111*H111,2)</f>
        <v>2875</v>
      </c>
      <c r="K111" s="153"/>
      <c r="L111" s="21"/>
      <c r="M111" s="158"/>
      <c r="N111" s="159" t="s">
        <v>42</v>
      </c>
      <c r="O111" s="160" t="n">
        <v>0.327</v>
      </c>
      <c r="P111" s="160" t="n">
        <f aca="false">O111*H111</f>
        <v>8.175</v>
      </c>
      <c r="Q111" s="160" t="n">
        <v>0</v>
      </c>
      <c r="R111" s="160" t="n">
        <f aca="false">Q111*H111</f>
        <v>0</v>
      </c>
      <c r="S111" s="160" t="n">
        <v>0</v>
      </c>
      <c r="T111" s="161" t="n">
        <f aca="false">S111*H111</f>
        <v>0</v>
      </c>
      <c r="AR111" s="162" t="s">
        <v>176</v>
      </c>
      <c r="AT111" s="162" t="s">
        <v>172</v>
      </c>
      <c r="AU111" s="162" t="s">
        <v>78</v>
      </c>
      <c r="AY111" s="4" t="s">
        <v>170</v>
      </c>
      <c r="BE111" s="163" t="n">
        <f aca="false">IF(N111="základní",J111,0)</f>
        <v>2875</v>
      </c>
      <c r="BF111" s="163" t="n">
        <f aca="false">IF(N111="snížená",J111,0)</f>
        <v>0</v>
      </c>
      <c r="BG111" s="163" t="n">
        <f aca="false">IF(N111="zákl. přenesená",J111,0)</f>
        <v>0</v>
      </c>
      <c r="BH111" s="163" t="n">
        <f aca="false">IF(N111="sníž. přenesená",J111,0)</f>
        <v>0</v>
      </c>
      <c r="BI111" s="163" t="n">
        <f aca="false">IF(N111="nulová",J111,0)</f>
        <v>0</v>
      </c>
      <c r="BJ111" s="4" t="s">
        <v>78</v>
      </c>
      <c r="BK111" s="163" t="n">
        <f aca="false">ROUND(I111*H111,2)</f>
        <v>2875</v>
      </c>
      <c r="BL111" s="4" t="s">
        <v>176</v>
      </c>
      <c r="BM111" s="162" t="s">
        <v>2762</v>
      </c>
    </row>
    <row r="112" s="20" customFormat="true" ht="10.5" hidden="false" customHeight="false" outlineLevel="0" collapsed="false">
      <c r="B112" s="21"/>
      <c r="D112" s="164" t="s">
        <v>178</v>
      </c>
      <c r="F112" s="165" t="s">
        <v>2763</v>
      </c>
      <c r="L112" s="21"/>
      <c r="M112" s="166"/>
      <c r="T112" s="52"/>
      <c r="AT112" s="4" t="s">
        <v>178</v>
      </c>
      <c r="AU112" s="4" t="s">
        <v>78</v>
      </c>
    </row>
    <row r="113" s="20" customFormat="true" ht="62.65" hidden="false" customHeight="true" outlineLevel="0" collapsed="false">
      <c r="B113" s="21"/>
      <c r="C113" s="151" t="s">
        <v>223</v>
      </c>
      <c r="D113" s="151" t="s">
        <v>172</v>
      </c>
      <c r="E113" s="152" t="s">
        <v>2764</v>
      </c>
      <c r="F113" s="153" t="s">
        <v>2765</v>
      </c>
      <c r="G113" s="154" t="s">
        <v>175</v>
      </c>
      <c r="H113" s="155" t="n">
        <v>10.106</v>
      </c>
      <c r="I113" s="156" t="n">
        <v>399</v>
      </c>
      <c r="J113" s="157" t="n">
        <f aca="false">ROUND(I113*H113,2)</f>
        <v>4032.29</v>
      </c>
      <c r="K113" s="153"/>
      <c r="L113" s="21"/>
      <c r="M113" s="158"/>
      <c r="N113" s="159" t="s">
        <v>42</v>
      </c>
      <c r="O113" s="160" t="n">
        <v>0.099</v>
      </c>
      <c r="P113" s="160" t="n">
        <f aca="false">O113*H113</f>
        <v>1.000494</v>
      </c>
      <c r="Q113" s="160" t="n">
        <v>0</v>
      </c>
      <c r="R113" s="160" t="n">
        <f aca="false">Q113*H113</f>
        <v>0</v>
      </c>
      <c r="S113" s="160" t="n">
        <v>0</v>
      </c>
      <c r="T113" s="161" t="n">
        <f aca="false">S113*H113</f>
        <v>0</v>
      </c>
      <c r="AR113" s="162" t="s">
        <v>176</v>
      </c>
      <c r="AT113" s="162" t="s">
        <v>172</v>
      </c>
      <c r="AU113" s="162" t="s">
        <v>78</v>
      </c>
      <c r="AY113" s="4" t="s">
        <v>170</v>
      </c>
      <c r="BE113" s="163" t="n">
        <f aca="false">IF(N113="základní",J113,0)</f>
        <v>4032.29</v>
      </c>
      <c r="BF113" s="163" t="n">
        <f aca="false">IF(N113="snížená",J113,0)</f>
        <v>0</v>
      </c>
      <c r="BG113" s="163" t="n">
        <f aca="false">IF(N113="zákl. přenesená",J113,0)</f>
        <v>0</v>
      </c>
      <c r="BH113" s="163" t="n">
        <f aca="false">IF(N113="sníž. přenesená",J113,0)</f>
        <v>0</v>
      </c>
      <c r="BI113" s="163" t="n">
        <f aca="false">IF(N113="nulová",J113,0)</f>
        <v>0</v>
      </c>
      <c r="BJ113" s="4" t="s">
        <v>78</v>
      </c>
      <c r="BK113" s="163" t="n">
        <f aca="false">ROUND(I113*H113,2)</f>
        <v>4032.29</v>
      </c>
      <c r="BL113" s="4" t="s">
        <v>176</v>
      </c>
      <c r="BM113" s="162" t="s">
        <v>2766</v>
      </c>
    </row>
    <row r="114" s="20" customFormat="true" ht="10.5" hidden="false" customHeight="false" outlineLevel="0" collapsed="false">
      <c r="B114" s="21"/>
      <c r="D114" s="164" t="s">
        <v>178</v>
      </c>
      <c r="F114" s="165" t="s">
        <v>2767</v>
      </c>
      <c r="L114" s="21"/>
      <c r="M114" s="166"/>
      <c r="T114" s="52"/>
      <c r="AT114" s="4" t="s">
        <v>178</v>
      </c>
      <c r="AU114" s="4" t="s">
        <v>78</v>
      </c>
    </row>
    <row r="115" s="174" customFormat="true" ht="10.5" hidden="false" customHeight="false" outlineLevel="0" collapsed="false">
      <c r="B115" s="175"/>
      <c r="D115" s="169" t="s">
        <v>180</v>
      </c>
      <c r="E115" s="176"/>
      <c r="F115" s="177" t="s">
        <v>2768</v>
      </c>
      <c r="H115" s="178" t="n">
        <v>10.106</v>
      </c>
      <c r="L115" s="175"/>
      <c r="M115" s="179"/>
      <c r="T115" s="180"/>
      <c r="AT115" s="176" t="s">
        <v>180</v>
      </c>
      <c r="AU115" s="176" t="s">
        <v>78</v>
      </c>
      <c r="AV115" s="174" t="s">
        <v>80</v>
      </c>
      <c r="AW115" s="174" t="s">
        <v>32</v>
      </c>
      <c r="AX115" s="174" t="s">
        <v>71</v>
      </c>
      <c r="AY115" s="176" t="s">
        <v>170</v>
      </c>
    </row>
    <row r="116" s="181" customFormat="true" ht="10.5" hidden="false" customHeight="false" outlineLevel="0" collapsed="false">
      <c r="B116" s="182"/>
      <c r="D116" s="169" t="s">
        <v>180</v>
      </c>
      <c r="E116" s="183"/>
      <c r="F116" s="184" t="s">
        <v>190</v>
      </c>
      <c r="H116" s="185" t="n">
        <v>10.106</v>
      </c>
      <c r="L116" s="182"/>
      <c r="M116" s="186"/>
      <c r="T116" s="187"/>
      <c r="AT116" s="183" t="s">
        <v>180</v>
      </c>
      <c r="AU116" s="183" t="s">
        <v>78</v>
      </c>
      <c r="AV116" s="181" t="s">
        <v>176</v>
      </c>
      <c r="AW116" s="181" t="s">
        <v>32</v>
      </c>
      <c r="AX116" s="181" t="s">
        <v>78</v>
      </c>
      <c r="AY116" s="183" t="s">
        <v>170</v>
      </c>
    </row>
    <row r="117" s="20" customFormat="true" ht="66.75" hidden="false" customHeight="true" outlineLevel="0" collapsed="false">
      <c r="B117" s="21"/>
      <c r="C117" s="151" t="s">
        <v>228</v>
      </c>
      <c r="D117" s="151" t="s">
        <v>172</v>
      </c>
      <c r="E117" s="152" t="s">
        <v>2769</v>
      </c>
      <c r="F117" s="153" t="s">
        <v>2770</v>
      </c>
      <c r="G117" s="154" t="s">
        <v>175</v>
      </c>
      <c r="H117" s="155" t="n">
        <v>101.06</v>
      </c>
      <c r="I117" s="156" t="n">
        <v>31.7</v>
      </c>
      <c r="J117" s="157" t="n">
        <f aca="false">ROUND(I117*H117,2)</f>
        <v>3203.6</v>
      </c>
      <c r="K117" s="153"/>
      <c r="L117" s="21"/>
      <c r="M117" s="158"/>
      <c r="N117" s="159" t="s">
        <v>42</v>
      </c>
      <c r="O117" s="160" t="n">
        <v>0.006</v>
      </c>
      <c r="P117" s="160" t="n">
        <f aca="false">O117*H117</f>
        <v>0.60636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176</v>
      </c>
      <c r="AT117" s="162" t="s">
        <v>172</v>
      </c>
      <c r="AU117" s="162" t="s">
        <v>78</v>
      </c>
      <c r="AY117" s="4" t="s">
        <v>170</v>
      </c>
      <c r="BE117" s="163" t="n">
        <f aca="false">IF(N117="základní",J117,0)</f>
        <v>3203.6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3203.6</v>
      </c>
      <c r="BL117" s="4" t="s">
        <v>176</v>
      </c>
      <c r="BM117" s="162" t="s">
        <v>2771</v>
      </c>
    </row>
    <row r="118" s="20" customFormat="true" ht="10.5" hidden="false" customHeight="false" outlineLevel="0" collapsed="false">
      <c r="B118" s="21"/>
      <c r="D118" s="164" t="s">
        <v>178</v>
      </c>
      <c r="F118" s="165" t="s">
        <v>2772</v>
      </c>
      <c r="L118" s="21"/>
      <c r="M118" s="166"/>
      <c r="T118" s="52"/>
      <c r="AT118" s="4" t="s">
        <v>178</v>
      </c>
      <c r="AU118" s="4" t="s">
        <v>78</v>
      </c>
    </row>
    <row r="119" s="174" customFormat="true" ht="10.5" hidden="false" customHeight="false" outlineLevel="0" collapsed="false">
      <c r="B119" s="175"/>
      <c r="D119" s="169" t="s">
        <v>180</v>
      </c>
      <c r="E119" s="176"/>
      <c r="F119" s="177" t="s">
        <v>2773</v>
      </c>
      <c r="H119" s="178" t="n">
        <v>101.06</v>
      </c>
      <c r="L119" s="175"/>
      <c r="M119" s="179"/>
      <c r="T119" s="180"/>
      <c r="AT119" s="176" t="s">
        <v>180</v>
      </c>
      <c r="AU119" s="176" t="s">
        <v>78</v>
      </c>
      <c r="AV119" s="174" t="s">
        <v>80</v>
      </c>
      <c r="AW119" s="174" t="s">
        <v>32</v>
      </c>
      <c r="AX119" s="174" t="s">
        <v>78</v>
      </c>
      <c r="AY119" s="176" t="s">
        <v>170</v>
      </c>
    </row>
    <row r="120" s="20" customFormat="true" ht="44.25" hidden="false" customHeight="true" outlineLevel="0" collapsed="false">
      <c r="B120" s="21"/>
      <c r="C120" s="151" t="s">
        <v>236</v>
      </c>
      <c r="D120" s="151" t="s">
        <v>172</v>
      </c>
      <c r="E120" s="152" t="s">
        <v>2774</v>
      </c>
      <c r="F120" s="153" t="s">
        <v>2775</v>
      </c>
      <c r="G120" s="154" t="s">
        <v>175</v>
      </c>
      <c r="H120" s="155" t="n">
        <v>10.106</v>
      </c>
      <c r="I120" s="156" t="n">
        <v>214</v>
      </c>
      <c r="J120" s="157" t="n">
        <f aca="false">ROUND(I120*H120,2)</f>
        <v>2162.68</v>
      </c>
      <c r="K120" s="153"/>
      <c r="L120" s="21"/>
      <c r="M120" s="158"/>
      <c r="N120" s="159" t="s">
        <v>42</v>
      </c>
      <c r="O120" s="160" t="n">
        <v>0.256</v>
      </c>
      <c r="P120" s="160" t="n">
        <f aca="false">O120*H120</f>
        <v>2.587136</v>
      </c>
      <c r="Q120" s="160" t="n">
        <v>0</v>
      </c>
      <c r="R120" s="160" t="n">
        <f aca="false">Q120*H120</f>
        <v>0</v>
      </c>
      <c r="S120" s="160" t="n">
        <v>0</v>
      </c>
      <c r="T120" s="161" t="n">
        <f aca="false">S120*H120</f>
        <v>0</v>
      </c>
      <c r="AR120" s="162" t="s">
        <v>176</v>
      </c>
      <c r="AT120" s="162" t="s">
        <v>172</v>
      </c>
      <c r="AU120" s="162" t="s">
        <v>78</v>
      </c>
      <c r="AY120" s="4" t="s">
        <v>170</v>
      </c>
      <c r="BE120" s="163" t="n">
        <f aca="false">IF(N120="základní",J120,0)</f>
        <v>2162.68</v>
      </c>
      <c r="BF120" s="163" t="n">
        <f aca="false">IF(N120="snížená",J120,0)</f>
        <v>0</v>
      </c>
      <c r="BG120" s="163" t="n">
        <f aca="false">IF(N120="zákl. přenesená",J120,0)</f>
        <v>0</v>
      </c>
      <c r="BH120" s="163" t="n">
        <f aca="false">IF(N120="sníž. přenesená",J120,0)</f>
        <v>0</v>
      </c>
      <c r="BI120" s="163" t="n">
        <f aca="false">IF(N120="nulová",J120,0)</f>
        <v>0</v>
      </c>
      <c r="BJ120" s="4" t="s">
        <v>78</v>
      </c>
      <c r="BK120" s="163" t="n">
        <f aca="false">ROUND(I120*H120,2)</f>
        <v>2162.68</v>
      </c>
      <c r="BL120" s="4" t="s">
        <v>176</v>
      </c>
      <c r="BM120" s="162" t="s">
        <v>2776</v>
      </c>
    </row>
    <row r="121" s="20" customFormat="true" ht="10.5" hidden="false" customHeight="false" outlineLevel="0" collapsed="false">
      <c r="B121" s="21"/>
      <c r="D121" s="164" t="s">
        <v>178</v>
      </c>
      <c r="F121" s="165" t="s">
        <v>2777</v>
      </c>
      <c r="L121" s="21"/>
      <c r="M121" s="166"/>
      <c r="T121" s="52"/>
      <c r="AT121" s="4" t="s">
        <v>178</v>
      </c>
      <c r="AU121" s="4" t="s">
        <v>78</v>
      </c>
    </row>
    <row r="122" s="20" customFormat="true" ht="44.25" hidden="false" customHeight="true" outlineLevel="0" collapsed="false">
      <c r="B122" s="21"/>
      <c r="C122" s="151" t="s">
        <v>244</v>
      </c>
      <c r="D122" s="151" t="s">
        <v>172</v>
      </c>
      <c r="E122" s="152" t="s">
        <v>2778</v>
      </c>
      <c r="F122" s="153" t="s">
        <v>2779</v>
      </c>
      <c r="G122" s="154" t="s">
        <v>175</v>
      </c>
      <c r="H122" s="155" t="n">
        <v>10.106</v>
      </c>
      <c r="I122" s="156" t="n">
        <v>155</v>
      </c>
      <c r="J122" s="157" t="n">
        <f aca="false">ROUND(I122*H122,2)</f>
        <v>1566.43</v>
      </c>
      <c r="K122" s="153"/>
      <c r="L122" s="21"/>
      <c r="M122" s="158"/>
      <c r="N122" s="159" t="s">
        <v>42</v>
      </c>
      <c r="O122" s="160" t="n">
        <v>0.185</v>
      </c>
      <c r="P122" s="160" t="n">
        <f aca="false">O122*H122</f>
        <v>1.86961</v>
      </c>
      <c r="Q122" s="160" t="n">
        <v>0</v>
      </c>
      <c r="R122" s="160" t="n">
        <f aca="false">Q122*H122</f>
        <v>0</v>
      </c>
      <c r="S122" s="160" t="n">
        <v>0</v>
      </c>
      <c r="T122" s="161" t="n">
        <f aca="false">S122*H122</f>
        <v>0</v>
      </c>
      <c r="AR122" s="162" t="s">
        <v>176</v>
      </c>
      <c r="AT122" s="162" t="s">
        <v>172</v>
      </c>
      <c r="AU122" s="162" t="s">
        <v>78</v>
      </c>
      <c r="AY122" s="4" t="s">
        <v>170</v>
      </c>
      <c r="BE122" s="163" t="n">
        <f aca="false">IF(N122="základní",J122,0)</f>
        <v>1566.43</v>
      </c>
      <c r="BF122" s="163" t="n">
        <f aca="false">IF(N122="snížená",J122,0)</f>
        <v>0</v>
      </c>
      <c r="BG122" s="163" t="n">
        <f aca="false">IF(N122="zákl. přenesená",J122,0)</f>
        <v>0</v>
      </c>
      <c r="BH122" s="163" t="n">
        <f aca="false">IF(N122="sníž. přenesená",J122,0)</f>
        <v>0</v>
      </c>
      <c r="BI122" s="163" t="n">
        <f aca="false">IF(N122="nulová",J122,0)</f>
        <v>0</v>
      </c>
      <c r="BJ122" s="4" t="s">
        <v>78</v>
      </c>
      <c r="BK122" s="163" t="n">
        <f aca="false">ROUND(I122*H122,2)</f>
        <v>1566.43</v>
      </c>
      <c r="BL122" s="4" t="s">
        <v>176</v>
      </c>
      <c r="BM122" s="162" t="s">
        <v>2780</v>
      </c>
    </row>
    <row r="123" s="20" customFormat="true" ht="10.5" hidden="false" customHeight="false" outlineLevel="0" collapsed="false">
      <c r="B123" s="21"/>
      <c r="D123" s="164" t="s">
        <v>178</v>
      </c>
      <c r="F123" s="165" t="s">
        <v>2781</v>
      </c>
      <c r="L123" s="21"/>
      <c r="M123" s="166"/>
      <c r="T123" s="52"/>
      <c r="AT123" s="4" t="s">
        <v>178</v>
      </c>
      <c r="AU123" s="4" t="s">
        <v>78</v>
      </c>
    </row>
    <row r="124" s="20" customFormat="true" ht="44.25" hidden="false" customHeight="true" outlineLevel="0" collapsed="false">
      <c r="B124" s="21"/>
      <c r="C124" s="151" t="s">
        <v>251</v>
      </c>
      <c r="D124" s="151" t="s">
        <v>172</v>
      </c>
      <c r="E124" s="152" t="s">
        <v>2782</v>
      </c>
      <c r="F124" s="153" t="s">
        <v>2783</v>
      </c>
      <c r="G124" s="154" t="s">
        <v>207</v>
      </c>
      <c r="H124" s="155" t="n">
        <v>18.696</v>
      </c>
      <c r="I124" s="156" t="n">
        <v>299</v>
      </c>
      <c r="J124" s="157" t="n">
        <f aca="false">ROUND(I124*H124,2)</f>
        <v>5590.1</v>
      </c>
      <c r="K124" s="153"/>
      <c r="L124" s="21"/>
      <c r="M124" s="158"/>
      <c r="N124" s="159" t="s">
        <v>42</v>
      </c>
      <c r="O124" s="160" t="n">
        <v>0</v>
      </c>
      <c r="P124" s="160" t="n">
        <f aca="false">O124*H124</f>
        <v>0</v>
      </c>
      <c r="Q124" s="160" t="n">
        <v>0</v>
      </c>
      <c r="R124" s="160" t="n">
        <f aca="false">Q124*H124</f>
        <v>0</v>
      </c>
      <c r="S124" s="160" t="n">
        <v>0</v>
      </c>
      <c r="T124" s="161" t="n">
        <f aca="false">S124*H124</f>
        <v>0</v>
      </c>
      <c r="AR124" s="162" t="s">
        <v>176</v>
      </c>
      <c r="AT124" s="162" t="s">
        <v>172</v>
      </c>
      <c r="AU124" s="162" t="s">
        <v>78</v>
      </c>
      <c r="AY124" s="4" t="s">
        <v>170</v>
      </c>
      <c r="BE124" s="163" t="n">
        <f aca="false">IF(N124="základní",J124,0)</f>
        <v>5590.1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5590.1</v>
      </c>
      <c r="BL124" s="4" t="s">
        <v>176</v>
      </c>
      <c r="BM124" s="162" t="s">
        <v>2784</v>
      </c>
    </row>
    <row r="125" s="20" customFormat="true" ht="10.5" hidden="false" customHeight="false" outlineLevel="0" collapsed="false">
      <c r="B125" s="21"/>
      <c r="D125" s="164" t="s">
        <v>178</v>
      </c>
      <c r="F125" s="165" t="s">
        <v>209</v>
      </c>
      <c r="L125" s="21"/>
      <c r="M125" s="166"/>
      <c r="T125" s="52"/>
      <c r="AT125" s="4" t="s">
        <v>178</v>
      </c>
      <c r="AU125" s="4" t="s">
        <v>78</v>
      </c>
    </row>
    <row r="126" s="174" customFormat="true" ht="10.5" hidden="false" customHeight="false" outlineLevel="0" collapsed="false">
      <c r="B126" s="175"/>
      <c r="D126" s="169" t="s">
        <v>180</v>
      </c>
      <c r="E126" s="176"/>
      <c r="F126" s="177" t="s">
        <v>2785</v>
      </c>
      <c r="H126" s="178" t="n">
        <v>18.696</v>
      </c>
      <c r="L126" s="175"/>
      <c r="M126" s="179"/>
      <c r="T126" s="180"/>
      <c r="AT126" s="176" t="s">
        <v>180</v>
      </c>
      <c r="AU126" s="176" t="s">
        <v>78</v>
      </c>
      <c r="AV126" s="174" t="s">
        <v>80</v>
      </c>
      <c r="AW126" s="174" t="s">
        <v>32</v>
      </c>
      <c r="AX126" s="174" t="s">
        <v>71</v>
      </c>
      <c r="AY126" s="176" t="s">
        <v>170</v>
      </c>
    </row>
    <row r="127" s="181" customFormat="true" ht="10.5" hidden="false" customHeight="false" outlineLevel="0" collapsed="false">
      <c r="B127" s="182"/>
      <c r="D127" s="169" t="s">
        <v>180</v>
      </c>
      <c r="E127" s="183"/>
      <c r="F127" s="184" t="s">
        <v>190</v>
      </c>
      <c r="H127" s="185" t="n">
        <v>18.696</v>
      </c>
      <c r="L127" s="182"/>
      <c r="M127" s="186"/>
      <c r="T127" s="187"/>
      <c r="AT127" s="183" t="s">
        <v>180</v>
      </c>
      <c r="AU127" s="183" t="s">
        <v>78</v>
      </c>
      <c r="AV127" s="181" t="s">
        <v>176</v>
      </c>
      <c r="AW127" s="181" t="s">
        <v>32</v>
      </c>
      <c r="AX127" s="181" t="s">
        <v>78</v>
      </c>
      <c r="AY127" s="183" t="s">
        <v>170</v>
      </c>
    </row>
    <row r="128" s="20" customFormat="true" ht="37.9" hidden="false" customHeight="true" outlineLevel="0" collapsed="false">
      <c r="B128" s="21"/>
      <c r="C128" s="151" t="s">
        <v>257</v>
      </c>
      <c r="D128" s="151" t="s">
        <v>172</v>
      </c>
      <c r="E128" s="152" t="s">
        <v>2678</v>
      </c>
      <c r="F128" s="153" t="s">
        <v>2679</v>
      </c>
      <c r="G128" s="154" t="s">
        <v>175</v>
      </c>
      <c r="H128" s="155" t="n">
        <v>10.106</v>
      </c>
      <c r="I128" s="156" t="n">
        <v>90.2</v>
      </c>
      <c r="J128" s="157" t="n">
        <f aca="false">ROUND(I128*H128,2)</f>
        <v>911.56</v>
      </c>
      <c r="K128" s="153"/>
      <c r="L128" s="21"/>
      <c r="M128" s="158"/>
      <c r="N128" s="159" t="s">
        <v>42</v>
      </c>
      <c r="O128" s="160" t="n">
        <v>0.054</v>
      </c>
      <c r="P128" s="160" t="n">
        <f aca="false">O128*H128</f>
        <v>0.545724</v>
      </c>
      <c r="Q128" s="160" t="n">
        <v>0</v>
      </c>
      <c r="R128" s="160" t="n">
        <f aca="false">Q128*H128</f>
        <v>0</v>
      </c>
      <c r="S128" s="160" t="n">
        <v>0</v>
      </c>
      <c r="T128" s="161" t="n">
        <f aca="false">S128*H128</f>
        <v>0</v>
      </c>
      <c r="AR128" s="162" t="s">
        <v>176</v>
      </c>
      <c r="AT128" s="162" t="s">
        <v>172</v>
      </c>
      <c r="AU128" s="162" t="s">
        <v>78</v>
      </c>
      <c r="AY128" s="4" t="s">
        <v>170</v>
      </c>
      <c r="BE128" s="163" t="n">
        <f aca="false">IF(N128="základní",J128,0)</f>
        <v>911.56</v>
      </c>
      <c r="BF128" s="163" t="n">
        <f aca="false">IF(N128="snížená",J128,0)</f>
        <v>0</v>
      </c>
      <c r="BG128" s="163" t="n">
        <f aca="false">IF(N128="zákl. přenesená",J128,0)</f>
        <v>0</v>
      </c>
      <c r="BH128" s="163" t="n">
        <f aca="false">IF(N128="sníž. přenesená",J128,0)</f>
        <v>0</v>
      </c>
      <c r="BI128" s="163" t="n">
        <f aca="false">IF(N128="nulová",J128,0)</f>
        <v>0</v>
      </c>
      <c r="BJ128" s="4" t="s">
        <v>78</v>
      </c>
      <c r="BK128" s="163" t="n">
        <f aca="false">ROUND(I128*H128,2)</f>
        <v>911.56</v>
      </c>
      <c r="BL128" s="4" t="s">
        <v>176</v>
      </c>
      <c r="BM128" s="162" t="s">
        <v>2786</v>
      </c>
    </row>
    <row r="129" s="20" customFormat="true" ht="10.5" hidden="false" customHeight="false" outlineLevel="0" collapsed="false">
      <c r="B129" s="21"/>
      <c r="D129" s="164" t="s">
        <v>178</v>
      </c>
      <c r="F129" s="165" t="s">
        <v>2681</v>
      </c>
      <c r="L129" s="21"/>
      <c r="M129" s="166"/>
      <c r="T129" s="52"/>
      <c r="AT129" s="4" t="s">
        <v>178</v>
      </c>
      <c r="AU129" s="4" t="s">
        <v>78</v>
      </c>
    </row>
    <row r="130" s="20" customFormat="true" ht="44.25" hidden="false" customHeight="true" outlineLevel="0" collapsed="false">
      <c r="B130" s="21"/>
      <c r="C130" s="151" t="s">
        <v>263</v>
      </c>
      <c r="D130" s="151" t="s">
        <v>172</v>
      </c>
      <c r="E130" s="152" t="s">
        <v>217</v>
      </c>
      <c r="F130" s="153" t="s">
        <v>218</v>
      </c>
      <c r="G130" s="154" t="s">
        <v>175</v>
      </c>
      <c r="H130" s="155" t="n">
        <v>21.13</v>
      </c>
      <c r="I130" s="156" t="n">
        <v>148</v>
      </c>
      <c r="J130" s="157" t="n">
        <f aca="false">ROUND(I130*H130,2)</f>
        <v>3127.24</v>
      </c>
      <c r="K130" s="153"/>
      <c r="L130" s="21"/>
      <c r="M130" s="158"/>
      <c r="N130" s="159" t="s">
        <v>42</v>
      </c>
      <c r="O130" s="160" t="n">
        <v>0.328</v>
      </c>
      <c r="P130" s="160" t="n">
        <f aca="false">O130*H130</f>
        <v>6.93064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176</v>
      </c>
      <c r="AT130" s="162" t="s">
        <v>172</v>
      </c>
      <c r="AU130" s="162" t="s">
        <v>78</v>
      </c>
      <c r="AY130" s="4" t="s">
        <v>170</v>
      </c>
      <c r="BE130" s="163" t="n">
        <f aca="false">IF(N130="základní",J130,0)</f>
        <v>3127.24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3127.24</v>
      </c>
      <c r="BL130" s="4" t="s">
        <v>176</v>
      </c>
      <c r="BM130" s="162" t="s">
        <v>2787</v>
      </c>
    </row>
    <row r="131" s="20" customFormat="true" ht="10.5" hidden="false" customHeight="false" outlineLevel="0" collapsed="false">
      <c r="B131" s="21"/>
      <c r="D131" s="164" t="s">
        <v>178</v>
      </c>
      <c r="F131" s="165" t="s">
        <v>220</v>
      </c>
      <c r="L131" s="21"/>
      <c r="M131" s="166"/>
      <c r="T131" s="52"/>
      <c r="AT131" s="4" t="s">
        <v>178</v>
      </c>
      <c r="AU131" s="4" t="s">
        <v>78</v>
      </c>
    </row>
    <row r="132" s="20" customFormat="true" ht="66.75" hidden="false" customHeight="true" outlineLevel="0" collapsed="false">
      <c r="B132" s="21"/>
      <c r="C132" s="151" t="s">
        <v>8</v>
      </c>
      <c r="D132" s="151" t="s">
        <v>172</v>
      </c>
      <c r="E132" s="152" t="s">
        <v>2788</v>
      </c>
      <c r="F132" s="153" t="s">
        <v>2789</v>
      </c>
      <c r="G132" s="154" t="s">
        <v>175</v>
      </c>
      <c r="H132" s="155" t="n">
        <v>3.5</v>
      </c>
      <c r="I132" s="156" t="n">
        <v>554</v>
      </c>
      <c r="J132" s="157" t="n">
        <f aca="false">ROUND(I132*H132,2)</f>
        <v>1939</v>
      </c>
      <c r="K132" s="153"/>
      <c r="L132" s="21"/>
      <c r="M132" s="158"/>
      <c r="N132" s="159" t="s">
        <v>42</v>
      </c>
      <c r="O132" s="160" t="n">
        <v>1.789</v>
      </c>
      <c r="P132" s="160" t="n">
        <f aca="false">O132*H132</f>
        <v>6.2615</v>
      </c>
      <c r="Q132" s="160" t="n">
        <v>0</v>
      </c>
      <c r="R132" s="160" t="n">
        <f aca="false">Q132*H132</f>
        <v>0</v>
      </c>
      <c r="S132" s="160" t="n">
        <v>0</v>
      </c>
      <c r="T132" s="161" t="n">
        <f aca="false">S132*H132</f>
        <v>0</v>
      </c>
      <c r="AR132" s="162" t="s">
        <v>176</v>
      </c>
      <c r="AT132" s="162" t="s">
        <v>172</v>
      </c>
      <c r="AU132" s="162" t="s">
        <v>78</v>
      </c>
      <c r="AY132" s="4" t="s">
        <v>170</v>
      </c>
      <c r="BE132" s="163" t="n">
        <f aca="false">IF(N132="základní",J132,0)</f>
        <v>1939</v>
      </c>
      <c r="BF132" s="163" t="n">
        <f aca="false">IF(N132="snížená",J132,0)</f>
        <v>0</v>
      </c>
      <c r="BG132" s="163" t="n">
        <f aca="false">IF(N132="zákl. přenesená",J132,0)</f>
        <v>0</v>
      </c>
      <c r="BH132" s="163" t="n">
        <f aca="false">IF(N132="sníž. přenesená",J132,0)</f>
        <v>0</v>
      </c>
      <c r="BI132" s="163" t="n">
        <f aca="false">IF(N132="nulová",J132,0)</f>
        <v>0</v>
      </c>
      <c r="BJ132" s="4" t="s">
        <v>78</v>
      </c>
      <c r="BK132" s="163" t="n">
        <f aca="false">ROUND(I132*H132,2)</f>
        <v>1939</v>
      </c>
      <c r="BL132" s="4" t="s">
        <v>176</v>
      </c>
      <c r="BM132" s="162" t="s">
        <v>2790</v>
      </c>
    </row>
    <row r="133" s="20" customFormat="true" ht="10.5" hidden="false" customHeight="false" outlineLevel="0" collapsed="false">
      <c r="B133" s="21"/>
      <c r="D133" s="164" t="s">
        <v>178</v>
      </c>
      <c r="F133" s="165" t="s">
        <v>2791</v>
      </c>
      <c r="L133" s="21"/>
      <c r="M133" s="166"/>
      <c r="T133" s="52"/>
      <c r="AT133" s="4" t="s">
        <v>178</v>
      </c>
      <c r="AU133" s="4" t="s">
        <v>78</v>
      </c>
    </row>
    <row r="134" s="174" customFormat="true" ht="10.5" hidden="false" customHeight="false" outlineLevel="0" collapsed="false">
      <c r="B134" s="175"/>
      <c r="D134" s="169" t="s">
        <v>180</v>
      </c>
      <c r="E134" s="176"/>
      <c r="F134" s="177" t="s">
        <v>2792</v>
      </c>
      <c r="H134" s="178" t="n">
        <v>3.5</v>
      </c>
      <c r="L134" s="175"/>
      <c r="M134" s="179"/>
      <c r="T134" s="180"/>
      <c r="AT134" s="176" t="s">
        <v>180</v>
      </c>
      <c r="AU134" s="176" t="s">
        <v>78</v>
      </c>
      <c r="AV134" s="174" t="s">
        <v>80</v>
      </c>
      <c r="AW134" s="174" t="s">
        <v>32</v>
      </c>
      <c r="AX134" s="174" t="s">
        <v>71</v>
      </c>
      <c r="AY134" s="176" t="s">
        <v>170</v>
      </c>
    </row>
    <row r="135" s="181" customFormat="true" ht="10.5" hidden="false" customHeight="false" outlineLevel="0" collapsed="false">
      <c r="B135" s="182"/>
      <c r="D135" s="169" t="s">
        <v>180</v>
      </c>
      <c r="E135" s="183"/>
      <c r="F135" s="184" t="s">
        <v>190</v>
      </c>
      <c r="H135" s="185" t="n">
        <v>3.5</v>
      </c>
      <c r="L135" s="182"/>
      <c r="M135" s="186"/>
      <c r="T135" s="187"/>
      <c r="AT135" s="183" t="s">
        <v>180</v>
      </c>
      <c r="AU135" s="183" t="s">
        <v>78</v>
      </c>
      <c r="AV135" s="181" t="s">
        <v>176</v>
      </c>
      <c r="AW135" s="181" t="s">
        <v>32</v>
      </c>
      <c r="AX135" s="181" t="s">
        <v>78</v>
      </c>
      <c r="AY135" s="183" t="s">
        <v>170</v>
      </c>
    </row>
    <row r="136" s="139" customFormat="true" ht="25.9" hidden="false" customHeight="true" outlineLevel="0" collapsed="false">
      <c r="B136" s="140"/>
      <c r="D136" s="141" t="s">
        <v>70</v>
      </c>
      <c r="E136" s="142" t="s">
        <v>176</v>
      </c>
      <c r="F136" s="142" t="s">
        <v>368</v>
      </c>
      <c r="J136" s="143" t="n">
        <f aca="false">BK136</f>
        <v>3898.86</v>
      </c>
      <c r="L136" s="140"/>
      <c r="M136" s="144"/>
      <c r="P136" s="145" t="n">
        <f aca="false">SUM(P137:P151)</f>
        <v>1.029431</v>
      </c>
      <c r="R136" s="145" t="n">
        <f aca="false">SUM(R137:R151)</f>
        <v>0.00548677</v>
      </c>
      <c r="T136" s="146" t="n">
        <f aca="false">SUM(T137:T151)</f>
        <v>0</v>
      </c>
      <c r="AR136" s="141" t="s">
        <v>78</v>
      </c>
      <c r="AT136" s="147" t="s">
        <v>70</v>
      </c>
      <c r="AU136" s="147" t="s">
        <v>71</v>
      </c>
      <c r="AY136" s="141" t="s">
        <v>170</v>
      </c>
      <c r="BK136" s="148" t="n">
        <f aca="false">SUM(BK137:BK151)</f>
        <v>3898.86</v>
      </c>
    </row>
    <row r="137" s="20" customFormat="true" ht="16.5" hidden="false" customHeight="true" outlineLevel="0" collapsed="false">
      <c r="B137" s="21"/>
      <c r="C137" s="151" t="s">
        <v>280</v>
      </c>
      <c r="D137" s="151" t="s">
        <v>172</v>
      </c>
      <c r="E137" s="152" t="s">
        <v>2793</v>
      </c>
      <c r="F137" s="153" t="s">
        <v>2794</v>
      </c>
      <c r="G137" s="154" t="s">
        <v>175</v>
      </c>
      <c r="H137" s="155" t="n">
        <v>2.118</v>
      </c>
      <c r="I137" s="156" t="n">
        <v>1120</v>
      </c>
      <c r="J137" s="157" t="n">
        <f aca="false">ROUND(I137*H137,2)</f>
        <v>2372.16</v>
      </c>
      <c r="K137" s="153"/>
      <c r="L137" s="21"/>
      <c r="M137" s="158"/>
      <c r="N137" s="159" t="s">
        <v>42</v>
      </c>
      <c r="O137" s="160" t="n">
        <v>0</v>
      </c>
      <c r="P137" s="160" t="n">
        <f aca="false">O137*H137</f>
        <v>0</v>
      </c>
      <c r="Q137" s="160" t="n">
        <v>0</v>
      </c>
      <c r="R137" s="160" t="n">
        <f aca="false">Q137*H137</f>
        <v>0</v>
      </c>
      <c r="S137" s="160" t="n">
        <v>0</v>
      </c>
      <c r="T137" s="161" t="n">
        <f aca="false">S137*H137</f>
        <v>0</v>
      </c>
      <c r="AR137" s="162" t="s">
        <v>176</v>
      </c>
      <c r="AT137" s="162" t="s">
        <v>172</v>
      </c>
      <c r="AU137" s="162" t="s">
        <v>78</v>
      </c>
      <c r="AY137" s="4" t="s">
        <v>170</v>
      </c>
      <c r="BE137" s="163" t="n">
        <f aca="false">IF(N137="základní",J137,0)</f>
        <v>2372.16</v>
      </c>
      <c r="BF137" s="163" t="n">
        <f aca="false">IF(N137="snížená",J137,0)</f>
        <v>0</v>
      </c>
      <c r="BG137" s="163" t="n">
        <f aca="false">IF(N137="zákl. přenesená",J137,0)</f>
        <v>0</v>
      </c>
      <c r="BH137" s="163" t="n">
        <f aca="false">IF(N137="sníž. přenesená",J137,0)</f>
        <v>0</v>
      </c>
      <c r="BI137" s="163" t="n">
        <f aca="false">IF(N137="nulová",J137,0)</f>
        <v>0</v>
      </c>
      <c r="BJ137" s="4" t="s">
        <v>78</v>
      </c>
      <c r="BK137" s="163" t="n">
        <f aca="false">ROUND(I137*H137,2)</f>
        <v>2372.16</v>
      </c>
      <c r="BL137" s="4" t="s">
        <v>176</v>
      </c>
      <c r="BM137" s="162" t="s">
        <v>2795</v>
      </c>
    </row>
    <row r="138" s="20" customFormat="true" ht="10.5" hidden="false" customHeight="false" outlineLevel="0" collapsed="false">
      <c r="B138" s="21"/>
      <c r="D138" s="164" t="s">
        <v>178</v>
      </c>
      <c r="F138" s="165" t="s">
        <v>2796</v>
      </c>
      <c r="L138" s="21"/>
      <c r="M138" s="166"/>
      <c r="T138" s="52"/>
      <c r="AT138" s="4" t="s">
        <v>178</v>
      </c>
      <c r="AU138" s="4" t="s">
        <v>78</v>
      </c>
    </row>
    <row r="139" s="174" customFormat="true" ht="10.5" hidden="false" customHeight="false" outlineLevel="0" collapsed="false">
      <c r="B139" s="175"/>
      <c r="D139" s="169" t="s">
        <v>180</v>
      </c>
      <c r="E139" s="176"/>
      <c r="F139" s="177" t="s">
        <v>2797</v>
      </c>
      <c r="H139" s="178" t="n">
        <v>1.668</v>
      </c>
      <c r="L139" s="175"/>
      <c r="M139" s="179"/>
      <c r="T139" s="180"/>
      <c r="AT139" s="176" t="s">
        <v>180</v>
      </c>
      <c r="AU139" s="176" t="s">
        <v>78</v>
      </c>
      <c r="AV139" s="174" t="s">
        <v>80</v>
      </c>
      <c r="AW139" s="174" t="s">
        <v>32</v>
      </c>
      <c r="AX139" s="174" t="s">
        <v>71</v>
      </c>
      <c r="AY139" s="176" t="s">
        <v>170</v>
      </c>
    </row>
    <row r="140" s="174" customFormat="true" ht="10.5" hidden="false" customHeight="false" outlineLevel="0" collapsed="false">
      <c r="B140" s="175"/>
      <c r="D140" s="169" t="s">
        <v>180</v>
      </c>
      <c r="E140" s="176"/>
      <c r="F140" s="177" t="s">
        <v>2798</v>
      </c>
      <c r="H140" s="178" t="n">
        <v>0.45</v>
      </c>
      <c r="L140" s="175"/>
      <c r="M140" s="179"/>
      <c r="T140" s="180"/>
      <c r="AT140" s="176" t="s">
        <v>180</v>
      </c>
      <c r="AU140" s="176" t="s">
        <v>78</v>
      </c>
      <c r="AV140" s="174" t="s">
        <v>80</v>
      </c>
      <c r="AW140" s="174" t="s">
        <v>32</v>
      </c>
      <c r="AX140" s="174" t="s">
        <v>71</v>
      </c>
      <c r="AY140" s="176" t="s">
        <v>170</v>
      </c>
    </row>
    <row r="141" s="181" customFormat="true" ht="10.5" hidden="false" customHeight="false" outlineLevel="0" collapsed="false">
      <c r="B141" s="182"/>
      <c r="D141" s="169" t="s">
        <v>180</v>
      </c>
      <c r="E141" s="183"/>
      <c r="F141" s="184" t="s">
        <v>190</v>
      </c>
      <c r="H141" s="185" t="n">
        <v>2.118</v>
      </c>
      <c r="L141" s="182"/>
      <c r="M141" s="186"/>
      <c r="T141" s="187"/>
      <c r="AT141" s="183" t="s">
        <v>180</v>
      </c>
      <c r="AU141" s="183" t="s">
        <v>78</v>
      </c>
      <c r="AV141" s="181" t="s">
        <v>176</v>
      </c>
      <c r="AW141" s="181" t="s">
        <v>32</v>
      </c>
      <c r="AX141" s="181" t="s">
        <v>78</v>
      </c>
      <c r="AY141" s="183" t="s">
        <v>170</v>
      </c>
    </row>
    <row r="142" s="20" customFormat="true" ht="37.9" hidden="false" customHeight="true" outlineLevel="0" collapsed="false">
      <c r="B142" s="21"/>
      <c r="C142" s="151" t="s">
        <v>289</v>
      </c>
      <c r="D142" s="151" t="s">
        <v>172</v>
      </c>
      <c r="E142" s="152" t="s">
        <v>2799</v>
      </c>
      <c r="F142" s="153" t="s">
        <v>2800</v>
      </c>
      <c r="G142" s="154" t="s">
        <v>175</v>
      </c>
      <c r="H142" s="155" t="n">
        <v>0.3</v>
      </c>
      <c r="I142" s="156" t="n">
        <v>3760</v>
      </c>
      <c r="J142" s="157" t="n">
        <f aca="false">ROUND(I142*H142,2)</f>
        <v>1128</v>
      </c>
      <c r="K142" s="153"/>
      <c r="L142" s="21"/>
      <c r="M142" s="158"/>
      <c r="N142" s="159" t="s">
        <v>42</v>
      </c>
      <c r="O142" s="160" t="n">
        <v>1.465</v>
      </c>
      <c r="P142" s="160" t="n">
        <f aca="false">O142*H142</f>
        <v>0.4395</v>
      </c>
      <c r="Q142" s="160" t="n">
        <v>0</v>
      </c>
      <c r="R142" s="160" t="n">
        <f aca="false">Q142*H142</f>
        <v>0</v>
      </c>
      <c r="S142" s="160" t="n">
        <v>0</v>
      </c>
      <c r="T142" s="161" t="n">
        <f aca="false">S142*H142</f>
        <v>0</v>
      </c>
      <c r="AR142" s="162" t="s">
        <v>176</v>
      </c>
      <c r="AT142" s="162" t="s">
        <v>172</v>
      </c>
      <c r="AU142" s="162" t="s">
        <v>78</v>
      </c>
      <c r="AY142" s="4" t="s">
        <v>170</v>
      </c>
      <c r="BE142" s="163" t="n">
        <f aca="false">IF(N142="základní",J142,0)</f>
        <v>1128</v>
      </c>
      <c r="BF142" s="163" t="n">
        <f aca="false">IF(N142="snížená",J142,0)</f>
        <v>0</v>
      </c>
      <c r="BG142" s="163" t="n">
        <f aca="false">IF(N142="zákl. přenesená",J142,0)</f>
        <v>0</v>
      </c>
      <c r="BH142" s="163" t="n">
        <f aca="false">IF(N142="sníž. přenesená",J142,0)</f>
        <v>0</v>
      </c>
      <c r="BI142" s="163" t="n">
        <f aca="false">IF(N142="nulová",J142,0)</f>
        <v>0</v>
      </c>
      <c r="BJ142" s="4" t="s">
        <v>78</v>
      </c>
      <c r="BK142" s="163" t="n">
        <f aca="false">ROUND(I142*H142,2)</f>
        <v>1128</v>
      </c>
      <c r="BL142" s="4" t="s">
        <v>176</v>
      </c>
      <c r="BM142" s="162" t="s">
        <v>2801</v>
      </c>
    </row>
    <row r="143" s="20" customFormat="true" ht="10.5" hidden="false" customHeight="false" outlineLevel="0" collapsed="false">
      <c r="B143" s="21"/>
      <c r="D143" s="164" t="s">
        <v>178</v>
      </c>
      <c r="F143" s="165" t="s">
        <v>2802</v>
      </c>
      <c r="L143" s="21"/>
      <c r="M143" s="166"/>
      <c r="T143" s="52"/>
      <c r="AT143" s="4" t="s">
        <v>178</v>
      </c>
      <c r="AU143" s="4" t="s">
        <v>78</v>
      </c>
    </row>
    <row r="144" s="174" customFormat="true" ht="10.5" hidden="false" customHeight="false" outlineLevel="0" collapsed="false">
      <c r="B144" s="175"/>
      <c r="D144" s="169" t="s">
        <v>180</v>
      </c>
      <c r="E144" s="176"/>
      <c r="F144" s="177" t="s">
        <v>2803</v>
      </c>
      <c r="H144" s="178" t="n">
        <v>0.3</v>
      </c>
      <c r="L144" s="175"/>
      <c r="M144" s="179"/>
      <c r="T144" s="180"/>
      <c r="AT144" s="176" t="s">
        <v>180</v>
      </c>
      <c r="AU144" s="176" t="s">
        <v>78</v>
      </c>
      <c r="AV144" s="174" t="s">
        <v>80</v>
      </c>
      <c r="AW144" s="174" t="s">
        <v>32</v>
      </c>
      <c r="AX144" s="174" t="s">
        <v>71</v>
      </c>
      <c r="AY144" s="176" t="s">
        <v>170</v>
      </c>
    </row>
    <row r="145" s="181" customFormat="true" ht="10.5" hidden="false" customHeight="false" outlineLevel="0" collapsed="false">
      <c r="B145" s="182"/>
      <c r="D145" s="169" t="s">
        <v>180</v>
      </c>
      <c r="E145" s="183"/>
      <c r="F145" s="184" t="s">
        <v>190</v>
      </c>
      <c r="H145" s="185" t="n">
        <v>0.3</v>
      </c>
      <c r="L145" s="182"/>
      <c r="M145" s="186"/>
      <c r="T145" s="187"/>
      <c r="AT145" s="183" t="s">
        <v>180</v>
      </c>
      <c r="AU145" s="183" t="s">
        <v>78</v>
      </c>
      <c r="AV145" s="181" t="s">
        <v>176</v>
      </c>
      <c r="AW145" s="181" t="s">
        <v>32</v>
      </c>
      <c r="AX145" s="181" t="s">
        <v>78</v>
      </c>
      <c r="AY145" s="183" t="s">
        <v>170</v>
      </c>
    </row>
    <row r="146" s="20" customFormat="true" ht="37.9" hidden="false" customHeight="true" outlineLevel="0" collapsed="false">
      <c r="B146" s="21"/>
      <c r="C146" s="151" t="s">
        <v>295</v>
      </c>
      <c r="D146" s="151" t="s">
        <v>172</v>
      </c>
      <c r="E146" s="152" t="s">
        <v>2804</v>
      </c>
      <c r="F146" s="153" t="s">
        <v>2805</v>
      </c>
      <c r="G146" s="154" t="s">
        <v>260</v>
      </c>
      <c r="H146" s="155" t="n">
        <v>0.7</v>
      </c>
      <c r="I146" s="156" t="n">
        <v>477</v>
      </c>
      <c r="J146" s="157" t="n">
        <f aca="false">ROUND(I146*H146,2)</f>
        <v>333.9</v>
      </c>
      <c r="K146" s="153"/>
      <c r="L146" s="21"/>
      <c r="M146" s="158"/>
      <c r="N146" s="159" t="s">
        <v>42</v>
      </c>
      <c r="O146" s="160" t="n">
        <v>0.821</v>
      </c>
      <c r="P146" s="160" t="n">
        <f aca="false">O146*H146</f>
        <v>0.5747</v>
      </c>
      <c r="Q146" s="160" t="n">
        <v>0.00632</v>
      </c>
      <c r="R146" s="160" t="n">
        <f aca="false">Q146*H146</f>
        <v>0.004424</v>
      </c>
      <c r="S146" s="160" t="n">
        <v>0</v>
      </c>
      <c r="T146" s="161" t="n">
        <f aca="false">S146*H146</f>
        <v>0</v>
      </c>
      <c r="AR146" s="162" t="s">
        <v>176</v>
      </c>
      <c r="AT146" s="162" t="s">
        <v>172</v>
      </c>
      <c r="AU146" s="162" t="s">
        <v>78</v>
      </c>
      <c r="AY146" s="4" t="s">
        <v>170</v>
      </c>
      <c r="BE146" s="163" t="n">
        <f aca="false">IF(N146="základní",J146,0)</f>
        <v>333.9</v>
      </c>
      <c r="BF146" s="163" t="n">
        <f aca="false">IF(N146="snížená",J146,0)</f>
        <v>0</v>
      </c>
      <c r="BG146" s="163" t="n">
        <f aca="false">IF(N146="zákl. přenesená",J146,0)</f>
        <v>0</v>
      </c>
      <c r="BH146" s="163" t="n">
        <f aca="false">IF(N146="sníž. přenesená",J146,0)</f>
        <v>0</v>
      </c>
      <c r="BI146" s="163" t="n">
        <f aca="false">IF(N146="nulová",J146,0)</f>
        <v>0</v>
      </c>
      <c r="BJ146" s="4" t="s">
        <v>78</v>
      </c>
      <c r="BK146" s="163" t="n">
        <f aca="false">ROUND(I146*H146,2)</f>
        <v>333.9</v>
      </c>
      <c r="BL146" s="4" t="s">
        <v>176</v>
      </c>
      <c r="BM146" s="162" t="s">
        <v>2806</v>
      </c>
    </row>
    <row r="147" s="20" customFormat="true" ht="10.5" hidden="false" customHeight="false" outlineLevel="0" collapsed="false">
      <c r="B147" s="21"/>
      <c r="D147" s="164" t="s">
        <v>178</v>
      </c>
      <c r="F147" s="165" t="s">
        <v>2807</v>
      </c>
      <c r="L147" s="21"/>
      <c r="M147" s="166"/>
      <c r="T147" s="52"/>
      <c r="AT147" s="4" t="s">
        <v>178</v>
      </c>
      <c r="AU147" s="4" t="s">
        <v>78</v>
      </c>
    </row>
    <row r="148" s="174" customFormat="true" ht="10.5" hidden="false" customHeight="false" outlineLevel="0" collapsed="false">
      <c r="B148" s="175"/>
      <c r="D148" s="169" t="s">
        <v>180</v>
      </c>
      <c r="E148" s="176"/>
      <c r="F148" s="177" t="s">
        <v>2808</v>
      </c>
      <c r="H148" s="178" t="n">
        <v>0.7</v>
      </c>
      <c r="L148" s="175"/>
      <c r="M148" s="179"/>
      <c r="T148" s="180"/>
      <c r="AT148" s="176" t="s">
        <v>180</v>
      </c>
      <c r="AU148" s="176" t="s">
        <v>78</v>
      </c>
      <c r="AV148" s="174" t="s">
        <v>80</v>
      </c>
      <c r="AW148" s="174" t="s">
        <v>32</v>
      </c>
      <c r="AX148" s="174" t="s">
        <v>71</v>
      </c>
      <c r="AY148" s="176" t="s">
        <v>170</v>
      </c>
    </row>
    <row r="149" s="181" customFormat="true" ht="10.5" hidden="false" customHeight="false" outlineLevel="0" collapsed="false">
      <c r="B149" s="182"/>
      <c r="D149" s="169" t="s">
        <v>180</v>
      </c>
      <c r="E149" s="183"/>
      <c r="F149" s="184" t="s">
        <v>190</v>
      </c>
      <c r="H149" s="185" t="n">
        <v>0.7</v>
      </c>
      <c r="L149" s="182"/>
      <c r="M149" s="186"/>
      <c r="T149" s="187"/>
      <c r="AT149" s="183" t="s">
        <v>180</v>
      </c>
      <c r="AU149" s="183" t="s">
        <v>78</v>
      </c>
      <c r="AV149" s="181" t="s">
        <v>176</v>
      </c>
      <c r="AW149" s="181" t="s">
        <v>32</v>
      </c>
      <c r="AX149" s="181" t="s">
        <v>78</v>
      </c>
      <c r="AY149" s="183" t="s">
        <v>170</v>
      </c>
    </row>
    <row r="150" s="20" customFormat="true" ht="24.2" hidden="false" customHeight="true" outlineLevel="0" collapsed="false">
      <c r="B150" s="21"/>
      <c r="C150" s="151" t="s">
        <v>300</v>
      </c>
      <c r="D150" s="151" t="s">
        <v>172</v>
      </c>
      <c r="E150" s="152" t="s">
        <v>2809</v>
      </c>
      <c r="F150" s="153" t="s">
        <v>2810</v>
      </c>
      <c r="G150" s="154" t="s">
        <v>207</v>
      </c>
      <c r="H150" s="155" t="n">
        <v>0.001</v>
      </c>
      <c r="I150" s="156" t="n">
        <v>64800</v>
      </c>
      <c r="J150" s="157" t="n">
        <f aca="false">ROUND(I150*H150,2)</f>
        <v>64.8</v>
      </c>
      <c r="K150" s="153"/>
      <c r="L150" s="21"/>
      <c r="M150" s="158"/>
      <c r="N150" s="159" t="s">
        <v>42</v>
      </c>
      <c r="O150" s="160" t="n">
        <v>15.231</v>
      </c>
      <c r="P150" s="160" t="n">
        <f aca="false">O150*H150</f>
        <v>0.015231</v>
      </c>
      <c r="Q150" s="160" t="n">
        <v>1.06277</v>
      </c>
      <c r="R150" s="160" t="n">
        <f aca="false">Q150*H150</f>
        <v>0.00106277</v>
      </c>
      <c r="S150" s="160" t="n">
        <v>0</v>
      </c>
      <c r="T150" s="161" t="n">
        <f aca="false">S150*H150</f>
        <v>0</v>
      </c>
      <c r="AR150" s="162" t="s">
        <v>176</v>
      </c>
      <c r="AT150" s="162" t="s">
        <v>172</v>
      </c>
      <c r="AU150" s="162" t="s">
        <v>78</v>
      </c>
      <c r="AY150" s="4" t="s">
        <v>170</v>
      </c>
      <c r="BE150" s="163" t="n">
        <f aca="false">IF(N150="základní",J150,0)</f>
        <v>64.8</v>
      </c>
      <c r="BF150" s="163" t="n">
        <f aca="false">IF(N150="snížená",J150,0)</f>
        <v>0</v>
      </c>
      <c r="BG150" s="163" t="n">
        <f aca="false">IF(N150="zákl. přenesená",J150,0)</f>
        <v>0</v>
      </c>
      <c r="BH150" s="163" t="n">
        <f aca="false">IF(N150="sníž. přenesená",J150,0)</f>
        <v>0</v>
      </c>
      <c r="BI150" s="163" t="n">
        <f aca="false">IF(N150="nulová",J150,0)</f>
        <v>0</v>
      </c>
      <c r="BJ150" s="4" t="s">
        <v>78</v>
      </c>
      <c r="BK150" s="163" t="n">
        <f aca="false">ROUND(I150*H150,2)</f>
        <v>64.8</v>
      </c>
      <c r="BL150" s="4" t="s">
        <v>176</v>
      </c>
      <c r="BM150" s="162" t="s">
        <v>2811</v>
      </c>
    </row>
    <row r="151" s="20" customFormat="true" ht="10.5" hidden="false" customHeight="false" outlineLevel="0" collapsed="false">
      <c r="B151" s="21"/>
      <c r="D151" s="164" t="s">
        <v>178</v>
      </c>
      <c r="F151" s="165" t="s">
        <v>2812</v>
      </c>
      <c r="L151" s="21"/>
      <c r="M151" s="166"/>
      <c r="T151" s="52"/>
      <c r="AT151" s="4" t="s">
        <v>178</v>
      </c>
      <c r="AU151" s="4" t="s">
        <v>78</v>
      </c>
    </row>
    <row r="152" s="139" customFormat="true" ht="25.9" hidden="false" customHeight="true" outlineLevel="0" collapsed="false">
      <c r="B152" s="140"/>
      <c r="D152" s="141" t="s">
        <v>70</v>
      </c>
      <c r="E152" s="142" t="s">
        <v>223</v>
      </c>
      <c r="F152" s="142" t="s">
        <v>2813</v>
      </c>
      <c r="J152" s="143" t="n">
        <f aca="false">BK152</f>
        <v>79848.04</v>
      </c>
      <c r="L152" s="140"/>
      <c r="M152" s="144"/>
      <c r="P152" s="145" t="n">
        <f aca="false">SUM(P153:P178)</f>
        <v>56.4171</v>
      </c>
      <c r="R152" s="145" t="n">
        <f aca="false">SUM(R153:R178)</f>
        <v>19.786125</v>
      </c>
      <c r="T152" s="146" t="n">
        <f aca="false">SUM(T153:T178)</f>
        <v>0</v>
      </c>
      <c r="AR152" s="141" t="s">
        <v>78</v>
      </c>
      <c r="AT152" s="147" t="s">
        <v>70</v>
      </c>
      <c r="AU152" s="147" t="s">
        <v>71</v>
      </c>
      <c r="AY152" s="141" t="s">
        <v>170</v>
      </c>
      <c r="BK152" s="148" t="n">
        <f aca="false">SUM(BK153:BK178)</f>
        <v>79848.04</v>
      </c>
    </row>
    <row r="153" s="20" customFormat="true" ht="37.9" hidden="false" customHeight="true" outlineLevel="0" collapsed="false">
      <c r="B153" s="21"/>
      <c r="C153" s="151" t="s">
        <v>305</v>
      </c>
      <c r="D153" s="151" t="s">
        <v>172</v>
      </c>
      <c r="E153" s="152" t="s">
        <v>2814</v>
      </c>
      <c r="F153" s="153" t="s">
        <v>2815</v>
      </c>
      <c r="G153" s="154" t="s">
        <v>352</v>
      </c>
      <c r="H153" s="155" t="n">
        <v>13.9</v>
      </c>
      <c r="I153" s="156" t="n">
        <v>90.1</v>
      </c>
      <c r="J153" s="157" t="n">
        <f aca="false">ROUND(I153*H153,2)</f>
        <v>1252.39</v>
      </c>
      <c r="K153" s="153"/>
      <c r="L153" s="21"/>
      <c r="M153" s="158"/>
      <c r="N153" s="159" t="s">
        <v>42</v>
      </c>
      <c r="O153" s="160" t="n">
        <v>0.199</v>
      </c>
      <c r="P153" s="160" t="n">
        <f aca="false">O153*H153</f>
        <v>2.7661</v>
      </c>
      <c r="Q153" s="160" t="n">
        <v>0</v>
      </c>
      <c r="R153" s="160" t="n">
        <f aca="false">Q153*H153</f>
        <v>0</v>
      </c>
      <c r="S153" s="160" t="n">
        <v>0</v>
      </c>
      <c r="T153" s="161" t="n">
        <f aca="false">S153*H153</f>
        <v>0</v>
      </c>
      <c r="AR153" s="162" t="s">
        <v>176</v>
      </c>
      <c r="AT153" s="162" t="s">
        <v>172</v>
      </c>
      <c r="AU153" s="162" t="s">
        <v>78</v>
      </c>
      <c r="AY153" s="4" t="s">
        <v>170</v>
      </c>
      <c r="BE153" s="163" t="n">
        <f aca="false">IF(N153="základní",J153,0)</f>
        <v>1252.39</v>
      </c>
      <c r="BF153" s="163" t="n">
        <f aca="false">IF(N153="snížená",J153,0)</f>
        <v>0</v>
      </c>
      <c r="BG153" s="163" t="n">
        <f aca="false">IF(N153="zákl. přenesená",J153,0)</f>
        <v>0</v>
      </c>
      <c r="BH153" s="163" t="n">
        <f aca="false">IF(N153="sníž. přenesená",J153,0)</f>
        <v>0</v>
      </c>
      <c r="BI153" s="163" t="n">
        <f aca="false">IF(N153="nulová",J153,0)</f>
        <v>0</v>
      </c>
      <c r="BJ153" s="4" t="s">
        <v>78</v>
      </c>
      <c r="BK153" s="163" t="n">
        <f aca="false">ROUND(I153*H153,2)</f>
        <v>1252.39</v>
      </c>
      <c r="BL153" s="4" t="s">
        <v>176</v>
      </c>
      <c r="BM153" s="162" t="s">
        <v>2816</v>
      </c>
    </row>
    <row r="154" s="20" customFormat="true" ht="10.5" hidden="false" customHeight="false" outlineLevel="0" collapsed="false">
      <c r="B154" s="21"/>
      <c r="D154" s="164" t="s">
        <v>178</v>
      </c>
      <c r="F154" s="165" t="s">
        <v>2817</v>
      </c>
      <c r="L154" s="21"/>
      <c r="M154" s="166"/>
      <c r="T154" s="52"/>
      <c r="AT154" s="4" t="s">
        <v>178</v>
      </c>
      <c r="AU154" s="4" t="s">
        <v>78</v>
      </c>
    </row>
    <row r="155" s="20" customFormat="true" ht="24.2" hidden="false" customHeight="true" outlineLevel="0" collapsed="false">
      <c r="B155" s="21"/>
      <c r="C155" s="188" t="s">
        <v>7</v>
      </c>
      <c r="D155" s="188" t="s">
        <v>229</v>
      </c>
      <c r="E155" s="189" t="s">
        <v>2818</v>
      </c>
      <c r="F155" s="190" t="s">
        <v>2819</v>
      </c>
      <c r="G155" s="191" t="s">
        <v>352</v>
      </c>
      <c r="H155" s="192" t="n">
        <v>14</v>
      </c>
      <c r="I155" s="193" t="n">
        <v>136.75</v>
      </c>
      <c r="J155" s="194" t="n">
        <f aca="false">ROUND(I155*H155,2)</f>
        <v>1914.5</v>
      </c>
      <c r="K155" s="190"/>
      <c r="L155" s="195"/>
      <c r="M155" s="196"/>
      <c r="N155" s="197" t="s">
        <v>42</v>
      </c>
      <c r="O155" s="160" t="n">
        <v>0</v>
      </c>
      <c r="P155" s="160" t="n">
        <f aca="false">O155*H155</f>
        <v>0</v>
      </c>
      <c r="Q155" s="160" t="n">
        <v>0.00067</v>
      </c>
      <c r="R155" s="160" t="n">
        <f aca="false">Q155*H155</f>
        <v>0.00938</v>
      </c>
      <c r="S155" s="160" t="n">
        <v>0</v>
      </c>
      <c r="T155" s="161" t="n">
        <f aca="false">S155*H155</f>
        <v>0</v>
      </c>
      <c r="AR155" s="162" t="s">
        <v>223</v>
      </c>
      <c r="AT155" s="162" t="s">
        <v>229</v>
      </c>
      <c r="AU155" s="162" t="s">
        <v>78</v>
      </c>
      <c r="AY155" s="4" t="s">
        <v>170</v>
      </c>
      <c r="BE155" s="163" t="n">
        <f aca="false">IF(N155="základní",J155,0)</f>
        <v>1914.5</v>
      </c>
      <c r="BF155" s="163" t="n">
        <f aca="false">IF(N155="snížená",J155,0)</f>
        <v>0</v>
      </c>
      <c r="BG155" s="163" t="n">
        <f aca="false">IF(N155="zákl. přenesená",J155,0)</f>
        <v>0</v>
      </c>
      <c r="BH155" s="163" t="n">
        <f aca="false">IF(N155="sníž. přenesená",J155,0)</f>
        <v>0</v>
      </c>
      <c r="BI155" s="163" t="n">
        <f aca="false">IF(N155="nulová",J155,0)</f>
        <v>0</v>
      </c>
      <c r="BJ155" s="4" t="s">
        <v>78</v>
      </c>
      <c r="BK155" s="163" t="n">
        <f aca="false">ROUND(I155*H155,2)</f>
        <v>1914.5</v>
      </c>
      <c r="BL155" s="4" t="s">
        <v>176</v>
      </c>
      <c r="BM155" s="162" t="s">
        <v>2820</v>
      </c>
    </row>
    <row r="156" s="20" customFormat="true" ht="49.15" hidden="false" customHeight="true" outlineLevel="0" collapsed="false">
      <c r="B156" s="21"/>
      <c r="C156" s="151" t="s">
        <v>316</v>
      </c>
      <c r="D156" s="151" t="s">
        <v>172</v>
      </c>
      <c r="E156" s="152" t="s">
        <v>2821</v>
      </c>
      <c r="F156" s="153" t="s">
        <v>2822</v>
      </c>
      <c r="G156" s="154" t="s">
        <v>292</v>
      </c>
      <c r="H156" s="155" t="n">
        <v>1</v>
      </c>
      <c r="I156" s="156" t="n">
        <v>1030</v>
      </c>
      <c r="J156" s="157" t="n">
        <f aca="false">ROUND(I156*H156,2)</f>
        <v>1030</v>
      </c>
      <c r="K156" s="153"/>
      <c r="L156" s="21"/>
      <c r="M156" s="158"/>
      <c r="N156" s="159" t="s">
        <v>42</v>
      </c>
      <c r="O156" s="160" t="n">
        <v>1.182</v>
      </c>
      <c r="P156" s="160" t="n">
        <f aca="false">O156*H156</f>
        <v>1.182</v>
      </c>
      <c r="Q156" s="160" t="n">
        <v>0.00072</v>
      </c>
      <c r="R156" s="160" t="n">
        <f aca="false">Q156*H156</f>
        <v>0.00072</v>
      </c>
      <c r="S156" s="160" t="n">
        <v>0</v>
      </c>
      <c r="T156" s="161" t="n">
        <f aca="false">S156*H156</f>
        <v>0</v>
      </c>
      <c r="AR156" s="162" t="s">
        <v>176</v>
      </c>
      <c r="AT156" s="162" t="s">
        <v>172</v>
      </c>
      <c r="AU156" s="162" t="s">
        <v>78</v>
      </c>
      <c r="AY156" s="4" t="s">
        <v>170</v>
      </c>
      <c r="BE156" s="163" t="n">
        <f aca="false">IF(N156="základní",J156,0)</f>
        <v>1030</v>
      </c>
      <c r="BF156" s="163" t="n">
        <f aca="false">IF(N156="snížená",J156,0)</f>
        <v>0</v>
      </c>
      <c r="BG156" s="163" t="n">
        <f aca="false">IF(N156="zákl. přenesená",J156,0)</f>
        <v>0</v>
      </c>
      <c r="BH156" s="163" t="n">
        <f aca="false">IF(N156="sníž. přenesená",J156,0)</f>
        <v>0</v>
      </c>
      <c r="BI156" s="163" t="n">
        <f aca="false">IF(N156="nulová",J156,0)</f>
        <v>0</v>
      </c>
      <c r="BJ156" s="4" t="s">
        <v>78</v>
      </c>
      <c r="BK156" s="163" t="n">
        <f aca="false">ROUND(I156*H156,2)</f>
        <v>1030</v>
      </c>
      <c r="BL156" s="4" t="s">
        <v>176</v>
      </c>
      <c r="BM156" s="162" t="s">
        <v>2823</v>
      </c>
    </row>
    <row r="157" s="20" customFormat="true" ht="10.5" hidden="false" customHeight="false" outlineLevel="0" collapsed="false">
      <c r="B157" s="21"/>
      <c r="D157" s="164" t="s">
        <v>178</v>
      </c>
      <c r="F157" s="165" t="s">
        <v>2824</v>
      </c>
      <c r="L157" s="21"/>
      <c r="M157" s="166"/>
      <c r="T157" s="52"/>
      <c r="AT157" s="4" t="s">
        <v>178</v>
      </c>
      <c r="AU157" s="4" t="s">
        <v>78</v>
      </c>
    </row>
    <row r="158" s="20" customFormat="true" ht="24.2" hidden="false" customHeight="true" outlineLevel="0" collapsed="false">
      <c r="B158" s="21"/>
      <c r="C158" s="188" t="s">
        <v>323</v>
      </c>
      <c r="D158" s="188" t="s">
        <v>229</v>
      </c>
      <c r="E158" s="189" t="s">
        <v>2825</v>
      </c>
      <c r="F158" s="190" t="s">
        <v>2826</v>
      </c>
      <c r="G158" s="191" t="s">
        <v>292</v>
      </c>
      <c r="H158" s="192" t="n">
        <v>1</v>
      </c>
      <c r="I158" s="193" t="n">
        <v>5780</v>
      </c>
      <c r="J158" s="194" t="n">
        <f aca="false">ROUND(I158*H158,2)</f>
        <v>5780</v>
      </c>
      <c r="K158" s="190"/>
      <c r="L158" s="195"/>
      <c r="M158" s="196"/>
      <c r="N158" s="197" t="s">
        <v>42</v>
      </c>
      <c r="O158" s="160" t="n">
        <v>0</v>
      </c>
      <c r="P158" s="160" t="n">
        <f aca="false">O158*H158</f>
        <v>0</v>
      </c>
      <c r="Q158" s="160" t="n">
        <v>0.011</v>
      </c>
      <c r="R158" s="160" t="n">
        <f aca="false">Q158*H158</f>
        <v>0.011</v>
      </c>
      <c r="S158" s="160" t="n">
        <v>0</v>
      </c>
      <c r="T158" s="161" t="n">
        <f aca="false">S158*H158</f>
        <v>0</v>
      </c>
      <c r="AR158" s="162" t="s">
        <v>223</v>
      </c>
      <c r="AT158" s="162" t="s">
        <v>229</v>
      </c>
      <c r="AU158" s="162" t="s">
        <v>78</v>
      </c>
      <c r="AY158" s="4" t="s">
        <v>170</v>
      </c>
      <c r="BE158" s="163" t="n">
        <f aca="false">IF(N158="základní",J158,0)</f>
        <v>5780</v>
      </c>
      <c r="BF158" s="163" t="n">
        <f aca="false">IF(N158="snížená",J158,0)</f>
        <v>0</v>
      </c>
      <c r="BG158" s="163" t="n">
        <f aca="false">IF(N158="zákl. přenesená",J158,0)</f>
        <v>0</v>
      </c>
      <c r="BH158" s="163" t="n">
        <f aca="false">IF(N158="sníž. přenesená",J158,0)</f>
        <v>0</v>
      </c>
      <c r="BI158" s="163" t="n">
        <f aca="false">IF(N158="nulová",J158,0)</f>
        <v>0</v>
      </c>
      <c r="BJ158" s="4" t="s">
        <v>78</v>
      </c>
      <c r="BK158" s="163" t="n">
        <f aca="false">ROUND(I158*H158,2)</f>
        <v>5780</v>
      </c>
      <c r="BL158" s="4" t="s">
        <v>176</v>
      </c>
      <c r="BM158" s="162" t="s">
        <v>2827</v>
      </c>
    </row>
    <row r="159" s="20" customFormat="true" ht="21.75" hidden="false" customHeight="true" outlineLevel="0" collapsed="false">
      <c r="B159" s="21"/>
      <c r="C159" s="188" t="s">
        <v>329</v>
      </c>
      <c r="D159" s="188" t="s">
        <v>229</v>
      </c>
      <c r="E159" s="189" t="s">
        <v>2828</v>
      </c>
      <c r="F159" s="190" t="s">
        <v>2829</v>
      </c>
      <c r="G159" s="191" t="s">
        <v>292</v>
      </c>
      <c r="H159" s="192" t="n">
        <v>1</v>
      </c>
      <c r="I159" s="193" t="n">
        <v>823</v>
      </c>
      <c r="J159" s="194" t="n">
        <f aca="false">ROUND(I159*H159,2)</f>
        <v>823</v>
      </c>
      <c r="K159" s="190"/>
      <c r="L159" s="195"/>
      <c r="M159" s="196"/>
      <c r="N159" s="197" t="s">
        <v>42</v>
      </c>
      <c r="O159" s="160" t="n">
        <v>0</v>
      </c>
      <c r="P159" s="160" t="n">
        <f aca="false">O159*H159</f>
        <v>0</v>
      </c>
      <c r="Q159" s="160" t="n">
        <v>0.0035</v>
      </c>
      <c r="R159" s="160" t="n">
        <f aca="false">Q159*H159</f>
        <v>0.0035</v>
      </c>
      <c r="S159" s="160" t="n">
        <v>0</v>
      </c>
      <c r="T159" s="161" t="n">
        <f aca="false">S159*H159</f>
        <v>0</v>
      </c>
      <c r="AR159" s="162" t="s">
        <v>223</v>
      </c>
      <c r="AT159" s="162" t="s">
        <v>229</v>
      </c>
      <c r="AU159" s="162" t="s">
        <v>78</v>
      </c>
      <c r="AY159" s="4" t="s">
        <v>170</v>
      </c>
      <c r="BE159" s="163" t="n">
        <f aca="false">IF(N159="základní",J159,0)</f>
        <v>823</v>
      </c>
      <c r="BF159" s="163" t="n">
        <f aca="false">IF(N159="snížená",J159,0)</f>
        <v>0</v>
      </c>
      <c r="BG159" s="163" t="n">
        <f aca="false">IF(N159="zákl. přenesená",J159,0)</f>
        <v>0</v>
      </c>
      <c r="BH159" s="163" t="n">
        <f aca="false">IF(N159="sníž. přenesená",J159,0)</f>
        <v>0</v>
      </c>
      <c r="BI159" s="163" t="n">
        <f aca="false">IF(N159="nulová",J159,0)</f>
        <v>0</v>
      </c>
      <c r="BJ159" s="4" t="s">
        <v>78</v>
      </c>
      <c r="BK159" s="163" t="n">
        <f aca="false">ROUND(I159*H159,2)</f>
        <v>823</v>
      </c>
      <c r="BL159" s="4" t="s">
        <v>176</v>
      </c>
      <c r="BM159" s="162" t="s">
        <v>2830</v>
      </c>
    </row>
    <row r="160" s="20" customFormat="true" ht="24.2" hidden="false" customHeight="true" outlineLevel="0" collapsed="false">
      <c r="B160" s="21"/>
      <c r="C160" s="188" t="s">
        <v>335</v>
      </c>
      <c r="D160" s="188" t="s">
        <v>229</v>
      </c>
      <c r="E160" s="189" t="s">
        <v>2831</v>
      </c>
      <c r="F160" s="190" t="s">
        <v>2832</v>
      </c>
      <c r="G160" s="191" t="s">
        <v>292</v>
      </c>
      <c r="H160" s="192" t="n">
        <v>1</v>
      </c>
      <c r="I160" s="193" t="n">
        <v>966</v>
      </c>
      <c r="J160" s="194" t="n">
        <f aca="false">ROUND(I160*H160,2)</f>
        <v>966</v>
      </c>
      <c r="K160" s="190"/>
      <c r="L160" s="195"/>
      <c r="M160" s="196"/>
      <c r="N160" s="197" t="s">
        <v>42</v>
      </c>
      <c r="O160" s="160" t="n">
        <v>0</v>
      </c>
      <c r="P160" s="160" t="n">
        <f aca="false">O160*H160</f>
        <v>0</v>
      </c>
      <c r="Q160" s="160" t="n">
        <v>0.0069</v>
      </c>
      <c r="R160" s="160" t="n">
        <f aca="false">Q160*H160</f>
        <v>0.0069</v>
      </c>
      <c r="S160" s="160" t="n">
        <v>0</v>
      </c>
      <c r="T160" s="161" t="n">
        <f aca="false">S160*H160</f>
        <v>0</v>
      </c>
      <c r="AR160" s="162" t="s">
        <v>223</v>
      </c>
      <c r="AT160" s="162" t="s">
        <v>229</v>
      </c>
      <c r="AU160" s="162" t="s">
        <v>78</v>
      </c>
      <c r="AY160" s="4" t="s">
        <v>170</v>
      </c>
      <c r="BE160" s="163" t="n">
        <f aca="false">IF(N160="základní",J160,0)</f>
        <v>966</v>
      </c>
      <c r="BF160" s="163" t="n">
        <f aca="false">IF(N160="snížená",J160,0)</f>
        <v>0</v>
      </c>
      <c r="BG160" s="163" t="n">
        <f aca="false">IF(N160="zákl. přenesená",J160,0)</f>
        <v>0</v>
      </c>
      <c r="BH160" s="163" t="n">
        <f aca="false">IF(N160="sníž. přenesená",J160,0)</f>
        <v>0</v>
      </c>
      <c r="BI160" s="163" t="n">
        <f aca="false">IF(N160="nulová",J160,0)</f>
        <v>0</v>
      </c>
      <c r="BJ160" s="4" t="s">
        <v>78</v>
      </c>
      <c r="BK160" s="163" t="n">
        <f aca="false">ROUND(I160*H160,2)</f>
        <v>966</v>
      </c>
      <c r="BL160" s="4" t="s">
        <v>176</v>
      </c>
      <c r="BM160" s="162" t="s">
        <v>2833</v>
      </c>
    </row>
    <row r="161" s="20" customFormat="true" ht="44.25" hidden="false" customHeight="true" outlineLevel="0" collapsed="false">
      <c r="B161" s="21"/>
      <c r="C161" s="151" t="s">
        <v>321</v>
      </c>
      <c r="D161" s="151" t="s">
        <v>172</v>
      </c>
      <c r="E161" s="152" t="s">
        <v>2834</v>
      </c>
      <c r="F161" s="153" t="s">
        <v>2835</v>
      </c>
      <c r="G161" s="154" t="s">
        <v>292</v>
      </c>
      <c r="H161" s="155" t="n">
        <v>1</v>
      </c>
      <c r="I161" s="156" t="n">
        <v>1190</v>
      </c>
      <c r="J161" s="157" t="n">
        <f aca="false">ROUND(I161*H161,2)</f>
        <v>1190</v>
      </c>
      <c r="K161" s="153"/>
      <c r="L161" s="21"/>
      <c r="M161" s="158"/>
      <c r="N161" s="159" t="s">
        <v>42</v>
      </c>
      <c r="O161" s="160" t="n">
        <v>3.474</v>
      </c>
      <c r="P161" s="160" t="n">
        <f aca="false">O161*H161</f>
        <v>3.474</v>
      </c>
      <c r="Q161" s="160" t="n">
        <v>0</v>
      </c>
      <c r="R161" s="160" t="n">
        <f aca="false">Q161*H161</f>
        <v>0</v>
      </c>
      <c r="S161" s="160" t="n">
        <v>0</v>
      </c>
      <c r="T161" s="161" t="n">
        <f aca="false">S161*H161</f>
        <v>0</v>
      </c>
      <c r="AR161" s="162" t="s">
        <v>176</v>
      </c>
      <c r="AT161" s="162" t="s">
        <v>172</v>
      </c>
      <c r="AU161" s="162" t="s">
        <v>78</v>
      </c>
      <c r="AY161" s="4" t="s">
        <v>170</v>
      </c>
      <c r="BE161" s="163" t="n">
        <f aca="false">IF(N161="základní",J161,0)</f>
        <v>1190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1190</v>
      </c>
      <c r="BL161" s="4" t="s">
        <v>176</v>
      </c>
      <c r="BM161" s="162" t="s">
        <v>2836</v>
      </c>
    </row>
    <row r="162" s="20" customFormat="true" ht="10.5" hidden="false" customHeight="false" outlineLevel="0" collapsed="false">
      <c r="B162" s="21"/>
      <c r="D162" s="164" t="s">
        <v>178</v>
      </c>
      <c r="F162" s="165" t="s">
        <v>2837</v>
      </c>
      <c r="L162" s="21"/>
      <c r="M162" s="166"/>
      <c r="T162" s="52"/>
      <c r="AT162" s="4" t="s">
        <v>178</v>
      </c>
      <c r="AU162" s="4" t="s">
        <v>78</v>
      </c>
    </row>
    <row r="163" s="20" customFormat="true" ht="33" hidden="false" customHeight="true" outlineLevel="0" collapsed="false">
      <c r="B163" s="21"/>
      <c r="C163" s="188" t="s">
        <v>345</v>
      </c>
      <c r="D163" s="188" t="s">
        <v>229</v>
      </c>
      <c r="E163" s="189" t="s">
        <v>2838</v>
      </c>
      <c r="F163" s="190" t="s">
        <v>2839</v>
      </c>
      <c r="G163" s="191" t="s">
        <v>292</v>
      </c>
      <c r="H163" s="192" t="n">
        <v>1</v>
      </c>
      <c r="I163" s="193" t="n">
        <v>1090</v>
      </c>
      <c r="J163" s="194" t="n">
        <f aca="false">ROUND(I163*H163,2)</f>
        <v>1090</v>
      </c>
      <c r="K163" s="190"/>
      <c r="L163" s="195"/>
      <c r="M163" s="196"/>
      <c r="N163" s="197" t="s">
        <v>42</v>
      </c>
      <c r="O163" s="160" t="n">
        <v>0</v>
      </c>
      <c r="P163" s="160" t="n">
        <f aca="false">O163*H163</f>
        <v>0</v>
      </c>
      <c r="Q163" s="160" t="n">
        <v>0.0019</v>
      </c>
      <c r="R163" s="160" t="n">
        <f aca="false">Q163*H163</f>
        <v>0.0019</v>
      </c>
      <c r="S163" s="160" t="n">
        <v>0</v>
      </c>
      <c r="T163" s="161" t="n">
        <f aca="false">S163*H163</f>
        <v>0</v>
      </c>
      <c r="AR163" s="162" t="s">
        <v>223</v>
      </c>
      <c r="AT163" s="162" t="s">
        <v>229</v>
      </c>
      <c r="AU163" s="162" t="s">
        <v>78</v>
      </c>
      <c r="AY163" s="4" t="s">
        <v>170</v>
      </c>
      <c r="BE163" s="163" t="n">
        <f aca="false">IF(N163="základní",J163,0)</f>
        <v>1090</v>
      </c>
      <c r="BF163" s="163" t="n">
        <f aca="false">IF(N163="snížená",J163,0)</f>
        <v>0</v>
      </c>
      <c r="BG163" s="163" t="n">
        <f aca="false">IF(N163="zákl. přenesená",J163,0)</f>
        <v>0</v>
      </c>
      <c r="BH163" s="163" t="n">
        <f aca="false">IF(N163="sníž. přenesená",J163,0)</f>
        <v>0</v>
      </c>
      <c r="BI163" s="163" t="n">
        <f aca="false">IF(N163="nulová",J163,0)</f>
        <v>0</v>
      </c>
      <c r="BJ163" s="4" t="s">
        <v>78</v>
      </c>
      <c r="BK163" s="163" t="n">
        <f aca="false">ROUND(I163*H163,2)</f>
        <v>1090</v>
      </c>
      <c r="BL163" s="4" t="s">
        <v>176</v>
      </c>
      <c r="BM163" s="162" t="s">
        <v>2840</v>
      </c>
    </row>
    <row r="164" s="20" customFormat="true" ht="16.5" hidden="false" customHeight="true" outlineLevel="0" collapsed="false">
      <c r="B164" s="21"/>
      <c r="C164" s="151" t="s">
        <v>334</v>
      </c>
      <c r="D164" s="151" t="s">
        <v>172</v>
      </c>
      <c r="E164" s="152" t="s">
        <v>2841</v>
      </c>
      <c r="F164" s="153" t="s">
        <v>2842</v>
      </c>
      <c r="G164" s="154" t="s">
        <v>352</v>
      </c>
      <c r="H164" s="155" t="n">
        <v>14</v>
      </c>
      <c r="I164" s="156" t="n">
        <v>19.4</v>
      </c>
      <c r="J164" s="157" t="n">
        <f aca="false">ROUND(I164*H164,2)</f>
        <v>271.6</v>
      </c>
      <c r="K164" s="153"/>
      <c r="L164" s="21"/>
      <c r="M164" s="158"/>
      <c r="N164" s="159" t="s">
        <v>42</v>
      </c>
      <c r="O164" s="160" t="n">
        <v>0.044</v>
      </c>
      <c r="P164" s="160" t="n">
        <f aca="false">O164*H164</f>
        <v>0.616</v>
      </c>
      <c r="Q164" s="160" t="n">
        <v>0</v>
      </c>
      <c r="R164" s="160" t="n">
        <f aca="false">Q164*H164</f>
        <v>0</v>
      </c>
      <c r="S164" s="160" t="n">
        <v>0</v>
      </c>
      <c r="T164" s="161" t="n">
        <f aca="false">S164*H164</f>
        <v>0</v>
      </c>
      <c r="AR164" s="162" t="s">
        <v>176</v>
      </c>
      <c r="AT164" s="162" t="s">
        <v>172</v>
      </c>
      <c r="AU164" s="162" t="s">
        <v>78</v>
      </c>
      <c r="AY164" s="4" t="s">
        <v>170</v>
      </c>
      <c r="BE164" s="163" t="n">
        <f aca="false">IF(N164="základní",J164,0)</f>
        <v>271.6</v>
      </c>
      <c r="BF164" s="163" t="n">
        <f aca="false">IF(N164="snížená",J164,0)</f>
        <v>0</v>
      </c>
      <c r="BG164" s="163" t="n">
        <f aca="false">IF(N164="zákl. přenesená",J164,0)</f>
        <v>0</v>
      </c>
      <c r="BH164" s="163" t="n">
        <f aca="false">IF(N164="sníž. přenesená",J164,0)</f>
        <v>0</v>
      </c>
      <c r="BI164" s="163" t="n">
        <f aca="false">IF(N164="nulová",J164,0)</f>
        <v>0</v>
      </c>
      <c r="BJ164" s="4" t="s">
        <v>78</v>
      </c>
      <c r="BK164" s="163" t="n">
        <f aca="false">ROUND(I164*H164,2)</f>
        <v>271.6</v>
      </c>
      <c r="BL164" s="4" t="s">
        <v>176</v>
      </c>
      <c r="BM164" s="162" t="s">
        <v>2843</v>
      </c>
    </row>
    <row r="165" s="20" customFormat="true" ht="10.5" hidden="false" customHeight="false" outlineLevel="0" collapsed="false">
      <c r="B165" s="21"/>
      <c r="D165" s="164" t="s">
        <v>178</v>
      </c>
      <c r="F165" s="165" t="s">
        <v>2844</v>
      </c>
      <c r="L165" s="21"/>
      <c r="M165" s="166"/>
      <c r="T165" s="52"/>
      <c r="AT165" s="4" t="s">
        <v>178</v>
      </c>
      <c r="AU165" s="4" t="s">
        <v>78</v>
      </c>
    </row>
    <row r="166" s="20" customFormat="true" ht="24.2" hidden="false" customHeight="true" outlineLevel="0" collapsed="false">
      <c r="B166" s="21"/>
      <c r="C166" s="151" t="s">
        <v>358</v>
      </c>
      <c r="D166" s="151" t="s">
        <v>172</v>
      </c>
      <c r="E166" s="152" t="s">
        <v>2845</v>
      </c>
      <c r="F166" s="153" t="s">
        <v>2846</v>
      </c>
      <c r="G166" s="154" t="s">
        <v>352</v>
      </c>
      <c r="H166" s="155" t="n">
        <v>14</v>
      </c>
      <c r="I166" s="156" t="n">
        <v>37.4</v>
      </c>
      <c r="J166" s="157" t="n">
        <f aca="false">ROUND(I166*H166,2)</f>
        <v>523.6</v>
      </c>
      <c r="K166" s="153"/>
      <c r="L166" s="21"/>
      <c r="M166" s="158"/>
      <c r="N166" s="159" t="s">
        <v>42</v>
      </c>
      <c r="O166" s="160" t="n">
        <v>0.079</v>
      </c>
      <c r="P166" s="160" t="n">
        <f aca="false">O166*H166</f>
        <v>1.106</v>
      </c>
      <c r="Q166" s="160" t="n">
        <v>0</v>
      </c>
      <c r="R166" s="160" t="n">
        <f aca="false">Q166*H166</f>
        <v>0</v>
      </c>
      <c r="S166" s="160" t="n">
        <v>0</v>
      </c>
      <c r="T166" s="161" t="n">
        <f aca="false">S166*H166</f>
        <v>0</v>
      </c>
      <c r="AR166" s="162" t="s">
        <v>176</v>
      </c>
      <c r="AT166" s="162" t="s">
        <v>172</v>
      </c>
      <c r="AU166" s="162" t="s">
        <v>78</v>
      </c>
      <c r="AY166" s="4" t="s">
        <v>170</v>
      </c>
      <c r="BE166" s="163" t="n">
        <f aca="false">IF(N166="základní",J166,0)</f>
        <v>523.6</v>
      </c>
      <c r="BF166" s="163" t="n">
        <f aca="false">IF(N166="snížená",J166,0)</f>
        <v>0</v>
      </c>
      <c r="BG166" s="163" t="n">
        <f aca="false">IF(N166="zákl. přenesená",J166,0)</f>
        <v>0</v>
      </c>
      <c r="BH166" s="163" t="n">
        <f aca="false">IF(N166="sníž. přenesená",J166,0)</f>
        <v>0</v>
      </c>
      <c r="BI166" s="163" t="n">
        <f aca="false">IF(N166="nulová",J166,0)</f>
        <v>0</v>
      </c>
      <c r="BJ166" s="4" t="s">
        <v>78</v>
      </c>
      <c r="BK166" s="163" t="n">
        <f aca="false">ROUND(I166*H166,2)</f>
        <v>523.6</v>
      </c>
      <c r="BL166" s="4" t="s">
        <v>176</v>
      </c>
      <c r="BM166" s="162" t="s">
        <v>2847</v>
      </c>
    </row>
    <row r="167" s="20" customFormat="true" ht="10.5" hidden="false" customHeight="false" outlineLevel="0" collapsed="false">
      <c r="B167" s="21"/>
      <c r="D167" s="164" t="s">
        <v>178</v>
      </c>
      <c r="F167" s="165" t="s">
        <v>2848</v>
      </c>
      <c r="L167" s="21"/>
      <c r="M167" s="166"/>
      <c r="T167" s="52"/>
      <c r="AT167" s="4" t="s">
        <v>178</v>
      </c>
      <c r="AU167" s="4" t="s">
        <v>78</v>
      </c>
    </row>
    <row r="168" s="20" customFormat="true" ht="33" hidden="false" customHeight="true" outlineLevel="0" collapsed="false">
      <c r="B168" s="21"/>
      <c r="C168" s="151" t="s">
        <v>344</v>
      </c>
      <c r="D168" s="151" t="s">
        <v>172</v>
      </c>
      <c r="E168" s="152" t="s">
        <v>2849</v>
      </c>
      <c r="F168" s="153" t="s">
        <v>2850</v>
      </c>
      <c r="G168" s="154" t="s">
        <v>292</v>
      </c>
      <c r="H168" s="155" t="n">
        <v>1</v>
      </c>
      <c r="I168" s="156" t="n">
        <v>47900</v>
      </c>
      <c r="J168" s="157" t="n">
        <f aca="false">ROUND(I168*H168,2)</f>
        <v>47900</v>
      </c>
      <c r="K168" s="153"/>
      <c r="L168" s="21"/>
      <c r="M168" s="158"/>
      <c r="N168" s="159" t="s">
        <v>42</v>
      </c>
      <c r="O168" s="160" t="n">
        <v>44.796</v>
      </c>
      <c r="P168" s="160" t="n">
        <f aca="false">O168*H168</f>
        <v>44.796</v>
      </c>
      <c r="Q168" s="160" t="n">
        <v>18.73053</v>
      </c>
      <c r="R168" s="160" t="n">
        <f aca="false">Q168*H168</f>
        <v>18.73053</v>
      </c>
      <c r="S168" s="160" t="n">
        <v>0</v>
      </c>
      <c r="T168" s="161" t="n">
        <f aca="false">S168*H168</f>
        <v>0</v>
      </c>
      <c r="AR168" s="162" t="s">
        <v>176</v>
      </c>
      <c r="AT168" s="162" t="s">
        <v>172</v>
      </c>
      <c r="AU168" s="162" t="s">
        <v>78</v>
      </c>
      <c r="AY168" s="4" t="s">
        <v>170</v>
      </c>
      <c r="BE168" s="163" t="n">
        <f aca="false">IF(N168="základní",J168,0)</f>
        <v>47900</v>
      </c>
      <c r="BF168" s="163" t="n">
        <f aca="false">IF(N168="snížená",J168,0)</f>
        <v>0</v>
      </c>
      <c r="BG168" s="163" t="n">
        <f aca="false">IF(N168="zákl. přenesená",J168,0)</f>
        <v>0</v>
      </c>
      <c r="BH168" s="163" t="n">
        <f aca="false">IF(N168="sníž. přenesená",J168,0)</f>
        <v>0</v>
      </c>
      <c r="BI168" s="163" t="n">
        <f aca="false">IF(N168="nulová",J168,0)</f>
        <v>0</v>
      </c>
      <c r="BJ168" s="4" t="s">
        <v>78</v>
      </c>
      <c r="BK168" s="163" t="n">
        <f aca="false">ROUND(I168*H168,2)</f>
        <v>47900</v>
      </c>
      <c r="BL168" s="4" t="s">
        <v>176</v>
      </c>
      <c r="BM168" s="162" t="s">
        <v>2851</v>
      </c>
    </row>
    <row r="169" s="20" customFormat="true" ht="10.5" hidden="false" customHeight="false" outlineLevel="0" collapsed="false">
      <c r="B169" s="21"/>
      <c r="D169" s="164" t="s">
        <v>178</v>
      </c>
      <c r="F169" s="165" t="s">
        <v>2852</v>
      </c>
      <c r="L169" s="21"/>
      <c r="M169" s="166"/>
      <c r="T169" s="52"/>
      <c r="AT169" s="4" t="s">
        <v>178</v>
      </c>
      <c r="AU169" s="4" t="s">
        <v>78</v>
      </c>
    </row>
    <row r="170" s="20" customFormat="true" ht="16.5" hidden="false" customHeight="true" outlineLevel="0" collapsed="false">
      <c r="B170" s="21"/>
      <c r="C170" s="188" t="s">
        <v>376</v>
      </c>
      <c r="D170" s="188" t="s">
        <v>229</v>
      </c>
      <c r="E170" s="189" t="s">
        <v>2853</v>
      </c>
      <c r="F170" s="190" t="s">
        <v>2854</v>
      </c>
      <c r="G170" s="191" t="s">
        <v>292</v>
      </c>
      <c r="H170" s="192" t="n">
        <v>9.45</v>
      </c>
      <c r="I170" s="193" t="n">
        <v>534</v>
      </c>
      <c r="J170" s="194" t="n">
        <f aca="false">ROUND(I170*H170,2)</f>
        <v>5046.3</v>
      </c>
      <c r="K170" s="190"/>
      <c r="L170" s="195"/>
      <c r="M170" s="196"/>
      <c r="N170" s="197" t="s">
        <v>42</v>
      </c>
      <c r="O170" s="160" t="n">
        <v>0</v>
      </c>
      <c r="P170" s="160" t="n">
        <f aca="false">O170*H170</f>
        <v>0</v>
      </c>
      <c r="Q170" s="160" t="n">
        <v>0.078</v>
      </c>
      <c r="R170" s="160" t="n">
        <f aca="false">Q170*H170</f>
        <v>0.7371</v>
      </c>
      <c r="S170" s="160" t="n">
        <v>0</v>
      </c>
      <c r="T170" s="161" t="n">
        <f aca="false">S170*H170</f>
        <v>0</v>
      </c>
      <c r="AR170" s="162" t="s">
        <v>223</v>
      </c>
      <c r="AT170" s="162" t="s">
        <v>229</v>
      </c>
      <c r="AU170" s="162" t="s">
        <v>78</v>
      </c>
      <c r="AY170" s="4" t="s">
        <v>170</v>
      </c>
      <c r="BE170" s="163" t="n">
        <f aca="false">IF(N170="základní",J170,0)</f>
        <v>5046.3</v>
      </c>
      <c r="BF170" s="163" t="n">
        <f aca="false">IF(N170="snížená",J170,0)</f>
        <v>0</v>
      </c>
      <c r="BG170" s="163" t="n">
        <f aca="false">IF(N170="zákl. přenesená",J170,0)</f>
        <v>0</v>
      </c>
      <c r="BH170" s="163" t="n">
        <f aca="false">IF(N170="sníž. přenesená",J170,0)</f>
        <v>0</v>
      </c>
      <c r="BI170" s="163" t="n">
        <f aca="false">IF(N170="nulová",J170,0)</f>
        <v>0</v>
      </c>
      <c r="BJ170" s="4" t="s">
        <v>78</v>
      </c>
      <c r="BK170" s="163" t="n">
        <f aca="false">ROUND(I170*H170,2)</f>
        <v>5046.3</v>
      </c>
      <c r="BL170" s="4" t="s">
        <v>176</v>
      </c>
      <c r="BM170" s="162" t="s">
        <v>2855</v>
      </c>
    </row>
    <row r="171" s="174" customFormat="true" ht="10.5" hidden="false" customHeight="false" outlineLevel="0" collapsed="false">
      <c r="B171" s="175"/>
      <c r="D171" s="169" t="s">
        <v>180</v>
      </c>
      <c r="E171" s="176"/>
      <c r="F171" s="177" t="s">
        <v>2856</v>
      </c>
      <c r="H171" s="178" t="n">
        <v>9.45</v>
      </c>
      <c r="L171" s="175"/>
      <c r="M171" s="179"/>
      <c r="T171" s="180"/>
      <c r="AT171" s="176" t="s">
        <v>180</v>
      </c>
      <c r="AU171" s="176" t="s">
        <v>78</v>
      </c>
      <c r="AV171" s="174" t="s">
        <v>80</v>
      </c>
      <c r="AW171" s="174" t="s">
        <v>32</v>
      </c>
      <c r="AX171" s="174" t="s">
        <v>78</v>
      </c>
      <c r="AY171" s="176" t="s">
        <v>170</v>
      </c>
    </row>
    <row r="172" s="20" customFormat="true" ht="24.2" hidden="false" customHeight="true" outlineLevel="0" collapsed="false">
      <c r="B172" s="21"/>
      <c r="C172" s="151" t="s">
        <v>390</v>
      </c>
      <c r="D172" s="151" t="s">
        <v>172</v>
      </c>
      <c r="E172" s="152" t="s">
        <v>2857</v>
      </c>
      <c r="F172" s="153" t="s">
        <v>2858</v>
      </c>
      <c r="G172" s="154" t="s">
        <v>292</v>
      </c>
      <c r="H172" s="155" t="n">
        <v>1</v>
      </c>
      <c r="I172" s="156" t="n">
        <v>1270</v>
      </c>
      <c r="J172" s="157" t="n">
        <f aca="false">ROUND(I172*H172,2)</f>
        <v>1270</v>
      </c>
      <c r="K172" s="153"/>
      <c r="L172" s="21"/>
      <c r="M172" s="158"/>
      <c r="N172" s="159" t="s">
        <v>42</v>
      </c>
      <c r="O172" s="160" t="n">
        <v>1.694</v>
      </c>
      <c r="P172" s="160" t="n">
        <f aca="false">O172*H172</f>
        <v>1.694</v>
      </c>
      <c r="Q172" s="160" t="n">
        <v>0.21734</v>
      </c>
      <c r="R172" s="160" t="n">
        <f aca="false">Q172*H172</f>
        <v>0.21734</v>
      </c>
      <c r="S172" s="160" t="n">
        <v>0</v>
      </c>
      <c r="T172" s="161" t="n">
        <f aca="false">S172*H172</f>
        <v>0</v>
      </c>
      <c r="AR172" s="162" t="s">
        <v>176</v>
      </c>
      <c r="AT172" s="162" t="s">
        <v>172</v>
      </c>
      <c r="AU172" s="162" t="s">
        <v>78</v>
      </c>
      <c r="AY172" s="4" t="s">
        <v>170</v>
      </c>
      <c r="BE172" s="163" t="n">
        <f aca="false">IF(N172="základní",J172,0)</f>
        <v>1270</v>
      </c>
      <c r="BF172" s="163" t="n">
        <f aca="false">IF(N172="snížená",J172,0)</f>
        <v>0</v>
      </c>
      <c r="BG172" s="163" t="n">
        <f aca="false">IF(N172="zákl. přenesená",J172,0)</f>
        <v>0</v>
      </c>
      <c r="BH172" s="163" t="n">
        <f aca="false">IF(N172="sníž. přenesená",J172,0)</f>
        <v>0</v>
      </c>
      <c r="BI172" s="163" t="n">
        <f aca="false">IF(N172="nulová",J172,0)</f>
        <v>0</v>
      </c>
      <c r="BJ172" s="4" t="s">
        <v>78</v>
      </c>
      <c r="BK172" s="163" t="n">
        <f aca="false">ROUND(I172*H172,2)</f>
        <v>1270</v>
      </c>
      <c r="BL172" s="4" t="s">
        <v>176</v>
      </c>
      <c r="BM172" s="162" t="s">
        <v>2859</v>
      </c>
    </row>
    <row r="173" s="20" customFormat="true" ht="10.5" hidden="false" customHeight="false" outlineLevel="0" collapsed="false">
      <c r="B173" s="21"/>
      <c r="D173" s="164" t="s">
        <v>178</v>
      </c>
      <c r="F173" s="165" t="s">
        <v>2860</v>
      </c>
      <c r="L173" s="21"/>
      <c r="M173" s="166"/>
      <c r="T173" s="52"/>
      <c r="AT173" s="4" t="s">
        <v>178</v>
      </c>
      <c r="AU173" s="4" t="s">
        <v>78</v>
      </c>
    </row>
    <row r="174" s="20" customFormat="true" ht="24.2" hidden="false" customHeight="true" outlineLevel="0" collapsed="false">
      <c r="B174" s="21"/>
      <c r="C174" s="188" t="s">
        <v>400</v>
      </c>
      <c r="D174" s="188" t="s">
        <v>229</v>
      </c>
      <c r="E174" s="189" t="s">
        <v>2861</v>
      </c>
      <c r="F174" s="190" t="s">
        <v>2862</v>
      </c>
      <c r="G174" s="191" t="s">
        <v>292</v>
      </c>
      <c r="H174" s="192" t="n">
        <v>1</v>
      </c>
      <c r="I174" s="193" t="n">
        <v>9080</v>
      </c>
      <c r="J174" s="194" t="n">
        <f aca="false">ROUND(I174*H174,2)</f>
        <v>9080</v>
      </c>
      <c r="K174" s="190"/>
      <c r="L174" s="195"/>
      <c r="M174" s="196"/>
      <c r="N174" s="197" t="s">
        <v>42</v>
      </c>
      <c r="O174" s="160" t="n">
        <v>0</v>
      </c>
      <c r="P174" s="160" t="n">
        <f aca="false">O174*H174</f>
        <v>0</v>
      </c>
      <c r="Q174" s="160" t="n">
        <v>0.065</v>
      </c>
      <c r="R174" s="160" t="n">
        <f aca="false">Q174*H174</f>
        <v>0.065</v>
      </c>
      <c r="S174" s="160" t="n">
        <v>0</v>
      </c>
      <c r="T174" s="161" t="n">
        <f aca="false">S174*H174</f>
        <v>0</v>
      </c>
      <c r="AR174" s="162" t="s">
        <v>223</v>
      </c>
      <c r="AT174" s="162" t="s">
        <v>229</v>
      </c>
      <c r="AU174" s="162" t="s">
        <v>78</v>
      </c>
      <c r="AY174" s="4" t="s">
        <v>170</v>
      </c>
      <c r="BE174" s="163" t="n">
        <f aca="false">IF(N174="základní",J174,0)</f>
        <v>9080</v>
      </c>
      <c r="BF174" s="163" t="n">
        <f aca="false">IF(N174="snížená",J174,0)</f>
        <v>0</v>
      </c>
      <c r="BG174" s="163" t="n">
        <f aca="false">IF(N174="zákl. přenesená",J174,0)</f>
        <v>0</v>
      </c>
      <c r="BH174" s="163" t="n">
        <f aca="false">IF(N174="sníž. přenesená",J174,0)</f>
        <v>0</v>
      </c>
      <c r="BI174" s="163" t="n">
        <f aca="false">IF(N174="nulová",J174,0)</f>
        <v>0</v>
      </c>
      <c r="BJ174" s="4" t="s">
        <v>78</v>
      </c>
      <c r="BK174" s="163" t="n">
        <f aca="false">ROUND(I174*H174,2)</f>
        <v>9080</v>
      </c>
      <c r="BL174" s="4" t="s">
        <v>176</v>
      </c>
      <c r="BM174" s="162" t="s">
        <v>2863</v>
      </c>
    </row>
    <row r="175" s="20" customFormat="true" ht="16.5" hidden="false" customHeight="true" outlineLevel="0" collapsed="false">
      <c r="B175" s="21"/>
      <c r="C175" s="151" t="s">
        <v>405</v>
      </c>
      <c r="D175" s="151" t="s">
        <v>172</v>
      </c>
      <c r="E175" s="152" t="s">
        <v>2864</v>
      </c>
      <c r="F175" s="153" t="s">
        <v>2865</v>
      </c>
      <c r="G175" s="154" t="s">
        <v>352</v>
      </c>
      <c r="H175" s="155" t="n">
        <v>14.5</v>
      </c>
      <c r="I175" s="156" t="n">
        <v>58.5</v>
      </c>
      <c r="J175" s="157" t="n">
        <f aca="false">ROUND(I175*H175,2)</f>
        <v>848.25</v>
      </c>
      <c r="K175" s="153"/>
      <c r="L175" s="21"/>
      <c r="M175" s="158"/>
      <c r="N175" s="159" t="s">
        <v>42</v>
      </c>
      <c r="O175" s="160" t="n">
        <v>0.054</v>
      </c>
      <c r="P175" s="160" t="n">
        <f aca="false">O175*H175</f>
        <v>0.783</v>
      </c>
      <c r="Q175" s="160" t="n">
        <v>0.00019</v>
      </c>
      <c r="R175" s="160" t="n">
        <f aca="false">Q175*H175</f>
        <v>0.002755</v>
      </c>
      <c r="S175" s="160" t="n">
        <v>0</v>
      </c>
      <c r="T175" s="161" t="n">
        <f aca="false">S175*H175</f>
        <v>0</v>
      </c>
      <c r="AR175" s="162" t="s">
        <v>176</v>
      </c>
      <c r="AT175" s="162" t="s">
        <v>172</v>
      </c>
      <c r="AU175" s="162" t="s">
        <v>78</v>
      </c>
      <c r="AY175" s="4" t="s">
        <v>170</v>
      </c>
      <c r="BE175" s="163" t="n">
        <f aca="false">IF(N175="základní",J175,0)</f>
        <v>848.25</v>
      </c>
      <c r="BF175" s="163" t="n">
        <f aca="false">IF(N175="snížená",J175,0)</f>
        <v>0</v>
      </c>
      <c r="BG175" s="163" t="n">
        <f aca="false">IF(N175="zákl. přenesená",J175,0)</f>
        <v>0</v>
      </c>
      <c r="BH175" s="163" t="n">
        <f aca="false">IF(N175="sníž. přenesená",J175,0)</f>
        <v>0</v>
      </c>
      <c r="BI175" s="163" t="n">
        <f aca="false">IF(N175="nulová",J175,0)</f>
        <v>0</v>
      </c>
      <c r="BJ175" s="4" t="s">
        <v>78</v>
      </c>
      <c r="BK175" s="163" t="n">
        <f aca="false">ROUND(I175*H175,2)</f>
        <v>848.25</v>
      </c>
      <c r="BL175" s="4" t="s">
        <v>176</v>
      </c>
      <c r="BM175" s="162" t="s">
        <v>2866</v>
      </c>
    </row>
    <row r="176" s="20" customFormat="true" ht="10.5" hidden="false" customHeight="false" outlineLevel="0" collapsed="false">
      <c r="B176" s="21"/>
      <c r="D176" s="164" t="s">
        <v>178</v>
      </c>
      <c r="F176" s="165" t="s">
        <v>2867</v>
      </c>
      <c r="L176" s="21"/>
      <c r="M176" s="166"/>
      <c r="T176" s="52"/>
      <c r="AT176" s="4" t="s">
        <v>178</v>
      </c>
      <c r="AU176" s="4" t="s">
        <v>78</v>
      </c>
    </row>
    <row r="177" s="20" customFormat="true" ht="16.5" hidden="false" customHeight="true" outlineLevel="0" collapsed="false">
      <c r="B177" s="21"/>
      <c r="C177" s="151" t="s">
        <v>411</v>
      </c>
      <c r="D177" s="151" t="s">
        <v>172</v>
      </c>
      <c r="E177" s="152" t="s">
        <v>2868</v>
      </c>
      <c r="F177" s="153" t="s">
        <v>2869</v>
      </c>
      <c r="G177" s="154" t="s">
        <v>352</v>
      </c>
      <c r="H177" s="155" t="n">
        <v>14</v>
      </c>
      <c r="I177" s="156" t="n">
        <v>61.6</v>
      </c>
      <c r="J177" s="157" t="n">
        <f aca="false">ROUND(I177*H177,2)</f>
        <v>862.4</v>
      </c>
      <c r="K177" s="153"/>
      <c r="L177" s="21"/>
      <c r="M177" s="158"/>
      <c r="N177" s="159" t="s">
        <v>42</v>
      </c>
      <c r="O177" s="160" t="n">
        <v>0</v>
      </c>
      <c r="P177" s="160" t="n">
        <f aca="false">O177*H177</f>
        <v>0</v>
      </c>
      <c r="Q177" s="160" t="n">
        <v>0</v>
      </c>
      <c r="R177" s="160" t="n">
        <f aca="false">Q177*H177</f>
        <v>0</v>
      </c>
      <c r="S177" s="160" t="n">
        <v>0</v>
      </c>
      <c r="T177" s="161" t="n">
        <f aca="false">S177*H177</f>
        <v>0</v>
      </c>
      <c r="AR177" s="162" t="s">
        <v>176</v>
      </c>
      <c r="AT177" s="162" t="s">
        <v>172</v>
      </c>
      <c r="AU177" s="162" t="s">
        <v>78</v>
      </c>
      <c r="AY177" s="4" t="s">
        <v>170</v>
      </c>
      <c r="BE177" s="163" t="n">
        <f aca="false">IF(N177="základní",J177,0)</f>
        <v>862.4</v>
      </c>
      <c r="BF177" s="163" t="n">
        <f aca="false">IF(N177="snížená",J177,0)</f>
        <v>0</v>
      </c>
      <c r="BG177" s="163" t="n">
        <f aca="false">IF(N177="zákl. přenesená",J177,0)</f>
        <v>0</v>
      </c>
      <c r="BH177" s="163" t="n">
        <f aca="false">IF(N177="sníž. přenesená",J177,0)</f>
        <v>0</v>
      </c>
      <c r="BI177" s="163" t="n">
        <f aca="false">IF(N177="nulová",J177,0)</f>
        <v>0</v>
      </c>
      <c r="BJ177" s="4" t="s">
        <v>78</v>
      </c>
      <c r="BK177" s="163" t="n">
        <f aca="false">ROUND(I177*H177,2)</f>
        <v>862.4</v>
      </c>
      <c r="BL177" s="4" t="s">
        <v>176</v>
      </c>
      <c r="BM177" s="162" t="s">
        <v>2870</v>
      </c>
    </row>
    <row r="178" s="20" customFormat="true" ht="10.5" hidden="false" customHeight="false" outlineLevel="0" collapsed="false">
      <c r="B178" s="21"/>
      <c r="D178" s="164" t="s">
        <v>178</v>
      </c>
      <c r="F178" s="165" t="s">
        <v>2871</v>
      </c>
      <c r="L178" s="21"/>
      <c r="M178" s="166"/>
      <c r="T178" s="52"/>
      <c r="AT178" s="4" t="s">
        <v>178</v>
      </c>
      <c r="AU178" s="4" t="s">
        <v>78</v>
      </c>
    </row>
    <row r="179" s="139" customFormat="true" ht="25.9" hidden="false" customHeight="true" outlineLevel="0" collapsed="false">
      <c r="B179" s="140"/>
      <c r="D179" s="141" t="s">
        <v>70</v>
      </c>
      <c r="E179" s="142" t="s">
        <v>168</v>
      </c>
      <c r="F179" s="142" t="s">
        <v>169</v>
      </c>
      <c r="J179" s="143" t="n">
        <f aca="false">BK179</f>
        <v>41880.61</v>
      </c>
      <c r="L179" s="140"/>
      <c r="M179" s="144"/>
      <c r="P179" s="145" t="n">
        <f aca="false">P180</f>
        <v>19.545604</v>
      </c>
      <c r="R179" s="145" t="n">
        <f aca="false">R180</f>
        <v>0</v>
      </c>
      <c r="T179" s="146" t="n">
        <f aca="false">T180</f>
        <v>0</v>
      </c>
      <c r="AR179" s="141" t="s">
        <v>78</v>
      </c>
      <c r="AT179" s="147" t="s">
        <v>70</v>
      </c>
      <c r="AU179" s="147" t="s">
        <v>71</v>
      </c>
      <c r="AY179" s="141" t="s">
        <v>170</v>
      </c>
      <c r="BK179" s="148" t="n">
        <f aca="false">BK180</f>
        <v>41880.61</v>
      </c>
    </row>
    <row r="180" s="139" customFormat="true" ht="22.9" hidden="false" customHeight="true" outlineLevel="0" collapsed="false">
      <c r="B180" s="140"/>
      <c r="D180" s="141" t="s">
        <v>70</v>
      </c>
      <c r="E180" s="149" t="s">
        <v>745</v>
      </c>
      <c r="F180" s="149" t="s">
        <v>746</v>
      </c>
      <c r="J180" s="150" t="n">
        <f aca="false">BK180</f>
        <v>41880.61</v>
      </c>
      <c r="L180" s="140"/>
      <c r="M180" s="144"/>
      <c r="P180" s="145" t="n">
        <f aca="false">SUM(P181:P184)</f>
        <v>19.545604</v>
      </c>
      <c r="R180" s="145" t="n">
        <f aca="false">SUM(R181:R184)</f>
        <v>0</v>
      </c>
      <c r="T180" s="146" t="n">
        <f aca="false">SUM(T181:T184)</f>
        <v>0</v>
      </c>
      <c r="AR180" s="141" t="s">
        <v>78</v>
      </c>
      <c r="AT180" s="147" t="s">
        <v>70</v>
      </c>
      <c r="AU180" s="147" t="s">
        <v>78</v>
      </c>
      <c r="AY180" s="141" t="s">
        <v>170</v>
      </c>
      <c r="BK180" s="148" t="n">
        <f aca="false">SUM(BK181:BK184)</f>
        <v>41880.61</v>
      </c>
    </row>
    <row r="181" s="20" customFormat="true" ht="16.5" hidden="false" customHeight="true" outlineLevel="0" collapsed="false">
      <c r="B181" s="21"/>
      <c r="C181" s="151" t="s">
        <v>418</v>
      </c>
      <c r="D181" s="151" t="s">
        <v>172</v>
      </c>
      <c r="E181" s="152" t="s">
        <v>2872</v>
      </c>
      <c r="F181" s="153" t="s">
        <v>2873</v>
      </c>
      <c r="G181" s="154" t="s">
        <v>207</v>
      </c>
      <c r="H181" s="155" t="n">
        <v>19.783</v>
      </c>
      <c r="I181" s="156" t="n">
        <v>1150</v>
      </c>
      <c r="J181" s="157" t="n">
        <f aca="false">ROUND(I181*H181,2)</f>
        <v>22750.45</v>
      </c>
      <c r="K181" s="153"/>
      <c r="L181" s="21"/>
      <c r="M181" s="158"/>
      <c r="N181" s="159" t="s">
        <v>42</v>
      </c>
      <c r="O181" s="160" t="n">
        <v>0</v>
      </c>
      <c r="P181" s="160" t="n">
        <f aca="false">O181*H181</f>
        <v>0</v>
      </c>
      <c r="Q181" s="160" t="n">
        <v>0</v>
      </c>
      <c r="R181" s="160" t="n">
        <f aca="false">Q181*H181</f>
        <v>0</v>
      </c>
      <c r="S181" s="160" t="n">
        <v>0</v>
      </c>
      <c r="T181" s="161" t="n">
        <f aca="false">S181*H181</f>
        <v>0</v>
      </c>
      <c r="AR181" s="162" t="s">
        <v>176</v>
      </c>
      <c r="AT181" s="162" t="s">
        <v>172</v>
      </c>
      <c r="AU181" s="162" t="s">
        <v>80</v>
      </c>
      <c r="AY181" s="4" t="s">
        <v>170</v>
      </c>
      <c r="BE181" s="163" t="n">
        <f aca="false">IF(N181="základní",J181,0)</f>
        <v>22750.45</v>
      </c>
      <c r="BF181" s="163" t="n">
        <f aca="false">IF(N181="snížená",J181,0)</f>
        <v>0</v>
      </c>
      <c r="BG181" s="163" t="n">
        <f aca="false">IF(N181="zákl. přenesená",J181,0)</f>
        <v>0</v>
      </c>
      <c r="BH181" s="163" t="n">
        <f aca="false">IF(N181="sníž. přenesená",J181,0)</f>
        <v>0</v>
      </c>
      <c r="BI181" s="163" t="n">
        <f aca="false">IF(N181="nulová",J181,0)</f>
        <v>0</v>
      </c>
      <c r="BJ181" s="4" t="s">
        <v>78</v>
      </c>
      <c r="BK181" s="163" t="n">
        <f aca="false">ROUND(I181*H181,2)</f>
        <v>22750.45</v>
      </c>
      <c r="BL181" s="4" t="s">
        <v>176</v>
      </c>
      <c r="BM181" s="162" t="s">
        <v>2874</v>
      </c>
    </row>
    <row r="182" s="20" customFormat="true" ht="10.5" hidden="false" customHeight="false" outlineLevel="0" collapsed="false">
      <c r="B182" s="21"/>
      <c r="D182" s="164" t="s">
        <v>178</v>
      </c>
      <c r="F182" s="165" t="s">
        <v>2875</v>
      </c>
      <c r="L182" s="21"/>
      <c r="M182" s="166"/>
      <c r="T182" s="52"/>
      <c r="AT182" s="4" t="s">
        <v>178</v>
      </c>
      <c r="AU182" s="4" t="s">
        <v>80</v>
      </c>
    </row>
    <row r="183" s="20" customFormat="true" ht="55.5" hidden="false" customHeight="true" outlineLevel="0" collapsed="false">
      <c r="B183" s="21"/>
      <c r="C183" s="151" t="s">
        <v>425</v>
      </c>
      <c r="D183" s="151" t="s">
        <v>172</v>
      </c>
      <c r="E183" s="152" t="s">
        <v>2876</v>
      </c>
      <c r="F183" s="153" t="s">
        <v>2877</v>
      </c>
      <c r="G183" s="154" t="s">
        <v>207</v>
      </c>
      <c r="H183" s="155" t="n">
        <v>19.783</v>
      </c>
      <c r="I183" s="156" t="n">
        <v>967</v>
      </c>
      <c r="J183" s="157" t="n">
        <f aca="false">ROUND(I183*H183,2)</f>
        <v>19130.16</v>
      </c>
      <c r="K183" s="153"/>
      <c r="L183" s="21"/>
      <c r="M183" s="158"/>
      <c r="N183" s="159" t="s">
        <v>42</v>
      </c>
      <c r="O183" s="160" t="n">
        <v>0.988</v>
      </c>
      <c r="P183" s="160" t="n">
        <f aca="false">O183*H183</f>
        <v>19.545604</v>
      </c>
      <c r="Q183" s="160" t="n">
        <v>0</v>
      </c>
      <c r="R183" s="160" t="n">
        <f aca="false">Q183*H183</f>
        <v>0</v>
      </c>
      <c r="S183" s="160" t="n">
        <v>0</v>
      </c>
      <c r="T183" s="161" t="n">
        <f aca="false">S183*H183</f>
        <v>0</v>
      </c>
      <c r="AR183" s="162" t="s">
        <v>176</v>
      </c>
      <c r="AT183" s="162" t="s">
        <v>172</v>
      </c>
      <c r="AU183" s="162" t="s">
        <v>80</v>
      </c>
      <c r="AY183" s="4" t="s">
        <v>170</v>
      </c>
      <c r="BE183" s="163" t="n">
        <f aca="false">IF(N183="základní",J183,0)</f>
        <v>19130.16</v>
      </c>
      <c r="BF183" s="163" t="n">
        <f aca="false">IF(N183="snížená",J183,0)</f>
        <v>0</v>
      </c>
      <c r="BG183" s="163" t="n">
        <f aca="false">IF(N183="zákl. přenesená",J183,0)</f>
        <v>0</v>
      </c>
      <c r="BH183" s="163" t="n">
        <f aca="false">IF(N183="sníž. přenesená",J183,0)</f>
        <v>0</v>
      </c>
      <c r="BI183" s="163" t="n">
        <f aca="false">IF(N183="nulová",J183,0)</f>
        <v>0</v>
      </c>
      <c r="BJ183" s="4" t="s">
        <v>78</v>
      </c>
      <c r="BK183" s="163" t="n">
        <f aca="false">ROUND(I183*H183,2)</f>
        <v>19130.16</v>
      </c>
      <c r="BL183" s="4" t="s">
        <v>176</v>
      </c>
      <c r="BM183" s="162" t="s">
        <v>2878</v>
      </c>
    </row>
    <row r="184" s="20" customFormat="true" ht="10.5" hidden="false" customHeight="false" outlineLevel="0" collapsed="false">
      <c r="B184" s="21"/>
      <c r="D184" s="164" t="s">
        <v>178</v>
      </c>
      <c r="F184" s="165" t="s">
        <v>2879</v>
      </c>
      <c r="L184" s="21"/>
      <c r="M184" s="166"/>
      <c r="T184" s="52"/>
      <c r="AT184" s="4" t="s">
        <v>178</v>
      </c>
      <c r="AU184" s="4" t="s">
        <v>80</v>
      </c>
    </row>
    <row r="185" s="139" customFormat="true" ht="25.9" hidden="false" customHeight="true" outlineLevel="0" collapsed="false">
      <c r="B185" s="140"/>
      <c r="D185" s="141" t="s">
        <v>70</v>
      </c>
      <c r="E185" s="142" t="s">
        <v>2188</v>
      </c>
      <c r="F185" s="142" t="s">
        <v>2189</v>
      </c>
      <c r="J185" s="143" t="n">
        <f aca="false">BK185</f>
        <v>7652</v>
      </c>
      <c r="L185" s="140"/>
      <c r="M185" s="144"/>
      <c r="P185" s="145" t="n">
        <f aca="false">SUM(P186:P189)</f>
        <v>14</v>
      </c>
      <c r="R185" s="145" t="n">
        <f aca="false">SUM(R186:R189)</f>
        <v>0</v>
      </c>
      <c r="T185" s="146" t="n">
        <f aca="false">SUM(T186:T189)</f>
        <v>0</v>
      </c>
      <c r="AR185" s="141" t="s">
        <v>176</v>
      </c>
      <c r="AT185" s="147" t="s">
        <v>70</v>
      </c>
      <c r="AU185" s="147" t="s">
        <v>71</v>
      </c>
      <c r="AY185" s="141" t="s">
        <v>170</v>
      </c>
      <c r="BK185" s="148" t="n">
        <f aca="false">SUM(BK186:BK189)</f>
        <v>7652</v>
      </c>
    </row>
    <row r="186" s="20" customFormat="true" ht="33" hidden="false" customHeight="true" outlineLevel="0" collapsed="false">
      <c r="B186" s="21"/>
      <c r="C186" s="151" t="s">
        <v>441</v>
      </c>
      <c r="D186" s="151" t="s">
        <v>172</v>
      </c>
      <c r="E186" s="152" t="s">
        <v>2880</v>
      </c>
      <c r="F186" s="153" t="s">
        <v>2881</v>
      </c>
      <c r="G186" s="154" t="s">
        <v>2192</v>
      </c>
      <c r="H186" s="155" t="n">
        <v>6</v>
      </c>
      <c r="I186" s="156" t="n">
        <v>514</v>
      </c>
      <c r="J186" s="157" t="n">
        <f aca="false">ROUND(I186*H186,2)</f>
        <v>3084</v>
      </c>
      <c r="K186" s="153"/>
      <c r="L186" s="21"/>
      <c r="M186" s="158"/>
      <c r="N186" s="159" t="s">
        <v>42</v>
      </c>
      <c r="O186" s="160" t="n">
        <v>1</v>
      </c>
      <c r="P186" s="160" t="n">
        <f aca="false">O186*H186</f>
        <v>6</v>
      </c>
      <c r="Q186" s="160" t="n">
        <v>0</v>
      </c>
      <c r="R186" s="160" t="n">
        <f aca="false">Q186*H186</f>
        <v>0</v>
      </c>
      <c r="S186" s="160" t="n">
        <v>0</v>
      </c>
      <c r="T186" s="161" t="n">
        <f aca="false">S186*H186</f>
        <v>0</v>
      </c>
      <c r="AR186" s="162" t="s">
        <v>2193</v>
      </c>
      <c r="AT186" s="162" t="s">
        <v>172</v>
      </c>
      <c r="AU186" s="162" t="s">
        <v>78</v>
      </c>
      <c r="AY186" s="4" t="s">
        <v>170</v>
      </c>
      <c r="BE186" s="163" t="n">
        <f aca="false">IF(N186="základní",J186,0)</f>
        <v>3084</v>
      </c>
      <c r="BF186" s="163" t="n">
        <f aca="false">IF(N186="snížená",J186,0)</f>
        <v>0</v>
      </c>
      <c r="BG186" s="163" t="n">
        <f aca="false">IF(N186="zákl. přenesená",J186,0)</f>
        <v>0</v>
      </c>
      <c r="BH186" s="163" t="n">
        <f aca="false">IF(N186="sníž. přenesená",J186,0)</f>
        <v>0</v>
      </c>
      <c r="BI186" s="163" t="n">
        <f aca="false">IF(N186="nulová",J186,0)</f>
        <v>0</v>
      </c>
      <c r="BJ186" s="4" t="s">
        <v>78</v>
      </c>
      <c r="BK186" s="163" t="n">
        <f aca="false">ROUND(I186*H186,2)</f>
        <v>3084</v>
      </c>
      <c r="BL186" s="4" t="s">
        <v>2193</v>
      </c>
      <c r="BM186" s="162" t="s">
        <v>2882</v>
      </c>
    </row>
    <row r="187" s="20" customFormat="true" ht="10.5" hidden="false" customHeight="false" outlineLevel="0" collapsed="false">
      <c r="B187" s="21"/>
      <c r="D187" s="164" t="s">
        <v>178</v>
      </c>
      <c r="F187" s="165" t="s">
        <v>2883</v>
      </c>
      <c r="L187" s="21"/>
      <c r="M187" s="166"/>
      <c r="T187" s="52"/>
      <c r="AT187" s="4" t="s">
        <v>178</v>
      </c>
      <c r="AU187" s="4" t="s">
        <v>78</v>
      </c>
    </row>
    <row r="188" s="20" customFormat="true" ht="37.9" hidden="false" customHeight="true" outlineLevel="0" collapsed="false">
      <c r="B188" s="21"/>
      <c r="C188" s="151" t="s">
        <v>453</v>
      </c>
      <c r="D188" s="151" t="s">
        <v>172</v>
      </c>
      <c r="E188" s="152" t="s">
        <v>2200</v>
      </c>
      <c r="F188" s="153" t="s">
        <v>2201</v>
      </c>
      <c r="G188" s="154" t="s">
        <v>2192</v>
      </c>
      <c r="H188" s="155" t="n">
        <v>8</v>
      </c>
      <c r="I188" s="156" t="n">
        <v>571</v>
      </c>
      <c r="J188" s="157" t="n">
        <f aca="false">ROUND(I188*H188,2)</f>
        <v>4568</v>
      </c>
      <c r="K188" s="153"/>
      <c r="L188" s="21"/>
      <c r="M188" s="158"/>
      <c r="N188" s="159" t="s">
        <v>42</v>
      </c>
      <c r="O188" s="160" t="n">
        <v>1</v>
      </c>
      <c r="P188" s="160" t="n">
        <f aca="false">O188*H188</f>
        <v>8</v>
      </c>
      <c r="Q188" s="160" t="n">
        <v>0</v>
      </c>
      <c r="R188" s="160" t="n">
        <f aca="false">Q188*H188</f>
        <v>0</v>
      </c>
      <c r="S188" s="160" t="n">
        <v>0</v>
      </c>
      <c r="T188" s="161" t="n">
        <f aca="false">S188*H188</f>
        <v>0</v>
      </c>
      <c r="AR188" s="162" t="s">
        <v>2193</v>
      </c>
      <c r="AT188" s="162" t="s">
        <v>172</v>
      </c>
      <c r="AU188" s="162" t="s">
        <v>78</v>
      </c>
      <c r="AY188" s="4" t="s">
        <v>170</v>
      </c>
      <c r="BE188" s="163" t="n">
        <f aca="false">IF(N188="základní",J188,0)</f>
        <v>4568</v>
      </c>
      <c r="BF188" s="163" t="n">
        <f aca="false">IF(N188="snížená",J188,0)</f>
        <v>0</v>
      </c>
      <c r="BG188" s="163" t="n">
        <f aca="false">IF(N188="zákl. přenesená",J188,0)</f>
        <v>0</v>
      </c>
      <c r="BH188" s="163" t="n">
        <f aca="false">IF(N188="sníž. přenesená",J188,0)</f>
        <v>0</v>
      </c>
      <c r="BI188" s="163" t="n">
        <f aca="false">IF(N188="nulová",J188,0)</f>
        <v>0</v>
      </c>
      <c r="BJ188" s="4" t="s">
        <v>78</v>
      </c>
      <c r="BK188" s="163" t="n">
        <f aca="false">ROUND(I188*H188,2)</f>
        <v>4568</v>
      </c>
      <c r="BL188" s="4" t="s">
        <v>2193</v>
      </c>
      <c r="BM188" s="162" t="s">
        <v>2884</v>
      </c>
    </row>
    <row r="189" s="20" customFormat="true" ht="10.5" hidden="false" customHeight="false" outlineLevel="0" collapsed="false">
      <c r="B189" s="21"/>
      <c r="D189" s="164" t="s">
        <v>178</v>
      </c>
      <c r="F189" s="165" t="s">
        <v>2203</v>
      </c>
      <c r="L189" s="21"/>
      <c r="M189" s="206"/>
      <c r="N189" s="207"/>
      <c r="O189" s="207"/>
      <c r="P189" s="207"/>
      <c r="Q189" s="207"/>
      <c r="R189" s="207"/>
      <c r="S189" s="207"/>
      <c r="T189" s="208"/>
      <c r="AT189" s="4" t="s">
        <v>178</v>
      </c>
      <c r="AU189" s="4" t="s">
        <v>78</v>
      </c>
    </row>
    <row r="190" s="20" customFormat="true" ht="6.95" hidden="false" customHeight="true" outlineLevel="0" collapsed="false">
      <c r="B190" s="36"/>
      <c r="C190" s="37"/>
      <c r="D190" s="37"/>
      <c r="E190" s="37"/>
      <c r="F190" s="37"/>
      <c r="G190" s="37"/>
      <c r="H190" s="37"/>
      <c r="I190" s="37"/>
      <c r="J190" s="37"/>
      <c r="K190" s="37"/>
      <c r="L190" s="21"/>
    </row>
  </sheetData>
  <autoFilter ref="C84:K189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88" r:id="rId1" display="https://podminky.urs.cz/item/CS_URS_2022_02/129001101"/>
    <hyperlink ref="F93" r:id="rId2" display="https://podminky.urs.cz/item/CS_URS_2022_02/131451100"/>
    <hyperlink ref="F98" r:id="rId3" display="https://podminky.urs.cz/item/CS_URS_2022_02/132454101"/>
    <hyperlink ref="F102" r:id="rId4" display="https://podminky.urs.cz/item/CS_URS_2022_02/151101101"/>
    <hyperlink ref="F106" r:id="rId5" display="https://podminky.urs.cz/item/CS_URS_2022_02/151101102"/>
    <hyperlink ref="F110" r:id="rId6" display="https://podminky.urs.cz/item/CS_URS_2022_02/151101111"/>
    <hyperlink ref="F112" r:id="rId7" display="https://podminky.urs.cz/item/CS_URS_2022_02/151101112"/>
    <hyperlink ref="F114" r:id="rId8" display="https://podminky.urs.cz/item/CS_URS_2022_02/162751137"/>
    <hyperlink ref="F118" r:id="rId9" display="https://podminky.urs.cz/item/CS_URS_2022_02/162751139"/>
    <hyperlink ref="F121" r:id="rId10" display="https://podminky.urs.cz/item/CS_URS_2022_02/167151102"/>
    <hyperlink ref="F123" r:id="rId11" display="https://podminky.urs.cz/item/CS_URS_2022_02/167151122"/>
    <hyperlink ref="F125" r:id="rId12" display="https://podminky.urs.cz/item/CS_URS_2022_02/171201231"/>
    <hyperlink ref="F129" r:id="rId13" display="https://podminky.urs.cz/item/CS_URS_2022_02/171251101"/>
    <hyperlink ref="F131" r:id="rId14" display="https://podminky.urs.cz/item/CS_URS_2022_02/174151101"/>
    <hyperlink ref="F133" r:id="rId15" display="https://podminky.urs.cz/item/CS_URS_2022_02/175111101"/>
    <hyperlink ref="F138" r:id="rId16" display="https://podminky.urs.cz/item/CS_URS_2022_02/451573111"/>
    <hyperlink ref="F143" r:id="rId17" display="https://podminky.urs.cz/item/CS_URS_2022_02/452311141"/>
    <hyperlink ref="F147" r:id="rId18" display="https://podminky.urs.cz/item/CS_URS_2022_02/452351101"/>
    <hyperlink ref="F151" r:id="rId19" display="https://podminky.urs.cz/item/CS_URS_2022_02/452368211"/>
    <hyperlink ref="F154" r:id="rId20" display="https://podminky.urs.cz/item/CS_URS_2022_02/871181211"/>
    <hyperlink ref="F157" r:id="rId21" display="https://podminky.urs.cz/item/CS_URS_2022_02/891181112"/>
    <hyperlink ref="F162" r:id="rId22" display="https://podminky.urs.cz/item/CS_URS_2022_02/891249111"/>
    <hyperlink ref="F165" r:id="rId23" display="https://podminky.urs.cz/item/CS_URS_2022_02/892241111"/>
    <hyperlink ref="F167" r:id="rId24" display="https://podminky.urs.cz/item/CS_URS_2022_02/892273122"/>
    <hyperlink ref="F169" r:id="rId25" display="https://podminky.urs.cz/item/CS_URS_2022_02/893322111"/>
    <hyperlink ref="F173" r:id="rId26" display="https://podminky.urs.cz/item/CS_URS_2022_02/899104112"/>
    <hyperlink ref="F176" r:id="rId27" display="https://podminky.urs.cz/item/CS_URS_2022_02/899721111"/>
    <hyperlink ref="F178" r:id="rId28" display="https://podminky.urs.cz/item/CS_URS_2022_02/899721112"/>
    <hyperlink ref="F182" r:id="rId29" display="https://podminky.urs.cz/item/CS_URS_2022_02/998276101"/>
    <hyperlink ref="F184" r:id="rId30" display="https://podminky.urs.cz/item/CS_URS_2022_02/998276124"/>
    <hyperlink ref="F187" r:id="rId31" display="https://podminky.urs.cz/item/CS_URS_2022_02/HZS4221"/>
    <hyperlink ref="F189" r:id="rId32" display="https://podminky.urs.cz/item/CS_URS_2022_02/HZS4232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3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68"/>
  <sheetViews>
    <sheetView showFormulas="false" showGridLines="tru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I167" activeCellId="0" sqref="I167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114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s="20" customFormat="true" ht="12" hidden="true" customHeight="true" outlineLevel="0" collapsed="false">
      <c r="B8" s="21"/>
      <c r="D8" s="14" t="s">
        <v>124</v>
      </c>
      <c r="L8" s="21"/>
    </row>
    <row r="9" s="20" customFormat="true" ht="16.5" hidden="true" customHeight="true" outlineLevel="0" collapsed="false">
      <c r="B9" s="21"/>
      <c r="E9" s="45" t="s">
        <v>2885</v>
      </c>
      <c r="F9" s="45"/>
      <c r="G9" s="45"/>
      <c r="H9" s="45"/>
      <c r="L9" s="21"/>
    </row>
    <row r="10" s="20" customFormat="true" ht="10.5" hidden="true" customHeight="false" outlineLevel="0" collapsed="false">
      <c r="B10" s="21"/>
      <c r="L10" s="21"/>
    </row>
    <row r="11" s="20" customFormat="true" ht="12" hidden="true" customHeight="true" outlineLevel="0" collapsed="false">
      <c r="B11" s="21"/>
      <c r="D11" s="14" t="s">
        <v>16</v>
      </c>
      <c r="F11" s="15" t="s">
        <v>115</v>
      </c>
      <c r="I11" s="14" t="s">
        <v>18</v>
      </c>
      <c r="J11" s="15"/>
      <c r="L11" s="21"/>
    </row>
    <row r="12" s="20" customFormat="true" ht="12" hidden="true" customHeight="true" outlineLevel="0" collapsed="false">
      <c r="B12" s="21"/>
      <c r="D12" s="14" t="s">
        <v>19</v>
      </c>
      <c r="F12" s="15" t="s">
        <v>20</v>
      </c>
      <c r="I12" s="14" t="s">
        <v>21</v>
      </c>
      <c r="J12" s="103" t="n">
        <f aca="false">'Rekapitulace stavby'!AN8</f>
        <v>45979</v>
      </c>
      <c r="L12" s="21"/>
    </row>
    <row r="13" s="20" customFormat="true" ht="21.95" hidden="true" customHeight="true" outlineLevel="0" collapsed="false">
      <c r="B13" s="21"/>
      <c r="D13" s="10" t="s">
        <v>22</v>
      </c>
      <c r="F13" s="17" t="s">
        <v>2726</v>
      </c>
      <c r="L13" s="21"/>
    </row>
    <row r="14" s="20" customFormat="true" ht="12" hidden="true" customHeight="true" outlineLevel="0" collapsed="false">
      <c r="B14" s="21"/>
      <c r="D14" s="14" t="s">
        <v>24</v>
      </c>
      <c r="I14" s="14" t="s">
        <v>25</v>
      </c>
      <c r="J14" s="15"/>
      <c r="L14" s="21"/>
    </row>
    <row r="15" s="20" customFormat="true" ht="18" hidden="true" customHeight="true" outlineLevel="0" collapsed="false">
      <c r="B15" s="21"/>
      <c r="E15" s="15" t="s">
        <v>26</v>
      </c>
      <c r="I15" s="14" t="s">
        <v>27</v>
      </c>
      <c r="J15" s="15"/>
      <c r="L15" s="21"/>
    </row>
    <row r="16" s="20" customFormat="true" ht="6.95" hidden="true" customHeight="true" outlineLevel="0" collapsed="false">
      <c r="B16" s="21"/>
      <c r="L16" s="21"/>
    </row>
    <row r="17" s="20" customFormat="true" ht="12" hidden="true" customHeight="true" outlineLevel="0" collapsed="false">
      <c r="B17" s="21"/>
      <c r="D17" s="14" t="s">
        <v>28</v>
      </c>
      <c r="I17" s="14" t="s">
        <v>25</v>
      </c>
      <c r="J17" s="15" t="n">
        <f aca="false">'Rekapitulace stavby'!AN13</f>
        <v>0</v>
      </c>
      <c r="L17" s="21"/>
    </row>
    <row r="18" s="20" customFormat="true" ht="18" hidden="true" customHeight="true" outlineLevel="0" collapsed="false">
      <c r="B18" s="21"/>
      <c r="E18" s="11" t="str">
        <f aca="false">'Rekapitulace stavby'!E14</f>
        <v> </v>
      </c>
      <c r="F18" s="11"/>
      <c r="G18" s="11"/>
      <c r="H18" s="11"/>
      <c r="I18" s="14" t="s">
        <v>27</v>
      </c>
      <c r="J18" s="15" t="n">
        <f aca="false">'Rekapitulace stavby'!AN14</f>
        <v>0</v>
      </c>
      <c r="L18" s="21"/>
    </row>
    <row r="19" s="20" customFormat="true" ht="6.95" hidden="true" customHeight="true" outlineLevel="0" collapsed="false">
      <c r="B19" s="21"/>
      <c r="L19" s="21"/>
    </row>
    <row r="20" s="20" customFormat="true" ht="12" hidden="true" customHeight="true" outlineLevel="0" collapsed="false">
      <c r="B20" s="21"/>
      <c r="D20" s="14" t="s">
        <v>30</v>
      </c>
      <c r="I20" s="14" t="s">
        <v>25</v>
      </c>
      <c r="J20" s="15"/>
      <c r="L20" s="21"/>
    </row>
    <row r="21" s="20" customFormat="true" ht="18" hidden="true" customHeight="true" outlineLevel="0" collapsed="false">
      <c r="B21" s="21"/>
      <c r="E21" s="15" t="s">
        <v>31</v>
      </c>
      <c r="I21" s="14" t="s">
        <v>27</v>
      </c>
      <c r="J21" s="15"/>
      <c r="L21" s="21"/>
    </row>
    <row r="22" s="20" customFormat="true" ht="6.95" hidden="true" customHeight="true" outlineLevel="0" collapsed="false">
      <c r="B22" s="21"/>
      <c r="L22" s="21"/>
    </row>
    <row r="23" s="20" customFormat="true" ht="12" hidden="true" customHeight="true" outlineLevel="0" collapsed="false">
      <c r="B23" s="21"/>
      <c r="D23" s="14" t="s">
        <v>33</v>
      </c>
      <c r="I23" s="14" t="s">
        <v>25</v>
      </c>
      <c r="J23" s="15"/>
      <c r="L23" s="21"/>
    </row>
    <row r="24" s="20" customFormat="true" ht="18" hidden="true" customHeight="true" outlineLevel="0" collapsed="false">
      <c r="B24" s="21"/>
      <c r="E24" s="15" t="s">
        <v>34</v>
      </c>
      <c r="I24" s="14" t="s">
        <v>27</v>
      </c>
      <c r="J24" s="15"/>
      <c r="L24" s="21"/>
    </row>
    <row r="25" s="20" customFormat="true" ht="6.95" hidden="true" customHeight="true" outlineLevel="0" collapsed="false">
      <c r="B25" s="21"/>
      <c r="L25" s="21"/>
    </row>
    <row r="26" s="20" customFormat="true" ht="12" hidden="true" customHeight="true" outlineLevel="0" collapsed="false">
      <c r="B26" s="21"/>
      <c r="D26" s="14" t="s">
        <v>35</v>
      </c>
      <c r="L26" s="21"/>
    </row>
    <row r="27" s="104" customFormat="true" ht="16.5" hidden="true" customHeight="true" outlineLevel="0" collapsed="false">
      <c r="B27" s="105"/>
      <c r="E27" s="18"/>
      <c r="F27" s="18"/>
      <c r="G27" s="18"/>
      <c r="H27" s="18"/>
      <c r="L27" s="105"/>
    </row>
    <row r="28" s="20" customFormat="true" ht="6.95" hidden="true" customHeight="true" outlineLevel="0" collapsed="false">
      <c r="B28" s="21"/>
      <c r="L28" s="21"/>
    </row>
    <row r="29" s="20" customFormat="true" ht="6.95" hidden="true" customHeight="true" outlineLevel="0" collapsed="false">
      <c r="B29" s="21"/>
      <c r="D29" s="50"/>
      <c r="E29" s="50"/>
      <c r="F29" s="50"/>
      <c r="G29" s="50"/>
      <c r="H29" s="50"/>
      <c r="I29" s="50"/>
      <c r="J29" s="50"/>
      <c r="K29" s="50"/>
      <c r="L29" s="21"/>
    </row>
    <row r="30" s="20" customFormat="true" ht="25.5" hidden="true" customHeight="true" outlineLevel="0" collapsed="false">
      <c r="B30" s="21"/>
      <c r="D30" s="106" t="s">
        <v>37</v>
      </c>
      <c r="J30" s="107" t="n">
        <f aca="false">ROUND(J85, 2)</f>
        <v>397273.86</v>
      </c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14.45" hidden="true" customHeight="true" outlineLevel="0" collapsed="false">
      <c r="B32" s="21"/>
      <c r="F32" s="108" t="s">
        <v>39</v>
      </c>
      <c r="I32" s="108" t="s">
        <v>38</v>
      </c>
      <c r="J32" s="108" t="s">
        <v>40</v>
      </c>
      <c r="L32" s="21"/>
    </row>
    <row r="33" s="20" customFormat="true" ht="14.45" hidden="true" customHeight="true" outlineLevel="0" collapsed="false">
      <c r="B33" s="21"/>
      <c r="D33" s="109" t="s">
        <v>41</v>
      </c>
      <c r="E33" s="14" t="s">
        <v>42</v>
      </c>
      <c r="F33" s="94" t="n">
        <f aca="false">ROUND((SUM(BE85:BE167)),  2)</f>
        <v>397273.86</v>
      </c>
      <c r="I33" s="110" t="n">
        <v>0.21</v>
      </c>
      <c r="J33" s="94" t="n">
        <f aca="false">ROUND(((SUM(BE85:BE167))*I33),  2)</f>
        <v>83427.51</v>
      </c>
      <c r="L33" s="21"/>
    </row>
    <row r="34" s="20" customFormat="true" ht="14.45" hidden="true" customHeight="true" outlineLevel="0" collapsed="false">
      <c r="B34" s="21"/>
      <c r="E34" s="14" t="s">
        <v>43</v>
      </c>
      <c r="F34" s="94" t="n">
        <f aca="false">ROUND((SUM(BF85:BF167)),  2)</f>
        <v>0</v>
      </c>
      <c r="I34" s="110" t="n">
        <v>0.15</v>
      </c>
      <c r="J34" s="94" t="n">
        <f aca="false">ROUND(((SUM(BF85:BF167))*I34),  2)</f>
        <v>0</v>
      </c>
      <c r="L34" s="21"/>
    </row>
    <row r="35" s="20" customFormat="true" ht="14.45" hidden="true" customHeight="true" outlineLevel="0" collapsed="false">
      <c r="B35" s="21"/>
      <c r="E35" s="14" t="s">
        <v>44</v>
      </c>
      <c r="F35" s="94" t="n">
        <f aca="false">ROUND((SUM(BG85:BG167)),  2)</f>
        <v>0</v>
      </c>
      <c r="I35" s="110" t="n">
        <v>0.21</v>
      </c>
      <c r="J35" s="94" t="n">
        <f aca="false">0</f>
        <v>0</v>
      </c>
      <c r="L35" s="21"/>
    </row>
    <row r="36" s="20" customFormat="true" ht="14.45" hidden="true" customHeight="true" outlineLevel="0" collapsed="false">
      <c r="B36" s="21"/>
      <c r="E36" s="14" t="s">
        <v>45</v>
      </c>
      <c r="F36" s="94" t="n">
        <f aca="false">ROUND((SUM(BH85:BH167)),  2)</f>
        <v>0</v>
      </c>
      <c r="I36" s="110" t="n">
        <v>0.15</v>
      </c>
      <c r="J36" s="94" t="n">
        <f aca="false">0</f>
        <v>0</v>
      </c>
      <c r="L36" s="21"/>
    </row>
    <row r="37" s="20" customFormat="true" ht="14.45" hidden="true" customHeight="true" outlineLevel="0" collapsed="false">
      <c r="B37" s="21"/>
      <c r="E37" s="14" t="s">
        <v>46</v>
      </c>
      <c r="F37" s="94" t="n">
        <f aca="false">ROUND((SUM(BI85:BI167)),  2)</f>
        <v>0</v>
      </c>
      <c r="I37" s="110" t="n">
        <v>0</v>
      </c>
      <c r="J37" s="94" t="n">
        <f aca="false">0</f>
        <v>0</v>
      </c>
      <c r="L37" s="21"/>
    </row>
    <row r="38" s="20" customFormat="true" ht="6.95" hidden="true" customHeight="true" outlineLevel="0" collapsed="false">
      <c r="B38" s="21"/>
      <c r="L38" s="21"/>
    </row>
    <row r="39" s="20" customFormat="true" ht="25.5" hidden="true" customHeight="true" outlineLevel="0" collapsed="false">
      <c r="B39" s="21"/>
      <c r="C39" s="111"/>
      <c r="D39" s="112" t="s">
        <v>47</v>
      </c>
      <c r="E39" s="54"/>
      <c r="F39" s="54"/>
      <c r="G39" s="113" t="s">
        <v>48</v>
      </c>
      <c r="H39" s="114" t="s">
        <v>49</v>
      </c>
      <c r="I39" s="54"/>
      <c r="J39" s="115" t="n">
        <f aca="false">SUM(J30:J37)</f>
        <v>480701.37</v>
      </c>
      <c r="K39" s="116"/>
      <c r="L39" s="21"/>
    </row>
    <row r="40" s="20" customFormat="true" ht="14.45" hidden="true" customHeight="true" outlineLevel="0" collapsed="false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1"/>
    </row>
    <row r="41" customFormat="false" ht="10.5" hidden="true" customHeight="false" outlineLevel="0" collapsed="false"/>
    <row r="42" customFormat="false" ht="10.5" hidden="true" customHeight="false" outlineLevel="0" collapsed="false"/>
    <row r="43" customFormat="false" ht="10.5" hidden="true" customHeight="false" outlineLevel="0" collapsed="false"/>
    <row r="44" s="20" customFormat="true" ht="6.95" hidden="false" customHeight="true" outlineLevel="0" collapsed="false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1"/>
    </row>
    <row r="45" s="20" customFormat="true" ht="24.95" hidden="false" customHeight="true" outlineLevel="0" collapsed="false">
      <c r="B45" s="21"/>
      <c r="C45" s="8" t="s">
        <v>128</v>
      </c>
      <c r="L45" s="21"/>
    </row>
    <row r="46" s="20" customFormat="true" ht="6.95" hidden="false" customHeight="true" outlineLevel="0" collapsed="false">
      <c r="B46" s="21"/>
      <c r="L46" s="21"/>
    </row>
    <row r="47" s="20" customFormat="true" ht="12" hidden="false" customHeight="true" outlineLevel="0" collapsed="false">
      <c r="B47" s="21"/>
      <c r="C47" s="14" t="s">
        <v>14</v>
      </c>
      <c r="L47" s="21"/>
    </row>
    <row r="48" s="20" customFormat="true" ht="16.5" hidden="false" customHeight="true" outlineLevel="0" collapsed="false">
      <c r="B48" s="21"/>
      <c r="E48" s="102" t="str">
        <f aca="false">E7</f>
        <v>Nové sportovní a sociální zázemí TJ Sokol Hrabová, z.s.</v>
      </c>
      <c r="F48" s="102"/>
      <c r="G48" s="102"/>
      <c r="H48" s="102"/>
      <c r="L48" s="21"/>
    </row>
    <row r="49" s="20" customFormat="true" ht="12" hidden="false" customHeight="true" outlineLevel="0" collapsed="false">
      <c r="B49" s="21"/>
      <c r="C49" s="14" t="s">
        <v>124</v>
      </c>
      <c r="L49" s="21"/>
    </row>
    <row r="50" s="20" customFormat="true" ht="16.5" hidden="false" customHeight="true" outlineLevel="0" collapsed="false">
      <c r="B50" s="21"/>
      <c r="E50" s="45" t="str">
        <f aca="false">E9</f>
        <v>220444 - Přípojka splaškové  kanalizace</v>
      </c>
      <c r="F50" s="45"/>
      <c r="G50" s="45"/>
      <c r="H50" s="45"/>
      <c r="L50" s="21"/>
    </row>
    <row r="51" s="20" customFormat="true" ht="6.95" hidden="false" customHeight="true" outlineLevel="0" collapsed="false">
      <c r="B51" s="21"/>
      <c r="L51" s="21"/>
    </row>
    <row r="52" s="20" customFormat="true" ht="12" hidden="false" customHeight="true" outlineLevel="0" collapsed="false">
      <c r="B52" s="21"/>
      <c r="C52" s="14" t="s">
        <v>19</v>
      </c>
      <c r="F52" s="15" t="str">
        <f aca="false">F12</f>
        <v>Ostrava - Hrabová</v>
      </c>
      <c r="I52" s="14" t="s">
        <v>21</v>
      </c>
      <c r="J52" s="103" t="n">
        <f aca="false">IF(J12="","",J12)</f>
        <v>45979</v>
      </c>
      <c r="L52" s="21"/>
    </row>
    <row r="53" s="20" customFormat="true" ht="6.95" hidden="false" customHeight="true" outlineLevel="0" collapsed="false">
      <c r="B53" s="21"/>
      <c r="L53" s="21"/>
    </row>
    <row r="54" s="20" customFormat="true" ht="25.7" hidden="false" customHeight="true" outlineLevel="0" collapsed="false">
      <c r="B54" s="21"/>
      <c r="C54" s="14" t="s">
        <v>24</v>
      </c>
      <c r="F54" s="15" t="str">
        <f aca="false">E15</f>
        <v>TJ Sokol Hrabová, z.s.</v>
      </c>
      <c r="I54" s="14" t="s">
        <v>30</v>
      </c>
      <c r="J54" s="117" t="str">
        <f aca="false">E21</f>
        <v>ing arch Hana Kovářová</v>
      </c>
      <c r="L54" s="21"/>
    </row>
    <row r="55" s="20" customFormat="true" ht="15.2" hidden="false" customHeight="true" outlineLevel="0" collapsed="false">
      <c r="B55" s="21"/>
      <c r="C55" s="14" t="s">
        <v>28</v>
      </c>
      <c r="F55" s="15" t="str">
        <f aca="false">IF(E18="","",E18)</f>
        <v> </v>
      </c>
      <c r="I55" s="14" t="s">
        <v>33</v>
      </c>
      <c r="J55" s="117" t="str">
        <f aca="false">E24</f>
        <v>Anna Mužná</v>
      </c>
      <c r="L55" s="21"/>
    </row>
    <row r="56" s="20" customFormat="true" ht="10.35" hidden="false" customHeight="true" outlineLevel="0" collapsed="false">
      <c r="B56" s="21"/>
      <c r="L56" s="21"/>
    </row>
    <row r="57" s="20" customFormat="true" ht="29.25" hidden="false" customHeight="true" outlineLevel="0" collapsed="false">
      <c r="B57" s="21"/>
      <c r="C57" s="118" t="s">
        <v>129</v>
      </c>
      <c r="D57" s="111"/>
      <c r="E57" s="111"/>
      <c r="F57" s="111"/>
      <c r="G57" s="111"/>
      <c r="H57" s="111"/>
      <c r="I57" s="111"/>
      <c r="J57" s="119" t="s">
        <v>130</v>
      </c>
      <c r="K57" s="111"/>
      <c r="L57" s="21"/>
    </row>
    <row r="58" s="20" customFormat="true" ht="10.35" hidden="false" customHeight="true" outlineLevel="0" collapsed="false">
      <c r="B58" s="21"/>
      <c r="L58" s="21"/>
    </row>
    <row r="59" s="20" customFormat="true" ht="22.9" hidden="false" customHeight="true" outlineLevel="0" collapsed="false">
      <c r="B59" s="21"/>
      <c r="C59" s="120" t="s">
        <v>69</v>
      </c>
      <c r="J59" s="107" t="n">
        <f aca="false">J85</f>
        <v>397273.86</v>
      </c>
      <c r="L59" s="21"/>
      <c r="AU59" s="4" t="s">
        <v>131</v>
      </c>
    </row>
    <row r="60" s="121" customFormat="true" ht="24.95" hidden="false" customHeight="true" outlineLevel="0" collapsed="false">
      <c r="B60" s="122"/>
      <c r="D60" s="123" t="s">
        <v>132</v>
      </c>
      <c r="E60" s="124"/>
      <c r="F60" s="124"/>
      <c r="G60" s="124"/>
      <c r="H60" s="124"/>
      <c r="I60" s="124"/>
      <c r="J60" s="125" t="n">
        <f aca="false">J86</f>
        <v>391533.86</v>
      </c>
      <c r="L60" s="122"/>
    </row>
    <row r="61" s="89" customFormat="true" ht="19.9" hidden="false" customHeight="true" outlineLevel="0" collapsed="false">
      <c r="B61" s="126"/>
      <c r="D61" s="127" t="s">
        <v>133</v>
      </c>
      <c r="E61" s="128"/>
      <c r="F61" s="128"/>
      <c r="G61" s="128"/>
      <c r="H61" s="128"/>
      <c r="I61" s="128"/>
      <c r="J61" s="129" t="n">
        <f aca="false">J87</f>
        <v>271350.39</v>
      </c>
      <c r="L61" s="126"/>
    </row>
    <row r="62" s="89" customFormat="true" ht="14.85" hidden="false" customHeight="true" outlineLevel="0" collapsed="false">
      <c r="B62" s="126"/>
      <c r="D62" s="127" t="s">
        <v>2886</v>
      </c>
      <c r="E62" s="128"/>
      <c r="F62" s="128"/>
      <c r="G62" s="128"/>
      <c r="H62" s="128"/>
      <c r="I62" s="128"/>
      <c r="J62" s="129" t="n">
        <f aca="false">J128</f>
        <v>3988.8</v>
      </c>
      <c r="L62" s="126"/>
    </row>
    <row r="63" s="89" customFormat="true" ht="19.9" hidden="false" customHeight="true" outlineLevel="0" collapsed="false">
      <c r="B63" s="126"/>
      <c r="D63" s="127" t="s">
        <v>2887</v>
      </c>
      <c r="E63" s="128"/>
      <c r="F63" s="128"/>
      <c r="G63" s="128"/>
      <c r="H63" s="128"/>
      <c r="I63" s="128"/>
      <c r="J63" s="129" t="n">
        <f aca="false">J133</f>
        <v>116787.8</v>
      </c>
      <c r="L63" s="126"/>
    </row>
    <row r="64" s="89" customFormat="true" ht="19.9" hidden="false" customHeight="true" outlineLevel="0" collapsed="false">
      <c r="B64" s="126"/>
      <c r="D64" s="127" t="s">
        <v>139</v>
      </c>
      <c r="E64" s="128"/>
      <c r="F64" s="128"/>
      <c r="G64" s="128"/>
      <c r="H64" s="128"/>
      <c r="I64" s="128"/>
      <c r="J64" s="129" t="n">
        <f aca="false">J160</f>
        <v>3395.67</v>
      </c>
      <c r="L64" s="126"/>
    </row>
    <row r="65" s="121" customFormat="true" ht="24.95" hidden="false" customHeight="true" outlineLevel="0" collapsed="false">
      <c r="B65" s="122"/>
      <c r="D65" s="123" t="s">
        <v>1772</v>
      </c>
      <c r="E65" s="124"/>
      <c r="F65" s="124"/>
      <c r="G65" s="124"/>
      <c r="H65" s="124"/>
      <c r="I65" s="124"/>
      <c r="J65" s="125" t="n">
        <f aca="false">J165</f>
        <v>5740</v>
      </c>
      <c r="L65" s="122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s="20" customFormat="true" ht="12" hidden="false" customHeight="true" outlineLevel="0" collapsed="false">
      <c r="B76" s="21"/>
      <c r="C76" s="14" t="s">
        <v>124</v>
      </c>
      <c r="L76" s="21"/>
    </row>
    <row r="77" s="20" customFormat="true" ht="16.5" hidden="false" customHeight="true" outlineLevel="0" collapsed="false">
      <c r="B77" s="21"/>
      <c r="E77" s="45" t="str">
        <f aca="false">E9</f>
        <v>220444 - Přípojka splaškové  kanalizace</v>
      </c>
      <c r="F77" s="45"/>
      <c r="G77" s="45"/>
      <c r="H77" s="45"/>
      <c r="L77" s="21"/>
    </row>
    <row r="78" s="20" customFormat="true" ht="6.95" hidden="false" customHeight="true" outlineLevel="0" collapsed="false">
      <c r="B78" s="21"/>
      <c r="L78" s="21"/>
    </row>
    <row r="79" s="20" customFormat="true" ht="12" hidden="false" customHeight="true" outlineLevel="0" collapsed="false">
      <c r="B79" s="21"/>
      <c r="C79" s="14" t="s">
        <v>19</v>
      </c>
      <c r="F79" s="15" t="str">
        <f aca="false">F12</f>
        <v>Ostrava - Hrabová</v>
      </c>
      <c r="I79" s="14" t="s">
        <v>21</v>
      </c>
      <c r="J79" s="103" t="n">
        <f aca="false">IF(J12="","",J12)</f>
        <v>45979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25.7" hidden="false" customHeight="true" outlineLevel="0" collapsed="false">
      <c r="B81" s="21"/>
      <c r="C81" s="14" t="s">
        <v>24</v>
      </c>
      <c r="F81" s="15" t="str">
        <f aca="false">E15</f>
        <v>TJ Sokol Hrabová, z.s.</v>
      </c>
      <c r="I81" s="14" t="s">
        <v>30</v>
      </c>
      <c r="J81" s="117" t="str">
        <f aca="false">E21</f>
        <v>ing arch Hana Kovářová</v>
      </c>
      <c r="L81" s="21"/>
    </row>
    <row r="82" s="20" customFormat="true" ht="15.2" hidden="false" customHeight="true" outlineLevel="0" collapsed="false">
      <c r="B82" s="21"/>
      <c r="C82" s="14" t="s">
        <v>28</v>
      </c>
      <c r="F82" s="15" t="str">
        <f aca="false">IF(E18="","",E18)</f>
        <v> </v>
      </c>
      <c r="I82" s="14" t="s">
        <v>33</v>
      </c>
      <c r="J82" s="117" t="str">
        <f aca="false">E24</f>
        <v>Anna Mužná</v>
      </c>
      <c r="L82" s="21"/>
    </row>
    <row r="83" s="20" customFormat="true" ht="10.35" hidden="false" customHeight="true" outlineLevel="0" collapsed="false">
      <c r="B83" s="21"/>
      <c r="L83" s="21"/>
    </row>
    <row r="84" s="130" customFormat="true" ht="29.25" hidden="false" customHeight="true" outlineLevel="0" collapsed="false">
      <c r="B84" s="131"/>
      <c r="C84" s="132" t="s">
        <v>156</v>
      </c>
      <c r="D84" s="133" t="s">
        <v>56</v>
      </c>
      <c r="E84" s="133" t="s">
        <v>52</v>
      </c>
      <c r="F84" s="133" t="s">
        <v>53</v>
      </c>
      <c r="G84" s="133" t="s">
        <v>157</v>
      </c>
      <c r="H84" s="133" t="s">
        <v>158</v>
      </c>
      <c r="I84" s="133" t="s">
        <v>159</v>
      </c>
      <c r="J84" s="133" t="s">
        <v>130</v>
      </c>
      <c r="K84" s="134" t="s">
        <v>160</v>
      </c>
      <c r="L84" s="131"/>
      <c r="M84" s="58"/>
      <c r="N84" s="59" t="s">
        <v>41</v>
      </c>
      <c r="O84" s="59" t="s">
        <v>161</v>
      </c>
      <c r="P84" s="59" t="s">
        <v>162</v>
      </c>
      <c r="Q84" s="59" t="s">
        <v>163</v>
      </c>
      <c r="R84" s="59" t="s">
        <v>164</v>
      </c>
      <c r="S84" s="59" t="s">
        <v>165</v>
      </c>
      <c r="T84" s="60" t="s">
        <v>166</v>
      </c>
    </row>
    <row r="85" s="20" customFormat="true" ht="22.9" hidden="false" customHeight="true" outlineLevel="0" collapsed="false">
      <c r="B85" s="21"/>
      <c r="C85" s="64" t="s">
        <v>167</v>
      </c>
      <c r="J85" s="135" t="n">
        <f aca="false">BK85</f>
        <v>397273.86</v>
      </c>
      <c r="L85" s="21"/>
      <c r="M85" s="61"/>
      <c r="N85" s="50"/>
      <c r="O85" s="50"/>
      <c r="P85" s="136" t="n">
        <f aca="false">P86+P165</f>
        <v>457.015552</v>
      </c>
      <c r="Q85" s="50"/>
      <c r="R85" s="136" t="n">
        <f aca="false">R86+R165</f>
        <v>26.99434</v>
      </c>
      <c r="S85" s="50"/>
      <c r="T85" s="137" t="n">
        <f aca="false">T86+T165</f>
        <v>0</v>
      </c>
      <c r="AT85" s="4" t="s">
        <v>70</v>
      </c>
      <c r="AU85" s="4" t="s">
        <v>131</v>
      </c>
      <c r="BK85" s="138" t="n">
        <f aca="false">BK86+BK165</f>
        <v>397273.86</v>
      </c>
    </row>
    <row r="86" s="139" customFormat="true" ht="25.9" hidden="false" customHeight="true" outlineLevel="0" collapsed="false">
      <c r="B86" s="140"/>
      <c r="D86" s="141" t="s">
        <v>70</v>
      </c>
      <c r="E86" s="142" t="s">
        <v>168</v>
      </c>
      <c r="F86" s="142" t="s">
        <v>169</v>
      </c>
      <c r="J86" s="143" t="n">
        <f aca="false">BK86</f>
        <v>391533.86</v>
      </c>
      <c r="L86" s="140"/>
      <c r="M86" s="144"/>
      <c r="P86" s="145" t="n">
        <f aca="false">P87+P133+P160</f>
        <v>447.015552</v>
      </c>
      <c r="R86" s="145" t="n">
        <f aca="false">R87+R133+R160</f>
        <v>26.99434</v>
      </c>
      <c r="T86" s="146" t="n">
        <f aca="false">T87+T133+T160</f>
        <v>0</v>
      </c>
      <c r="AR86" s="141" t="s">
        <v>78</v>
      </c>
      <c r="AT86" s="147" t="s">
        <v>70</v>
      </c>
      <c r="AU86" s="147" t="s">
        <v>71</v>
      </c>
      <c r="AY86" s="141" t="s">
        <v>170</v>
      </c>
      <c r="BK86" s="148" t="n">
        <f aca="false">BK87+BK133+BK160</f>
        <v>391533.86</v>
      </c>
    </row>
    <row r="87" s="139" customFormat="true" ht="22.9" hidden="false" customHeight="true" outlineLevel="0" collapsed="false">
      <c r="B87" s="140"/>
      <c r="D87" s="141" t="s">
        <v>70</v>
      </c>
      <c r="E87" s="149" t="s">
        <v>78</v>
      </c>
      <c r="F87" s="149" t="s">
        <v>171</v>
      </c>
      <c r="J87" s="150" t="n">
        <f aca="false">BK87</f>
        <v>271350.39</v>
      </c>
      <c r="L87" s="140"/>
      <c r="M87" s="144"/>
      <c r="P87" s="145" t="n">
        <f aca="false">P88+SUM(P89:P128)</f>
        <v>417.72988</v>
      </c>
      <c r="R87" s="145" t="n">
        <f aca="false">R88+SUM(R89:R128)</f>
        <v>25.3904</v>
      </c>
      <c r="T87" s="146" t="n">
        <f aca="false">T88+SUM(T89:T128)</f>
        <v>0</v>
      </c>
      <c r="AR87" s="141" t="s">
        <v>78</v>
      </c>
      <c r="AT87" s="147" t="s">
        <v>70</v>
      </c>
      <c r="AU87" s="147" t="s">
        <v>78</v>
      </c>
      <c r="AY87" s="141" t="s">
        <v>170</v>
      </c>
      <c r="BK87" s="148" t="n">
        <f aca="false">BK88+SUM(BK89:BK128)</f>
        <v>271350.39</v>
      </c>
    </row>
    <row r="88" s="20" customFormat="true" ht="37.9" hidden="false" customHeight="true" outlineLevel="0" collapsed="false">
      <c r="B88" s="21"/>
      <c r="C88" s="151" t="s">
        <v>78</v>
      </c>
      <c r="D88" s="151" t="s">
        <v>172</v>
      </c>
      <c r="E88" s="152" t="s">
        <v>2730</v>
      </c>
      <c r="F88" s="153" t="s">
        <v>2731</v>
      </c>
      <c r="G88" s="154" t="s">
        <v>175</v>
      </c>
      <c r="H88" s="155" t="n">
        <v>18.135</v>
      </c>
      <c r="I88" s="156" t="n">
        <v>436</v>
      </c>
      <c r="J88" s="157" t="n">
        <f aca="false">ROUND(I88*H88,2)</f>
        <v>7906.86</v>
      </c>
      <c r="K88" s="153"/>
      <c r="L88" s="21"/>
      <c r="M88" s="158"/>
      <c r="N88" s="159" t="s">
        <v>42</v>
      </c>
      <c r="O88" s="160" t="n">
        <v>1.548</v>
      </c>
      <c r="P88" s="160" t="n">
        <f aca="false">O88*H88</f>
        <v>28.07298</v>
      </c>
      <c r="Q88" s="160" t="n">
        <v>0</v>
      </c>
      <c r="R88" s="160" t="n">
        <f aca="false">Q88*H88</f>
        <v>0</v>
      </c>
      <c r="S88" s="160" t="n">
        <v>0</v>
      </c>
      <c r="T88" s="161" t="n">
        <f aca="false">S88*H88</f>
        <v>0</v>
      </c>
      <c r="AR88" s="162" t="s">
        <v>176</v>
      </c>
      <c r="AT88" s="162" t="s">
        <v>172</v>
      </c>
      <c r="AU88" s="162" t="s">
        <v>80</v>
      </c>
      <c r="AY88" s="4" t="s">
        <v>170</v>
      </c>
      <c r="BE88" s="163" t="n">
        <f aca="false">IF(N88="základní",J88,0)</f>
        <v>7906.86</v>
      </c>
      <c r="BF88" s="163" t="n">
        <f aca="false">IF(N88="snížená",J88,0)</f>
        <v>0</v>
      </c>
      <c r="BG88" s="163" t="n">
        <f aca="false">IF(N88="zákl. přenesená",J88,0)</f>
        <v>0</v>
      </c>
      <c r="BH88" s="163" t="n">
        <f aca="false">IF(N88="sníž. přenesená",J88,0)</f>
        <v>0</v>
      </c>
      <c r="BI88" s="163" t="n">
        <f aca="false">IF(N88="nulová",J88,0)</f>
        <v>0</v>
      </c>
      <c r="BJ88" s="4" t="s">
        <v>78</v>
      </c>
      <c r="BK88" s="163" t="n">
        <f aca="false">ROUND(I88*H88,2)</f>
        <v>7906.86</v>
      </c>
      <c r="BL88" s="4" t="s">
        <v>176</v>
      </c>
      <c r="BM88" s="162" t="s">
        <v>2888</v>
      </c>
    </row>
    <row r="89" s="20" customFormat="true" ht="10.5" hidden="false" customHeight="false" outlineLevel="0" collapsed="false">
      <c r="B89" s="21"/>
      <c r="D89" s="164" t="s">
        <v>178</v>
      </c>
      <c r="F89" s="165" t="s">
        <v>2733</v>
      </c>
      <c r="L89" s="21"/>
      <c r="M89" s="166"/>
      <c r="T89" s="52"/>
      <c r="AT89" s="4" t="s">
        <v>178</v>
      </c>
      <c r="AU89" s="4" t="s">
        <v>80</v>
      </c>
    </row>
    <row r="90" s="174" customFormat="true" ht="10.5" hidden="false" customHeight="false" outlineLevel="0" collapsed="false">
      <c r="B90" s="175"/>
      <c r="D90" s="169" t="s">
        <v>180</v>
      </c>
      <c r="E90" s="176"/>
      <c r="F90" s="177" t="s">
        <v>2889</v>
      </c>
      <c r="H90" s="178" t="n">
        <v>18.135</v>
      </c>
      <c r="L90" s="175"/>
      <c r="M90" s="179"/>
      <c r="T90" s="180"/>
      <c r="AT90" s="176" t="s">
        <v>180</v>
      </c>
      <c r="AU90" s="176" t="s">
        <v>80</v>
      </c>
      <c r="AV90" s="174" t="s">
        <v>80</v>
      </c>
      <c r="AW90" s="174" t="s">
        <v>32</v>
      </c>
      <c r="AX90" s="174" t="s">
        <v>71</v>
      </c>
      <c r="AY90" s="176" t="s">
        <v>170</v>
      </c>
    </row>
    <row r="91" s="181" customFormat="true" ht="10.5" hidden="false" customHeight="false" outlineLevel="0" collapsed="false">
      <c r="B91" s="182"/>
      <c r="D91" s="169" t="s">
        <v>180</v>
      </c>
      <c r="E91" s="183"/>
      <c r="F91" s="184" t="s">
        <v>190</v>
      </c>
      <c r="H91" s="185" t="n">
        <v>18.135</v>
      </c>
      <c r="L91" s="182"/>
      <c r="M91" s="186"/>
      <c r="T91" s="187"/>
      <c r="AT91" s="183" t="s">
        <v>180</v>
      </c>
      <c r="AU91" s="183" t="s">
        <v>80</v>
      </c>
      <c r="AV91" s="181" t="s">
        <v>176</v>
      </c>
      <c r="AW91" s="181" t="s">
        <v>32</v>
      </c>
      <c r="AX91" s="181" t="s">
        <v>78</v>
      </c>
      <c r="AY91" s="183" t="s">
        <v>170</v>
      </c>
    </row>
    <row r="92" s="20" customFormat="true" ht="49.15" hidden="false" customHeight="true" outlineLevel="0" collapsed="false">
      <c r="B92" s="21"/>
      <c r="C92" s="151" t="s">
        <v>80</v>
      </c>
      <c r="D92" s="151" t="s">
        <v>172</v>
      </c>
      <c r="E92" s="152" t="s">
        <v>2890</v>
      </c>
      <c r="F92" s="153" t="s">
        <v>2891</v>
      </c>
      <c r="G92" s="154" t="s">
        <v>175</v>
      </c>
      <c r="H92" s="155" t="n">
        <v>80.892</v>
      </c>
      <c r="I92" s="156" t="n">
        <v>1530</v>
      </c>
      <c r="J92" s="157" t="n">
        <f aca="false">ROUND(I92*H92,2)</f>
        <v>123764.76</v>
      </c>
      <c r="K92" s="153"/>
      <c r="L92" s="21"/>
      <c r="M92" s="158"/>
      <c r="N92" s="159" t="s">
        <v>42</v>
      </c>
      <c r="O92" s="160" t="n">
        <v>1.755</v>
      </c>
      <c r="P92" s="160" t="n">
        <f aca="false">O92*H92</f>
        <v>141.96546</v>
      </c>
      <c r="Q92" s="160" t="n">
        <v>0</v>
      </c>
      <c r="R92" s="160" t="n">
        <f aca="false">Q92*H92</f>
        <v>0</v>
      </c>
      <c r="S92" s="160" t="n">
        <v>0</v>
      </c>
      <c r="T92" s="161" t="n">
        <f aca="false">S92*H92</f>
        <v>0</v>
      </c>
      <c r="AR92" s="162" t="s">
        <v>176</v>
      </c>
      <c r="AT92" s="162" t="s">
        <v>172</v>
      </c>
      <c r="AU92" s="162" t="s">
        <v>80</v>
      </c>
      <c r="AY92" s="4" t="s">
        <v>170</v>
      </c>
      <c r="BE92" s="163" t="n">
        <f aca="false">IF(N92="základní",J92,0)</f>
        <v>123764.76</v>
      </c>
      <c r="BF92" s="163" t="n">
        <f aca="false">IF(N92="snížená",J92,0)</f>
        <v>0</v>
      </c>
      <c r="BG92" s="163" t="n">
        <f aca="false">IF(N92="zákl. přenesená",J92,0)</f>
        <v>0</v>
      </c>
      <c r="BH92" s="163" t="n">
        <f aca="false">IF(N92="sníž. přenesená",J92,0)</f>
        <v>0</v>
      </c>
      <c r="BI92" s="163" t="n">
        <f aca="false">IF(N92="nulová",J92,0)</f>
        <v>0</v>
      </c>
      <c r="BJ92" s="4" t="s">
        <v>78</v>
      </c>
      <c r="BK92" s="163" t="n">
        <f aca="false">ROUND(I92*H92,2)</f>
        <v>123764.76</v>
      </c>
      <c r="BL92" s="4" t="s">
        <v>176</v>
      </c>
      <c r="BM92" s="162" t="s">
        <v>2892</v>
      </c>
    </row>
    <row r="93" s="20" customFormat="true" ht="10.5" hidden="false" customHeight="false" outlineLevel="0" collapsed="false">
      <c r="B93" s="21"/>
      <c r="D93" s="164" t="s">
        <v>178</v>
      </c>
      <c r="F93" s="165" t="s">
        <v>2893</v>
      </c>
      <c r="L93" s="21"/>
      <c r="M93" s="166"/>
      <c r="T93" s="52"/>
      <c r="AT93" s="4" t="s">
        <v>178</v>
      </c>
      <c r="AU93" s="4" t="s">
        <v>80</v>
      </c>
    </row>
    <row r="94" s="174" customFormat="true" ht="10.5" hidden="false" customHeight="false" outlineLevel="0" collapsed="false">
      <c r="B94" s="175"/>
      <c r="D94" s="169" t="s">
        <v>180</v>
      </c>
      <c r="E94" s="176"/>
      <c r="F94" s="177" t="s">
        <v>2894</v>
      </c>
      <c r="H94" s="178" t="n">
        <v>80.892</v>
      </c>
      <c r="L94" s="175"/>
      <c r="M94" s="179"/>
      <c r="T94" s="180"/>
      <c r="AT94" s="176" t="s">
        <v>180</v>
      </c>
      <c r="AU94" s="176" t="s">
        <v>80</v>
      </c>
      <c r="AV94" s="174" t="s">
        <v>80</v>
      </c>
      <c r="AW94" s="174" t="s">
        <v>32</v>
      </c>
      <c r="AX94" s="174" t="s">
        <v>71</v>
      </c>
      <c r="AY94" s="176" t="s">
        <v>170</v>
      </c>
    </row>
    <row r="95" s="181" customFormat="true" ht="10.5" hidden="false" customHeight="false" outlineLevel="0" collapsed="false">
      <c r="B95" s="182"/>
      <c r="D95" s="169" t="s">
        <v>180</v>
      </c>
      <c r="E95" s="183"/>
      <c r="F95" s="184" t="s">
        <v>190</v>
      </c>
      <c r="H95" s="185" t="n">
        <v>80.892</v>
      </c>
      <c r="L95" s="182"/>
      <c r="M95" s="186"/>
      <c r="T95" s="187"/>
      <c r="AT95" s="183" t="s">
        <v>180</v>
      </c>
      <c r="AU95" s="183" t="s">
        <v>80</v>
      </c>
      <c r="AV95" s="181" t="s">
        <v>176</v>
      </c>
      <c r="AW95" s="181" t="s">
        <v>32</v>
      </c>
      <c r="AX95" s="181" t="s">
        <v>78</v>
      </c>
      <c r="AY95" s="183" t="s">
        <v>170</v>
      </c>
    </row>
    <row r="96" s="20" customFormat="true" ht="37.9" hidden="false" customHeight="true" outlineLevel="0" collapsed="false">
      <c r="B96" s="21"/>
      <c r="C96" s="151" t="s">
        <v>191</v>
      </c>
      <c r="D96" s="151" t="s">
        <v>172</v>
      </c>
      <c r="E96" s="152" t="s">
        <v>2751</v>
      </c>
      <c r="F96" s="153" t="s">
        <v>2752</v>
      </c>
      <c r="G96" s="154" t="s">
        <v>260</v>
      </c>
      <c r="H96" s="155" t="n">
        <v>224</v>
      </c>
      <c r="I96" s="156" t="n">
        <v>261</v>
      </c>
      <c r="J96" s="157" t="n">
        <f aca="false">ROUND(I96*H96,2)</f>
        <v>58464</v>
      </c>
      <c r="K96" s="153"/>
      <c r="L96" s="21"/>
      <c r="M96" s="158"/>
      <c r="N96" s="159" t="s">
        <v>42</v>
      </c>
      <c r="O96" s="160" t="n">
        <v>0.479</v>
      </c>
      <c r="P96" s="160" t="n">
        <f aca="false">O96*H96</f>
        <v>107.296</v>
      </c>
      <c r="Q96" s="160" t="n">
        <v>0.00085</v>
      </c>
      <c r="R96" s="160" t="n">
        <f aca="false">Q96*H96</f>
        <v>0.1904</v>
      </c>
      <c r="S96" s="160" t="n">
        <v>0</v>
      </c>
      <c r="T96" s="161" t="n">
        <f aca="false">S96*H96</f>
        <v>0</v>
      </c>
      <c r="AR96" s="162" t="s">
        <v>176</v>
      </c>
      <c r="AT96" s="162" t="s">
        <v>172</v>
      </c>
      <c r="AU96" s="162" t="s">
        <v>80</v>
      </c>
      <c r="AY96" s="4" t="s">
        <v>170</v>
      </c>
      <c r="BE96" s="163" t="n">
        <f aca="false">IF(N96="základní",J96,0)</f>
        <v>58464</v>
      </c>
      <c r="BF96" s="163" t="n">
        <f aca="false">IF(N96="snížená",J96,0)</f>
        <v>0</v>
      </c>
      <c r="BG96" s="163" t="n">
        <f aca="false">IF(N96="zákl. přenesená",J96,0)</f>
        <v>0</v>
      </c>
      <c r="BH96" s="163" t="n">
        <f aca="false">IF(N96="sníž. přenesená",J96,0)</f>
        <v>0</v>
      </c>
      <c r="BI96" s="163" t="n">
        <f aca="false">IF(N96="nulová",J96,0)</f>
        <v>0</v>
      </c>
      <c r="BJ96" s="4" t="s">
        <v>78</v>
      </c>
      <c r="BK96" s="163" t="n">
        <f aca="false">ROUND(I96*H96,2)</f>
        <v>58464</v>
      </c>
      <c r="BL96" s="4" t="s">
        <v>176</v>
      </c>
      <c r="BM96" s="162" t="s">
        <v>2895</v>
      </c>
    </row>
    <row r="97" s="20" customFormat="true" ht="10.5" hidden="false" customHeight="false" outlineLevel="0" collapsed="false">
      <c r="B97" s="21"/>
      <c r="D97" s="164" t="s">
        <v>178</v>
      </c>
      <c r="F97" s="165" t="s">
        <v>2754</v>
      </c>
      <c r="L97" s="21"/>
      <c r="M97" s="166"/>
      <c r="T97" s="52"/>
      <c r="AT97" s="4" t="s">
        <v>178</v>
      </c>
      <c r="AU97" s="4" t="s">
        <v>80</v>
      </c>
    </row>
    <row r="98" s="174" customFormat="true" ht="10.5" hidden="false" customHeight="false" outlineLevel="0" collapsed="false">
      <c r="B98" s="175"/>
      <c r="D98" s="169" t="s">
        <v>180</v>
      </c>
      <c r="E98" s="176"/>
      <c r="F98" s="177" t="s">
        <v>2896</v>
      </c>
      <c r="H98" s="178" t="n">
        <v>224</v>
      </c>
      <c r="L98" s="175"/>
      <c r="M98" s="179"/>
      <c r="T98" s="180"/>
      <c r="AT98" s="176" t="s">
        <v>180</v>
      </c>
      <c r="AU98" s="176" t="s">
        <v>80</v>
      </c>
      <c r="AV98" s="174" t="s">
        <v>80</v>
      </c>
      <c r="AW98" s="174" t="s">
        <v>32</v>
      </c>
      <c r="AX98" s="174" t="s">
        <v>78</v>
      </c>
      <c r="AY98" s="176" t="s">
        <v>170</v>
      </c>
    </row>
    <row r="99" s="20" customFormat="true" ht="44.25" hidden="false" customHeight="true" outlineLevel="0" collapsed="false">
      <c r="B99" s="21"/>
      <c r="C99" s="151" t="s">
        <v>176</v>
      </c>
      <c r="D99" s="151" t="s">
        <v>172</v>
      </c>
      <c r="E99" s="152" t="s">
        <v>2760</v>
      </c>
      <c r="F99" s="153" t="s">
        <v>2761</v>
      </c>
      <c r="G99" s="154" t="s">
        <v>260</v>
      </c>
      <c r="H99" s="155" t="n">
        <v>224</v>
      </c>
      <c r="I99" s="156" t="n">
        <v>115</v>
      </c>
      <c r="J99" s="157" t="n">
        <f aca="false">ROUND(I99*H99,2)</f>
        <v>25760</v>
      </c>
      <c r="K99" s="153"/>
      <c r="L99" s="21"/>
      <c r="M99" s="158"/>
      <c r="N99" s="159" t="s">
        <v>42</v>
      </c>
      <c r="O99" s="160" t="n">
        <v>0.327</v>
      </c>
      <c r="P99" s="160" t="n">
        <f aca="false">O99*H99</f>
        <v>73.248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176</v>
      </c>
      <c r="AT99" s="162" t="s">
        <v>172</v>
      </c>
      <c r="AU99" s="162" t="s">
        <v>80</v>
      </c>
      <c r="AY99" s="4" t="s">
        <v>170</v>
      </c>
      <c r="BE99" s="163" t="n">
        <f aca="false">IF(N99="základní",J99,0)</f>
        <v>25760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25760</v>
      </c>
      <c r="BL99" s="4" t="s">
        <v>176</v>
      </c>
      <c r="BM99" s="162" t="s">
        <v>2897</v>
      </c>
    </row>
    <row r="100" s="20" customFormat="true" ht="10.5" hidden="false" customHeight="false" outlineLevel="0" collapsed="false">
      <c r="B100" s="21"/>
      <c r="D100" s="164" t="s">
        <v>178</v>
      </c>
      <c r="F100" s="165" t="s">
        <v>2763</v>
      </c>
      <c r="L100" s="21"/>
      <c r="M100" s="166"/>
      <c r="T100" s="52"/>
      <c r="AT100" s="4" t="s">
        <v>178</v>
      </c>
      <c r="AU100" s="4" t="s">
        <v>80</v>
      </c>
    </row>
    <row r="101" s="20" customFormat="true" ht="62.65" hidden="false" customHeight="true" outlineLevel="0" collapsed="false">
      <c r="B101" s="21"/>
      <c r="C101" s="151" t="s">
        <v>204</v>
      </c>
      <c r="D101" s="151" t="s">
        <v>172</v>
      </c>
      <c r="E101" s="152" t="s">
        <v>2764</v>
      </c>
      <c r="F101" s="153" t="s">
        <v>2765</v>
      </c>
      <c r="G101" s="154" t="s">
        <v>175</v>
      </c>
      <c r="H101" s="155" t="n">
        <v>15.924</v>
      </c>
      <c r="I101" s="156" t="n">
        <v>399</v>
      </c>
      <c r="J101" s="157" t="n">
        <f aca="false">ROUND(I101*H101,2)</f>
        <v>6353.68</v>
      </c>
      <c r="K101" s="153"/>
      <c r="L101" s="21"/>
      <c r="M101" s="158"/>
      <c r="N101" s="159" t="s">
        <v>42</v>
      </c>
      <c r="O101" s="160" t="n">
        <v>0.099</v>
      </c>
      <c r="P101" s="160" t="n">
        <f aca="false">O101*H101</f>
        <v>1.576476</v>
      </c>
      <c r="Q101" s="160" t="n">
        <v>0</v>
      </c>
      <c r="R101" s="160" t="n">
        <f aca="false">Q101*H101</f>
        <v>0</v>
      </c>
      <c r="S101" s="160" t="n">
        <v>0</v>
      </c>
      <c r="T101" s="161" t="n">
        <f aca="false">S101*H101</f>
        <v>0</v>
      </c>
      <c r="AR101" s="162" t="s">
        <v>176</v>
      </c>
      <c r="AT101" s="162" t="s">
        <v>172</v>
      </c>
      <c r="AU101" s="162" t="s">
        <v>80</v>
      </c>
      <c r="AY101" s="4" t="s">
        <v>170</v>
      </c>
      <c r="BE101" s="163" t="n">
        <f aca="false">IF(N101="základní",J101,0)</f>
        <v>6353.68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6353.68</v>
      </c>
      <c r="BL101" s="4" t="s">
        <v>176</v>
      </c>
      <c r="BM101" s="162" t="s">
        <v>2898</v>
      </c>
    </row>
    <row r="102" s="20" customFormat="true" ht="10.5" hidden="false" customHeight="false" outlineLevel="0" collapsed="false">
      <c r="B102" s="21"/>
      <c r="D102" s="164" t="s">
        <v>178</v>
      </c>
      <c r="F102" s="165" t="s">
        <v>2767</v>
      </c>
      <c r="L102" s="21"/>
      <c r="M102" s="166"/>
      <c r="T102" s="52"/>
      <c r="AT102" s="4" t="s">
        <v>178</v>
      </c>
      <c r="AU102" s="4" t="s">
        <v>80</v>
      </c>
    </row>
    <row r="103" s="174" customFormat="true" ht="10.5" hidden="false" customHeight="false" outlineLevel="0" collapsed="false">
      <c r="B103" s="175"/>
      <c r="D103" s="169" t="s">
        <v>180</v>
      </c>
      <c r="E103" s="176"/>
      <c r="F103" s="177" t="s">
        <v>2899</v>
      </c>
      <c r="H103" s="178" t="n">
        <v>15.924</v>
      </c>
      <c r="L103" s="175"/>
      <c r="M103" s="179"/>
      <c r="T103" s="180"/>
      <c r="AT103" s="176" t="s">
        <v>180</v>
      </c>
      <c r="AU103" s="176" t="s">
        <v>80</v>
      </c>
      <c r="AV103" s="174" t="s">
        <v>80</v>
      </c>
      <c r="AW103" s="174" t="s">
        <v>32</v>
      </c>
      <c r="AX103" s="174" t="s">
        <v>71</v>
      </c>
      <c r="AY103" s="176" t="s">
        <v>170</v>
      </c>
    </row>
    <row r="104" s="181" customFormat="true" ht="10.5" hidden="false" customHeight="false" outlineLevel="0" collapsed="false">
      <c r="B104" s="182"/>
      <c r="D104" s="169" t="s">
        <v>180</v>
      </c>
      <c r="E104" s="183"/>
      <c r="F104" s="184" t="s">
        <v>190</v>
      </c>
      <c r="H104" s="185" t="n">
        <v>15.924</v>
      </c>
      <c r="L104" s="182"/>
      <c r="M104" s="186"/>
      <c r="T104" s="187"/>
      <c r="AT104" s="183" t="s">
        <v>180</v>
      </c>
      <c r="AU104" s="183" t="s">
        <v>80</v>
      </c>
      <c r="AV104" s="181" t="s">
        <v>176</v>
      </c>
      <c r="AW104" s="181" t="s">
        <v>32</v>
      </c>
      <c r="AX104" s="181" t="s">
        <v>78</v>
      </c>
      <c r="AY104" s="183" t="s">
        <v>170</v>
      </c>
    </row>
    <row r="105" s="20" customFormat="true" ht="66.75" hidden="false" customHeight="true" outlineLevel="0" collapsed="false">
      <c r="B105" s="21"/>
      <c r="C105" s="151" t="s">
        <v>211</v>
      </c>
      <c r="D105" s="151" t="s">
        <v>172</v>
      </c>
      <c r="E105" s="152" t="s">
        <v>2769</v>
      </c>
      <c r="F105" s="153" t="s">
        <v>2770</v>
      </c>
      <c r="G105" s="154" t="s">
        <v>175</v>
      </c>
      <c r="H105" s="155" t="n">
        <v>159.24</v>
      </c>
      <c r="I105" s="156" t="n">
        <v>31.7</v>
      </c>
      <c r="J105" s="157" t="n">
        <f aca="false">ROUND(I105*H105,2)</f>
        <v>5047.91</v>
      </c>
      <c r="K105" s="153"/>
      <c r="L105" s="21"/>
      <c r="M105" s="158"/>
      <c r="N105" s="159" t="s">
        <v>42</v>
      </c>
      <c r="O105" s="160" t="n">
        <v>0.006</v>
      </c>
      <c r="P105" s="160" t="n">
        <f aca="false">O105*H105</f>
        <v>0.95544</v>
      </c>
      <c r="Q105" s="160" t="n">
        <v>0</v>
      </c>
      <c r="R105" s="160" t="n">
        <f aca="false">Q105*H105</f>
        <v>0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80</v>
      </c>
      <c r="AY105" s="4" t="s">
        <v>170</v>
      </c>
      <c r="BE105" s="163" t="n">
        <f aca="false">IF(N105="základní",J105,0)</f>
        <v>5047.91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5047.91</v>
      </c>
      <c r="BL105" s="4" t="s">
        <v>176</v>
      </c>
      <c r="BM105" s="162" t="s">
        <v>2900</v>
      </c>
    </row>
    <row r="106" s="20" customFormat="true" ht="10.5" hidden="false" customHeight="false" outlineLevel="0" collapsed="false">
      <c r="B106" s="21"/>
      <c r="D106" s="164" t="s">
        <v>178</v>
      </c>
      <c r="F106" s="165" t="s">
        <v>2772</v>
      </c>
      <c r="L106" s="21"/>
      <c r="M106" s="166"/>
      <c r="T106" s="52"/>
      <c r="AT106" s="4" t="s">
        <v>178</v>
      </c>
      <c r="AU106" s="4" t="s">
        <v>80</v>
      </c>
    </row>
    <row r="107" s="174" customFormat="true" ht="10.5" hidden="false" customHeight="false" outlineLevel="0" collapsed="false">
      <c r="B107" s="175"/>
      <c r="D107" s="169" t="s">
        <v>180</v>
      </c>
      <c r="E107" s="176"/>
      <c r="F107" s="177" t="s">
        <v>2901</v>
      </c>
      <c r="H107" s="178" t="n">
        <v>159.24</v>
      </c>
      <c r="L107" s="175"/>
      <c r="M107" s="179"/>
      <c r="T107" s="180"/>
      <c r="AT107" s="176" t="s">
        <v>180</v>
      </c>
      <c r="AU107" s="176" t="s">
        <v>80</v>
      </c>
      <c r="AV107" s="174" t="s">
        <v>80</v>
      </c>
      <c r="AW107" s="174" t="s">
        <v>32</v>
      </c>
      <c r="AX107" s="174" t="s">
        <v>78</v>
      </c>
      <c r="AY107" s="176" t="s">
        <v>170</v>
      </c>
    </row>
    <row r="108" s="20" customFormat="true" ht="44.25" hidden="false" customHeight="true" outlineLevel="0" collapsed="false">
      <c r="B108" s="21"/>
      <c r="C108" s="151" t="s">
        <v>216</v>
      </c>
      <c r="D108" s="151" t="s">
        <v>172</v>
      </c>
      <c r="E108" s="152" t="s">
        <v>2774</v>
      </c>
      <c r="F108" s="153" t="s">
        <v>2775</v>
      </c>
      <c r="G108" s="154" t="s">
        <v>175</v>
      </c>
      <c r="H108" s="155" t="n">
        <v>15.924</v>
      </c>
      <c r="I108" s="156" t="n">
        <v>214</v>
      </c>
      <c r="J108" s="157" t="n">
        <f aca="false">ROUND(I108*H108,2)</f>
        <v>3407.74</v>
      </c>
      <c r="K108" s="153"/>
      <c r="L108" s="21"/>
      <c r="M108" s="158"/>
      <c r="N108" s="159" t="s">
        <v>42</v>
      </c>
      <c r="O108" s="160" t="n">
        <v>0.256</v>
      </c>
      <c r="P108" s="160" t="n">
        <f aca="false">O108*H108</f>
        <v>4.076544</v>
      </c>
      <c r="Q108" s="160" t="n">
        <v>0</v>
      </c>
      <c r="R108" s="160" t="n">
        <f aca="false">Q108*H108</f>
        <v>0</v>
      </c>
      <c r="S108" s="160" t="n">
        <v>0</v>
      </c>
      <c r="T108" s="161" t="n">
        <f aca="false">S108*H108</f>
        <v>0</v>
      </c>
      <c r="AR108" s="162" t="s">
        <v>176</v>
      </c>
      <c r="AT108" s="162" t="s">
        <v>172</v>
      </c>
      <c r="AU108" s="162" t="s">
        <v>80</v>
      </c>
      <c r="AY108" s="4" t="s">
        <v>170</v>
      </c>
      <c r="BE108" s="163" t="n">
        <f aca="false">IF(N108="základní",J108,0)</f>
        <v>3407.74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3407.74</v>
      </c>
      <c r="BL108" s="4" t="s">
        <v>176</v>
      </c>
      <c r="BM108" s="162" t="s">
        <v>2902</v>
      </c>
    </row>
    <row r="109" s="20" customFormat="true" ht="10.5" hidden="false" customHeight="false" outlineLevel="0" collapsed="false">
      <c r="B109" s="21"/>
      <c r="D109" s="164" t="s">
        <v>178</v>
      </c>
      <c r="F109" s="165" t="s">
        <v>2777</v>
      </c>
      <c r="L109" s="21"/>
      <c r="M109" s="166"/>
      <c r="T109" s="52"/>
      <c r="AT109" s="4" t="s">
        <v>178</v>
      </c>
      <c r="AU109" s="4" t="s">
        <v>80</v>
      </c>
    </row>
    <row r="110" s="20" customFormat="true" ht="44.25" hidden="false" customHeight="true" outlineLevel="0" collapsed="false">
      <c r="B110" s="21"/>
      <c r="C110" s="151" t="s">
        <v>223</v>
      </c>
      <c r="D110" s="151" t="s">
        <v>172</v>
      </c>
      <c r="E110" s="152" t="s">
        <v>2778</v>
      </c>
      <c r="F110" s="153" t="s">
        <v>2779</v>
      </c>
      <c r="G110" s="154" t="s">
        <v>175</v>
      </c>
      <c r="H110" s="155" t="n">
        <v>15.924</v>
      </c>
      <c r="I110" s="156" t="n">
        <v>155</v>
      </c>
      <c r="J110" s="157" t="n">
        <f aca="false">ROUND(I110*H110,2)</f>
        <v>2468.22</v>
      </c>
      <c r="K110" s="153"/>
      <c r="L110" s="21"/>
      <c r="M110" s="158"/>
      <c r="N110" s="159" t="s">
        <v>42</v>
      </c>
      <c r="O110" s="160" t="n">
        <v>0.185</v>
      </c>
      <c r="P110" s="160" t="n">
        <f aca="false">O110*H110</f>
        <v>2.94594</v>
      </c>
      <c r="Q110" s="160" t="n">
        <v>0</v>
      </c>
      <c r="R110" s="160" t="n">
        <f aca="false">Q110*H110</f>
        <v>0</v>
      </c>
      <c r="S110" s="160" t="n">
        <v>0</v>
      </c>
      <c r="T110" s="161" t="n">
        <f aca="false">S110*H110</f>
        <v>0</v>
      </c>
      <c r="AR110" s="162" t="s">
        <v>176</v>
      </c>
      <c r="AT110" s="162" t="s">
        <v>172</v>
      </c>
      <c r="AU110" s="162" t="s">
        <v>80</v>
      </c>
      <c r="AY110" s="4" t="s">
        <v>170</v>
      </c>
      <c r="BE110" s="163" t="n">
        <f aca="false">IF(N110="základní",J110,0)</f>
        <v>2468.22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2468.22</v>
      </c>
      <c r="BL110" s="4" t="s">
        <v>176</v>
      </c>
      <c r="BM110" s="162" t="s">
        <v>2903</v>
      </c>
    </row>
    <row r="111" s="20" customFormat="true" ht="10.5" hidden="false" customHeight="false" outlineLevel="0" collapsed="false">
      <c r="B111" s="21"/>
      <c r="D111" s="164" t="s">
        <v>178</v>
      </c>
      <c r="F111" s="165" t="s">
        <v>2781</v>
      </c>
      <c r="L111" s="21"/>
      <c r="M111" s="166"/>
      <c r="T111" s="52"/>
      <c r="AT111" s="4" t="s">
        <v>178</v>
      </c>
      <c r="AU111" s="4" t="s">
        <v>80</v>
      </c>
    </row>
    <row r="112" s="20" customFormat="true" ht="44.25" hidden="false" customHeight="true" outlineLevel="0" collapsed="false">
      <c r="B112" s="21"/>
      <c r="C112" s="151" t="s">
        <v>228</v>
      </c>
      <c r="D112" s="151" t="s">
        <v>172</v>
      </c>
      <c r="E112" s="152" t="s">
        <v>2782</v>
      </c>
      <c r="F112" s="153" t="s">
        <v>2783</v>
      </c>
      <c r="G112" s="154" t="s">
        <v>207</v>
      </c>
      <c r="H112" s="155" t="n">
        <v>29.459</v>
      </c>
      <c r="I112" s="156" t="n">
        <v>299</v>
      </c>
      <c r="J112" s="157" t="n">
        <f aca="false">ROUND(I112*H112,2)</f>
        <v>8808.24</v>
      </c>
      <c r="K112" s="153"/>
      <c r="L112" s="21"/>
      <c r="M112" s="158"/>
      <c r="N112" s="159" t="s">
        <v>42</v>
      </c>
      <c r="O112" s="160" t="n">
        <v>0</v>
      </c>
      <c r="P112" s="160" t="n">
        <f aca="false">O112*H112</f>
        <v>0</v>
      </c>
      <c r="Q112" s="160" t="n">
        <v>0</v>
      </c>
      <c r="R112" s="160" t="n">
        <f aca="false">Q112*H112</f>
        <v>0</v>
      </c>
      <c r="S112" s="160" t="n">
        <v>0</v>
      </c>
      <c r="T112" s="161" t="n">
        <f aca="false">S112*H112</f>
        <v>0</v>
      </c>
      <c r="AR112" s="162" t="s">
        <v>176</v>
      </c>
      <c r="AT112" s="162" t="s">
        <v>172</v>
      </c>
      <c r="AU112" s="162" t="s">
        <v>80</v>
      </c>
      <c r="AY112" s="4" t="s">
        <v>170</v>
      </c>
      <c r="BE112" s="163" t="n">
        <f aca="false">IF(N112="základní",J112,0)</f>
        <v>8808.24</v>
      </c>
      <c r="BF112" s="163" t="n">
        <f aca="false">IF(N112="snížená",J112,0)</f>
        <v>0</v>
      </c>
      <c r="BG112" s="163" t="n">
        <f aca="false">IF(N112="zákl. přenesená",J112,0)</f>
        <v>0</v>
      </c>
      <c r="BH112" s="163" t="n">
        <f aca="false">IF(N112="sníž. přenesená",J112,0)</f>
        <v>0</v>
      </c>
      <c r="BI112" s="163" t="n">
        <f aca="false">IF(N112="nulová",J112,0)</f>
        <v>0</v>
      </c>
      <c r="BJ112" s="4" t="s">
        <v>78</v>
      </c>
      <c r="BK112" s="163" t="n">
        <f aca="false">ROUND(I112*H112,2)</f>
        <v>8808.24</v>
      </c>
      <c r="BL112" s="4" t="s">
        <v>176</v>
      </c>
      <c r="BM112" s="162" t="s">
        <v>2904</v>
      </c>
    </row>
    <row r="113" s="20" customFormat="true" ht="10.5" hidden="false" customHeight="false" outlineLevel="0" collapsed="false">
      <c r="B113" s="21"/>
      <c r="D113" s="164" t="s">
        <v>178</v>
      </c>
      <c r="F113" s="165" t="s">
        <v>209</v>
      </c>
      <c r="L113" s="21"/>
      <c r="M113" s="166"/>
      <c r="T113" s="52"/>
      <c r="AT113" s="4" t="s">
        <v>178</v>
      </c>
      <c r="AU113" s="4" t="s">
        <v>80</v>
      </c>
    </row>
    <row r="114" s="174" customFormat="true" ht="10.5" hidden="false" customHeight="false" outlineLevel="0" collapsed="false">
      <c r="B114" s="175"/>
      <c r="D114" s="169" t="s">
        <v>180</v>
      </c>
      <c r="E114" s="176"/>
      <c r="F114" s="177" t="s">
        <v>2905</v>
      </c>
      <c r="H114" s="178" t="n">
        <v>29.459</v>
      </c>
      <c r="L114" s="175"/>
      <c r="M114" s="179"/>
      <c r="T114" s="180"/>
      <c r="AT114" s="176" t="s">
        <v>180</v>
      </c>
      <c r="AU114" s="176" t="s">
        <v>80</v>
      </c>
      <c r="AV114" s="174" t="s">
        <v>80</v>
      </c>
      <c r="AW114" s="174" t="s">
        <v>32</v>
      </c>
      <c r="AX114" s="174" t="s">
        <v>71</v>
      </c>
      <c r="AY114" s="176" t="s">
        <v>170</v>
      </c>
    </row>
    <row r="115" s="181" customFormat="true" ht="10.5" hidden="false" customHeight="false" outlineLevel="0" collapsed="false">
      <c r="B115" s="182"/>
      <c r="D115" s="169" t="s">
        <v>180</v>
      </c>
      <c r="E115" s="183"/>
      <c r="F115" s="184" t="s">
        <v>190</v>
      </c>
      <c r="H115" s="185" t="n">
        <v>29.459</v>
      </c>
      <c r="L115" s="182"/>
      <c r="M115" s="186"/>
      <c r="T115" s="187"/>
      <c r="AT115" s="183" t="s">
        <v>180</v>
      </c>
      <c r="AU115" s="183" t="s">
        <v>80</v>
      </c>
      <c r="AV115" s="181" t="s">
        <v>176</v>
      </c>
      <c r="AW115" s="181" t="s">
        <v>32</v>
      </c>
      <c r="AX115" s="181" t="s">
        <v>78</v>
      </c>
      <c r="AY115" s="183" t="s">
        <v>170</v>
      </c>
    </row>
    <row r="116" s="20" customFormat="true" ht="37.9" hidden="false" customHeight="true" outlineLevel="0" collapsed="false">
      <c r="B116" s="21"/>
      <c r="C116" s="151" t="s">
        <v>236</v>
      </c>
      <c r="D116" s="151" t="s">
        <v>172</v>
      </c>
      <c r="E116" s="152" t="s">
        <v>2678</v>
      </c>
      <c r="F116" s="153" t="s">
        <v>2679</v>
      </c>
      <c r="G116" s="154" t="s">
        <v>175</v>
      </c>
      <c r="H116" s="155" t="n">
        <v>15.924</v>
      </c>
      <c r="I116" s="156" t="n">
        <v>90.2</v>
      </c>
      <c r="J116" s="157" t="n">
        <f aca="false">ROUND(I116*H116,2)</f>
        <v>1436.34</v>
      </c>
      <c r="K116" s="153"/>
      <c r="L116" s="21"/>
      <c r="M116" s="158"/>
      <c r="N116" s="159" t="s">
        <v>42</v>
      </c>
      <c r="O116" s="160" t="n">
        <v>0.054</v>
      </c>
      <c r="P116" s="160" t="n">
        <f aca="false">O116*H116</f>
        <v>0.859896</v>
      </c>
      <c r="Q116" s="160" t="n">
        <v>0</v>
      </c>
      <c r="R116" s="160" t="n">
        <f aca="false">Q116*H116</f>
        <v>0</v>
      </c>
      <c r="S116" s="160" t="n">
        <v>0</v>
      </c>
      <c r="T116" s="161" t="n">
        <f aca="false">S116*H116</f>
        <v>0</v>
      </c>
      <c r="AR116" s="162" t="s">
        <v>176</v>
      </c>
      <c r="AT116" s="162" t="s">
        <v>172</v>
      </c>
      <c r="AU116" s="162" t="s">
        <v>80</v>
      </c>
      <c r="AY116" s="4" t="s">
        <v>170</v>
      </c>
      <c r="BE116" s="163" t="n">
        <f aca="false">IF(N116="základní",J116,0)</f>
        <v>1436.34</v>
      </c>
      <c r="BF116" s="163" t="n">
        <f aca="false">IF(N116="snížená",J116,0)</f>
        <v>0</v>
      </c>
      <c r="BG116" s="163" t="n">
        <f aca="false">IF(N116="zákl. přenesená",J116,0)</f>
        <v>0</v>
      </c>
      <c r="BH116" s="163" t="n">
        <f aca="false">IF(N116="sníž. přenesená",J116,0)</f>
        <v>0</v>
      </c>
      <c r="BI116" s="163" t="n">
        <f aca="false">IF(N116="nulová",J116,0)</f>
        <v>0</v>
      </c>
      <c r="BJ116" s="4" t="s">
        <v>78</v>
      </c>
      <c r="BK116" s="163" t="n">
        <f aca="false">ROUND(I116*H116,2)</f>
        <v>1436.34</v>
      </c>
      <c r="BL116" s="4" t="s">
        <v>176</v>
      </c>
      <c r="BM116" s="162" t="s">
        <v>2906</v>
      </c>
    </row>
    <row r="117" s="20" customFormat="true" ht="10.5" hidden="false" customHeight="false" outlineLevel="0" collapsed="false">
      <c r="B117" s="21"/>
      <c r="D117" s="164" t="s">
        <v>178</v>
      </c>
      <c r="F117" s="165" t="s">
        <v>2681</v>
      </c>
      <c r="L117" s="21"/>
      <c r="M117" s="166"/>
      <c r="T117" s="52"/>
      <c r="AT117" s="4" t="s">
        <v>178</v>
      </c>
      <c r="AU117" s="4" t="s">
        <v>80</v>
      </c>
    </row>
    <row r="118" s="20" customFormat="true" ht="44.25" hidden="false" customHeight="true" outlineLevel="0" collapsed="false">
      <c r="B118" s="21"/>
      <c r="C118" s="151" t="s">
        <v>244</v>
      </c>
      <c r="D118" s="151" t="s">
        <v>172</v>
      </c>
      <c r="E118" s="152" t="s">
        <v>217</v>
      </c>
      <c r="F118" s="153" t="s">
        <v>218</v>
      </c>
      <c r="G118" s="154" t="s">
        <v>175</v>
      </c>
      <c r="H118" s="155" t="n">
        <v>64.968</v>
      </c>
      <c r="I118" s="156" t="n">
        <v>130</v>
      </c>
      <c r="J118" s="157" t="n">
        <f aca="false">ROUND(I118*H118,2)</f>
        <v>8445.84</v>
      </c>
      <c r="K118" s="153"/>
      <c r="L118" s="21"/>
      <c r="M118" s="158"/>
      <c r="N118" s="159" t="s">
        <v>42</v>
      </c>
      <c r="O118" s="160" t="n">
        <v>0.328</v>
      </c>
      <c r="P118" s="160" t="n">
        <f aca="false">O118*H118</f>
        <v>21.309504</v>
      </c>
      <c r="Q118" s="160" t="n">
        <v>0</v>
      </c>
      <c r="R118" s="160" t="n">
        <f aca="false">Q118*H118</f>
        <v>0</v>
      </c>
      <c r="S118" s="160" t="n">
        <v>0</v>
      </c>
      <c r="T118" s="161" t="n">
        <f aca="false">S118*H118</f>
        <v>0</v>
      </c>
      <c r="AR118" s="162" t="s">
        <v>176</v>
      </c>
      <c r="AT118" s="162" t="s">
        <v>172</v>
      </c>
      <c r="AU118" s="162" t="s">
        <v>80</v>
      </c>
      <c r="AY118" s="4" t="s">
        <v>170</v>
      </c>
      <c r="BE118" s="163" t="n">
        <f aca="false">IF(N118="základní",J118,0)</f>
        <v>8445.84</v>
      </c>
      <c r="BF118" s="163" t="n">
        <f aca="false">IF(N118="snížená",J118,0)</f>
        <v>0</v>
      </c>
      <c r="BG118" s="163" t="n">
        <f aca="false">IF(N118="zákl. přenesená",J118,0)</f>
        <v>0</v>
      </c>
      <c r="BH118" s="163" t="n">
        <f aca="false">IF(N118="sníž. přenesená",J118,0)</f>
        <v>0</v>
      </c>
      <c r="BI118" s="163" t="n">
        <f aca="false">IF(N118="nulová",J118,0)</f>
        <v>0</v>
      </c>
      <c r="BJ118" s="4" t="s">
        <v>78</v>
      </c>
      <c r="BK118" s="163" t="n">
        <f aca="false">ROUND(I118*H118,2)</f>
        <v>8445.84</v>
      </c>
      <c r="BL118" s="4" t="s">
        <v>176</v>
      </c>
      <c r="BM118" s="162" t="s">
        <v>2907</v>
      </c>
    </row>
    <row r="119" s="20" customFormat="true" ht="10.5" hidden="false" customHeight="false" outlineLevel="0" collapsed="false">
      <c r="B119" s="21"/>
      <c r="D119" s="164" t="s">
        <v>178</v>
      </c>
      <c r="F119" s="165" t="s">
        <v>220</v>
      </c>
      <c r="L119" s="21"/>
      <c r="M119" s="166"/>
      <c r="T119" s="52"/>
      <c r="AT119" s="4" t="s">
        <v>178</v>
      </c>
      <c r="AU119" s="4" t="s">
        <v>80</v>
      </c>
    </row>
    <row r="120" s="20" customFormat="true" ht="66.75" hidden="false" customHeight="true" outlineLevel="0" collapsed="false">
      <c r="B120" s="21"/>
      <c r="C120" s="151" t="s">
        <v>251</v>
      </c>
      <c r="D120" s="151" t="s">
        <v>172</v>
      </c>
      <c r="E120" s="152" t="s">
        <v>2788</v>
      </c>
      <c r="F120" s="153" t="s">
        <v>2789</v>
      </c>
      <c r="G120" s="154" t="s">
        <v>175</v>
      </c>
      <c r="H120" s="155" t="n">
        <v>12.6</v>
      </c>
      <c r="I120" s="156" t="n">
        <v>504</v>
      </c>
      <c r="J120" s="157" t="n">
        <f aca="false">ROUND(I120*H120,2)</f>
        <v>6350.4</v>
      </c>
      <c r="K120" s="153"/>
      <c r="L120" s="21"/>
      <c r="M120" s="158"/>
      <c r="N120" s="159" t="s">
        <v>42</v>
      </c>
      <c r="O120" s="160" t="n">
        <v>1.789</v>
      </c>
      <c r="P120" s="160" t="n">
        <f aca="false">O120*H120</f>
        <v>22.5414</v>
      </c>
      <c r="Q120" s="160" t="n">
        <v>0</v>
      </c>
      <c r="R120" s="160" t="n">
        <f aca="false">Q120*H120</f>
        <v>0</v>
      </c>
      <c r="S120" s="160" t="n">
        <v>0</v>
      </c>
      <c r="T120" s="161" t="n">
        <f aca="false">S120*H120</f>
        <v>0</v>
      </c>
      <c r="AR120" s="162" t="s">
        <v>176</v>
      </c>
      <c r="AT120" s="162" t="s">
        <v>172</v>
      </c>
      <c r="AU120" s="162" t="s">
        <v>80</v>
      </c>
      <c r="AY120" s="4" t="s">
        <v>170</v>
      </c>
      <c r="BE120" s="163" t="n">
        <f aca="false">IF(N120="základní",J120,0)</f>
        <v>6350.4</v>
      </c>
      <c r="BF120" s="163" t="n">
        <f aca="false">IF(N120="snížená",J120,0)</f>
        <v>0</v>
      </c>
      <c r="BG120" s="163" t="n">
        <f aca="false">IF(N120="zákl. přenesená",J120,0)</f>
        <v>0</v>
      </c>
      <c r="BH120" s="163" t="n">
        <f aca="false">IF(N120="sníž. přenesená",J120,0)</f>
        <v>0</v>
      </c>
      <c r="BI120" s="163" t="n">
        <f aca="false">IF(N120="nulová",J120,0)</f>
        <v>0</v>
      </c>
      <c r="BJ120" s="4" t="s">
        <v>78</v>
      </c>
      <c r="BK120" s="163" t="n">
        <f aca="false">ROUND(I120*H120,2)</f>
        <v>6350.4</v>
      </c>
      <c r="BL120" s="4" t="s">
        <v>176</v>
      </c>
      <c r="BM120" s="162" t="s">
        <v>2908</v>
      </c>
    </row>
    <row r="121" s="20" customFormat="true" ht="10.5" hidden="false" customHeight="false" outlineLevel="0" collapsed="false">
      <c r="B121" s="21"/>
      <c r="D121" s="164" t="s">
        <v>178</v>
      </c>
      <c r="F121" s="165" t="s">
        <v>2791</v>
      </c>
      <c r="L121" s="21"/>
      <c r="M121" s="166"/>
      <c r="T121" s="52"/>
      <c r="AT121" s="4" t="s">
        <v>178</v>
      </c>
      <c r="AU121" s="4" t="s">
        <v>80</v>
      </c>
    </row>
    <row r="122" s="174" customFormat="true" ht="10.5" hidden="false" customHeight="false" outlineLevel="0" collapsed="false">
      <c r="B122" s="175"/>
      <c r="D122" s="169" t="s">
        <v>180</v>
      </c>
      <c r="E122" s="176"/>
      <c r="F122" s="177" t="s">
        <v>2909</v>
      </c>
      <c r="H122" s="178" t="n">
        <v>12.6</v>
      </c>
      <c r="L122" s="175"/>
      <c r="M122" s="179"/>
      <c r="T122" s="180"/>
      <c r="AT122" s="176" t="s">
        <v>180</v>
      </c>
      <c r="AU122" s="176" t="s">
        <v>80</v>
      </c>
      <c r="AV122" s="174" t="s">
        <v>80</v>
      </c>
      <c r="AW122" s="174" t="s">
        <v>32</v>
      </c>
      <c r="AX122" s="174" t="s">
        <v>71</v>
      </c>
      <c r="AY122" s="176" t="s">
        <v>170</v>
      </c>
    </row>
    <row r="123" s="181" customFormat="true" ht="10.5" hidden="false" customHeight="false" outlineLevel="0" collapsed="false">
      <c r="B123" s="182"/>
      <c r="D123" s="169" t="s">
        <v>180</v>
      </c>
      <c r="E123" s="183"/>
      <c r="F123" s="184" t="s">
        <v>190</v>
      </c>
      <c r="H123" s="185" t="n">
        <v>12.6</v>
      </c>
      <c r="L123" s="182"/>
      <c r="M123" s="186"/>
      <c r="T123" s="187"/>
      <c r="AT123" s="183" t="s">
        <v>180</v>
      </c>
      <c r="AU123" s="183" t="s">
        <v>80</v>
      </c>
      <c r="AV123" s="181" t="s">
        <v>176</v>
      </c>
      <c r="AW123" s="181" t="s">
        <v>32</v>
      </c>
      <c r="AX123" s="181" t="s">
        <v>78</v>
      </c>
      <c r="AY123" s="183" t="s">
        <v>170</v>
      </c>
    </row>
    <row r="124" s="20" customFormat="true" ht="16.5" hidden="false" customHeight="true" outlineLevel="0" collapsed="false">
      <c r="B124" s="21"/>
      <c r="C124" s="188" t="s">
        <v>257</v>
      </c>
      <c r="D124" s="188" t="s">
        <v>229</v>
      </c>
      <c r="E124" s="189" t="s">
        <v>2910</v>
      </c>
      <c r="F124" s="190" t="s">
        <v>2911</v>
      </c>
      <c r="G124" s="191" t="s">
        <v>207</v>
      </c>
      <c r="H124" s="192" t="n">
        <v>25.2</v>
      </c>
      <c r="I124" s="193" t="n">
        <v>219</v>
      </c>
      <c r="J124" s="194" t="n">
        <f aca="false">ROUND(I124*H124,2)</f>
        <v>5518.8</v>
      </c>
      <c r="K124" s="190"/>
      <c r="L124" s="195"/>
      <c r="M124" s="196"/>
      <c r="N124" s="197" t="s">
        <v>42</v>
      </c>
      <c r="O124" s="160" t="n">
        <v>0</v>
      </c>
      <c r="P124" s="160" t="n">
        <f aca="false">O124*H124</f>
        <v>0</v>
      </c>
      <c r="Q124" s="160" t="n">
        <v>1</v>
      </c>
      <c r="R124" s="160" t="n">
        <f aca="false">Q124*H124</f>
        <v>25.2</v>
      </c>
      <c r="S124" s="160" t="n">
        <v>0</v>
      </c>
      <c r="T124" s="161" t="n">
        <f aca="false">S124*H124</f>
        <v>0</v>
      </c>
      <c r="AR124" s="162" t="s">
        <v>223</v>
      </c>
      <c r="AT124" s="162" t="s">
        <v>229</v>
      </c>
      <c r="AU124" s="162" t="s">
        <v>80</v>
      </c>
      <c r="AY124" s="4" t="s">
        <v>170</v>
      </c>
      <c r="BE124" s="163" t="n">
        <f aca="false">IF(N124="základní",J124,0)</f>
        <v>5518.8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5518.8</v>
      </c>
      <c r="BL124" s="4" t="s">
        <v>176</v>
      </c>
      <c r="BM124" s="162" t="s">
        <v>2912</v>
      </c>
    </row>
    <row r="125" s="174" customFormat="true" ht="10.5" hidden="false" customHeight="false" outlineLevel="0" collapsed="false">
      <c r="B125" s="175"/>
      <c r="D125" s="169" t="s">
        <v>180</v>
      </c>
      <c r="E125" s="176"/>
      <c r="F125" s="177" t="s">
        <v>2913</v>
      </c>
      <c r="H125" s="178" t="n">
        <v>25.2</v>
      </c>
      <c r="L125" s="175"/>
      <c r="M125" s="179"/>
      <c r="T125" s="180"/>
      <c r="AT125" s="176" t="s">
        <v>180</v>
      </c>
      <c r="AU125" s="176" t="s">
        <v>80</v>
      </c>
      <c r="AV125" s="174" t="s">
        <v>80</v>
      </c>
      <c r="AW125" s="174" t="s">
        <v>32</v>
      </c>
      <c r="AX125" s="174" t="s">
        <v>78</v>
      </c>
      <c r="AY125" s="176" t="s">
        <v>170</v>
      </c>
    </row>
    <row r="126" s="20" customFormat="true" ht="66.75" hidden="false" customHeight="true" outlineLevel="0" collapsed="false">
      <c r="B126" s="21"/>
      <c r="C126" s="151" t="s">
        <v>263</v>
      </c>
      <c r="D126" s="151" t="s">
        <v>172</v>
      </c>
      <c r="E126" s="152" t="s">
        <v>2914</v>
      </c>
      <c r="F126" s="153" t="s">
        <v>2915</v>
      </c>
      <c r="G126" s="154" t="s">
        <v>175</v>
      </c>
      <c r="H126" s="155" t="n">
        <v>15.12</v>
      </c>
      <c r="I126" s="156" t="n">
        <v>240</v>
      </c>
      <c r="J126" s="157" t="n">
        <f aca="false">ROUND(I126*H126,2)</f>
        <v>3628.8</v>
      </c>
      <c r="K126" s="153"/>
      <c r="L126" s="21"/>
      <c r="M126" s="158"/>
      <c r="N126" s="159" t="s">
        <v>42</v>
      </c>
      <c r="O126" s="160" t="n">
        <v>0.852</v>
      </c>
      <c r="P126" s="160" t="n">
        <f aca="false">O126*H126</f>
        <v>12.88224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176</v>
      </c>
      <c r="AT126" s="162" t="s">
        <v>172</v>
      </c>
      <c r="AU126" s="162" t="s">
        <v>80</v>
      </c>
      <c r="AY126" s="4" t="s">
        <v>170</v>
      </c>
      <c r="BE126" s="163" t="n">
        <f aca="false">IF(N126="základní",J126,0)</f>
        <v>3628.8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3628.8</v>
      </c>
      <c r="BL126" s="4" t="s">
        <v>176</v>
      </c>
      <c r="BM126" s="162" t="s">
        <v>2916</v>
      </c>
    </row>
    <row r="127" s="20" customFormat="true" ht="10.5" hidden="false" customHeight="false" outlineLevel="0" collapsed="false">
      <c r="B127" s="21"/>
      <c r="D127" s="164" t="s">
        <v>178</v>
      </c>
      <c r="F127" s="165" t="s">
        <v>2917</v>
      </c>
      <c r="L127" s="21"/>
      <c r="M127" s="166"/>
      <c r="T127" s="52"/>
      <c r="AT127" s="4" t="s">
        <v>178</v>
      </c>
      <c r="AU127" s="4" t="s">
        <v>80</v>
      </c>
    </row>
    <row r="128" s="139" customFormat="true" ht="20.85" hidden="false" customHeight="true" outlineLevel="0" collapsed="false">
      <c r="B128" s="140"/>
      <c r="D128" s="141" t="s">
        <v>70</v>
      </c>
      <c r="E128" s="149" t="s">
        <v>176</v>
      </c>
      <c r="F128" s="149" t="s">
        <v>368</v>
      </c>
      <c r="J128" s="150" t="n">
        <f aca="false">BK128</f>
        <v>3988.8</v>
      </c>
      <c r="L128" s="140"/>
      <c r="M128" s="144"/>
      <c r="P128" s="145" t="n">
        <f aca="false">SUM(P129:P132)</f>
        <v>0</v>
      </c>
      <c r="R128" s="145" t="n">
        <f aca="false">SUM(R129:R132)</f>
        <v>0</v>
      </c>
      <c r="T128" s="146" t="n">
        <f aca="false">SUM(T129:T132)</f>
        <v>0</v>
      </c>
      <c r="AR128" s="141" t="s">
        <v>78</v>
      </c>
      <c r="AT128" s="147" t="s">
        <v>70</v>
      </c>
      <c r="AU128" s="147" t="s">
        <v>80</v>
      </c>
      <c r="AY128" s="141" t="s">
        <v>170</v>
      </c>
      <c r="BK128" s="148" t="n">
        <f aca="false">SUM(BK129:BK132)</f>
        <v>3988.8</v>
      </c>
    </row>
    <row r="129" s="20" customFormat="true" ht="16.5" hidden="false" customHeight="true" outlineLevel="0" collapsed="false">
      <c r="B129" s="21"/>
      <c r="C129" s="151" t="s">
        <v>8</v>
      </c>
      <c r="D129" s="151" t="s">
        <v>172</v>
      </c>
      <c r="E129" s="152" t="s">
        <v>2793</v>
      </c>
      <c r="F129" s="153" t="s">
        <v>2794</v>
      </c>
      <c r="G129" s="154" t="s">
        <v>175</v>
      </c>
      <c r="H129" s="155" t="n">
        <v>3.324</v>
      </c>
      <c r="I129" s="156" t="n">
        <v>1200</v>
      </c>
      <c r="J129" s="157" t="n">
        <f aca="false">ROUND(I129*H129,2)</f>
        <v>3988.8</v>
      </c>
      <c r="K129" s="153"/>
      <c r="L129" s="21"/>
      <c r="M129" s="158"/>
      <c r="N129" s="159" t="s">
        <v>42</v>
      </c>
      <c r="O129" s="160" t="n">
        <v>0</v>
      </c>
      <c r="P129" s="160" t="n">
        <f aca="false">O129*H129</f>
        <v>0</v>
      </c>
      <c r="Q129" s="160" t="n">
        <v>0</v>
      </c>
      <c r="R129" s="160" t="n">
        <f aca="false">Q129*H129</f>
        <v>0</v>
      </c>
      <c r="S129" s="160" t="n">
        <v>0</v>
      </c>
      <c r="T129" s="161" t="n">
        <f aca="false">S129*H129</f>
        <v>0</v>
      </c>
      <c r="AR129" s="162" t="s">
        <v>176</v>
      </c>
      <c r="AT129" s="162" t="s">
        <v>172</v>
      </c>
      <c r="AU129" s="162" t="s">
        <v>191</v>
      </c>
      <c r="AY129" s="4" t="s">
        <v>170</v>
      </c>
      <c r="BE129" s="163" t="n">
        <f aca="false">IF(N129="základní",J129,0)</f>
        <v>3988.8</v>
      </c>
      <c r="BF129" s="163" t="n">
        <f aca="false">IF(N129="snížená",J129,0)</f>
        <v>0</v>
      </c>
      <c r="BG129" s="163" t="n">
        <f aca="false">IF(N129="zákl. přenesená",J129,0)</f>
        <v>0</v>
      </c>
      <c r="BH129" s="163" t="n">
        <f aca="false">IF(N129="sníž. přenesená",J129,0)</f>
        <v>0</v>
      </c>
      <c r="BI129" s="163" t="n">
        <f aca="false">IF(N129="nulová",J129,0)</f>
        <v>0</v>
      </c>
      <c r="BJ129" s="4" t="s">
        <v>78</v>
      </c>
      <c r="BK129" s="163" t="n">
        <f aca="false">ROUND(I129*H129,2)</f>
        <v>3988.8</v>
      </c>
      <c r="BL129" s="4" t="s">
        <v>176</v>
      </c>
      <c r="BM129" s="162" t="s">
        <v>2918</v>
      </c>
    </row>
    <row r="130" s="20" customFormat="true" ht="10.5" hidden="false" customHeight="false" outlineLevel="0" collapsed="false">
      <c r="B130" s="21"/>
      <c r="D130" s="164" t="s">
        <v>178</v>
      </c>
      <c r="F130" s="165" t="s">
        <v>2796</v>
      </c>
      <c r="L130" s="21"/>
      <c r="M130" s="166"/>
      <c r="T130" s="52"/>
      <c r="AT130" s="4" t="s">
        <v>178</v>
      </c>
      <c r="AU130" s="4" t="s">
        <v>191</v>
      </c>
    </row>
    <row r="131" s="174" customFormat="true" ht="10.5" hidden="false" customHeight="false" outlineLevel="0" collapsed="false">
      <c r="B131" s="175"/>
      <c r="D131" s="169" t="s">
        <v>180</v>
      </c>
      <c r="E131" s="176"/>
      <c r="F131" s="177" t="s">
        <v>2919</v>
      </c>
      <c r="H131" s="178" t="n">
        <v>3.324</v>
      </c>
      <c r="L131" s="175"/>
      <c r="M131" s="179"/>
      <c r="T131" s="180"/>
      <c r="AT131" s="176" t="s">
        <v>180</v>
      </c>
      <c r="AU131" s="176" t="s">
        <v>191</v>
      </c>
      <c r="AV131" s="174" t="s">
        <v>80</v>
      </c>
      <c r="AW131" s="174" t="s">
        <v>32</v>
      </c>
      <c r="AX131" s="174" t="s">
        <v>71</v>
      </c>
      <c r="AY131" s="176" t="s">
        <v>170</v>
      </c>
    </row>
    <row r="132" s="181" customFormat="true" ht="10.5" hidden="false" customHeight="false" outlineLevel="0" collapsed="false">
      <c r="B132" s="182"/>
      <c r="D132" s="169" t="s">
        <v>180</v>
      </c>
      <c r="E132" s="183"/>
      <c r="F132" s="184" t="s">
        <v>190</v>
      </c>
      <c r="H132" s="185" t="n">
        <v>3.324</v>
      </c>
      <c r="L132" s="182"/>
      <c r="M132" s="186"/>
      <c r="T132" s="187"/>
      <c r="AT132" s="183" t="s">
        <v>180</v>
      </c>
      <c r="AU132" s="183" t="s">
        <v>191</v>
      </c>
      <c r="AV132" s="181" t="s">
        <v>176</v>
      </c>
      <c r="AW132" s="181" t="s">
        <v>32</v>
      </c>
      <c r="AX132" s="181" t="s">
        <v>78</v>
      </c>
      <c r="AY132" s="183" t="s">
        <v>170</v>
      </c>
    </row>
    <row r="133" s="139" customFormat="true" ht="22.9" hidden="false" customHeight="true" outlineLevel="0" collapsed="false">
      <c r="B133" s="140"/>
      <c r="D133" s="141" t="s">
        <v>70</v>
      </c>
      <c r="E133" s="149" t="s">
        <v>223</v>
      </c>
      <c r="F133" s="149" t="s">
        <v>2813</v>
      </c>
      <c r="J133" s="150" t="n">
        <f aca="false">BK133</f>
        <v>116787.8</v>
      </c>
      <c r="L133" s="140"/>
      <c r="M133" s="144"/>
      <c r="P133" s="145" t="n">
        <f aca="false">SUM(P134:P159)</f>
        <v>25.327</v>
      </c>
      <c r="R133" s="145" t="n">
        <f aca="false">SUM(R134:R159)</f>
        <v>1.60394</v>
      </c>
      <c r="T133" s="146" t="n">
        <f aca="false">SUM(T134:T159)</f>
        <v>0</v>
      </c>
      <c r="AR133" s="141" t="s">
        <v>78</v>
      </c>
      <c r="AT133" s="147" t="s">
        <v>70</v>
      </c>
      <c r="AU133" s="147" t="s">
        <v>78</v>
      </c>
      <c r="AY133" s="141" t="s">
        <v>170</v>
      </c>
      <c r="BK133" s="148" t="n">
        <f aca="false">SUM(BK134:BK159)</f>
        <v>116787.8</v>
      </c>
    </row>
    <row r="134" s="20" customFormat="true" ht="16.5" hidden="false" customHeight="true" outlineLevel="0" collapsed="false">
      <c r="B134" s="21"/>
      <c r="C134" s="151" t="s">
        <v>280</v>
      </c>
      <c r="D134" s="151" t="s">
        <v>172</v>
      </c>
      <c r="E134" s="152" t="s">
        <v>2920</v>
      </c>
      <c r="F134" s="153" t="s">
        <v>2921</v>
      </c>
      <c r="G134" s="154" t="s">
        <v>292</v>
      </c>
      <c r="H134" s="155" t="n">
        <v>1</v>
      </c>
      <c r="I134" s="156" t="n">
        <v>3180</v>
      </c>
      <c r="J134" s="157" t="n">
        <f aca="false">ROUND(I134*H134,2)</f>
        <v>3180</v>
      </c>
      <c r="K134" s="153"/>
      <c r="L134" s="21"/>
      <c r="M134" s="158"/>
      <c r="N134" s="159" t="s">
        <v>42</v>
      </c>
      <c r="O134" s="160" t="n">
        <v>5.273</v>
      </c>
      <c r="P134" s="160" t="n">
        <f aca="false">O134*H134</f>
        <v>5.273</v>
      </c>
      <c r="Q134" s="160" t="n">
        <v>0.41762</v>
      </c>
      <c r="R134" s="160" t="n">
        <f aca="false">Q134*H134</f>
        <v>0.41762</v>
      </c>
      <c r="S134" s="160" t="n">
        <v>0</v>
      </c>
      <c r="T134" s="161" t="n">
        <f aca="false">S134*H134</f>
        <v>0</v>
      </c>
      <c r="AR134" s="162" t="s">
        <v>176</v>
      </c>
      <c r="AT134" s="162" t="s">
        <v>172</v>
      </c>
      <c r="AU134" s="162" t="s">
        <v>80</v>
      </c>
      <c r="AY134" s="4" t="s">
        <v>170</v>
      </c>
      <c r="BE134" s="163" t="n">
        <f aca="false">IF(N134="základní",J134,0)</f>
        <v>3180</v>
      </c>
      <c r="BF134" s="163" t="n">
        <f aca="false">IF(N134="snížená",J134,0)</f>
        <v>0</v>
      </c>
      <c r="BG134" s="163" t="n">
        <f aca="false">IF(N134="zákl. přenesená",J134,0)</f>
        <v>0</v>
      </c>
      <c r="BH134" s="163" t="n">
        <f aca="false">IF(N134="sníž. přenesená",J134,0)</f>
        <v>0</v>
      </c>
      <c r="BI134" s="163" t="n">
        <f aca="false">IF(N134="nulová",J134,0)</f>
        <v>0</v>
      </c>
      <c r="BJ134" s="4" t="s">
        <v>78</v>
      </c>
      <c r="BK134" s="163" t="n">
        <f aca="false">ROUND(I134*H134,2)</f>
        <v>3180</v>
      </c>
      <c r="BL134" s="4" t="s">
        <v>176</v>
      </c>
      <c r="BM134" s="162" t="s">
        <v>2922</v>
      </c>
    </row>
    <row r="135" s="20" customFormat="true" ht="10.5" hidden="false" customHeight="false" outlineLevel="0" collapsed="false">
      <c r="B135" s="21"/>
      <c r="D135" s="164" t="s">
        <v>178</v>
      </c>
      <c r="F135" s="165" t="s">
        <v>2923</v>
      </c>
      <c r="L135" s="21"/>
      <c r="M135" s="166"/>
      <c r="T135" s="52"/>
      <c r="AT135" s="4" t="s">
        <v>178</v>
      </c>
      <c r="AU135" s="4" t="s">
        <v>80</v>
      </c>
    </row>
    <row r="136" s="20" customFormat="true" ht="37.9" hidden="false" customHeight="true" outlineLevel="0" collapsed="false">
      <c r="B136" s="21"/>
      <c r="C136" s="151" t="s">
        <v>289</v>
      </c>
      <c r="D136" s="151" t="s">
        <v>172</v>
      </c>
      <c r="E136" s="152" t="s">
        <v>2924</v>
      </c>
      <c r="F136" s="153" t="s">
        <v>2925</v>
      </c>
      <c r="G136" s="154" t="s">
        <v>352</v>
      </c>
      <c r="H136" s="155" t="n">
        <v>16</v>
      </c>
      <c r="I136" s="156" t="n">
        <v>158</v>
      </c>
      <c r="J136" s="157" t="n">
        <f aca="false">ROUND(I136*H136,2)</f>
        <v>2528</v>
      </c>
      <c r="K136" s="153"/>
      <c r="L136" s="21"/>
      <c r="M136" s="158"/>
      <c r="N136" s="159" t="s">
        <v>42</v>
      </c>
      <c r="O136" s="160" t="n">
        <v>0.292</v>
      </c>
      <c r="P136" s="160" t="n">
        <f aca="false">O136*H136</f>
        <v>4.672</v>
      </c>
      <c r="Q136" s="160" t="n">
        <v>1E-005</v>
      </c>
      <c r="R136" s="160" t="n">
        <f aca="false">Q136*H136</f>
        <v>0.00016</v>
      </c>
      <c r="S136" s="160" t="n">
        <v>0</v>
      </c>
      <c r="T136" s="161" t="n">
        <f aca="false">S136*H136</f>
        <v>0</v>
      </c>
      <c r="AR136" s="162" t="s">
        <v>176</v>
      </c>
      <c r="AT136" s="162" t="s">
        <v>172</v>
      </c>
      <c r="AU136" s="162" t="s">
        <v>80</v>
      </c>
      <c r="AY136" s="4" t="s">
        <v>170</v>
      </c>
      <c r="BE136" s="163" t="n">
        <f aca="false">IF(N136="základní",J136,0)</f>
        <v>2528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2528</v>
      </c>
      <c r="BL136" s="4" t="s">
        <v>176</v>
      </c>
      <c r="BM136" s="162" t="s">
        <v>2926</v>
      </c>
    </row>
    <row r="137" s="20" customFormat="true" ht="10.5" hidden="false" customHeight="false" outlineLevel="0" collapsed="false">
      <c r="B137" s="21"/>
      <c r="D137" s="164" t="s">
        <v>178</v>
      </c>
      <c r="F137" s="165" t="s">
        <v>2927</v>
      </c>
      <c r="L137" s="21"/>
      <c r="M137" s="166"/>
      <c r="T137" s="52"/>
      <c r="AT137" s="4" t="s">
        <v>178</v>
      </c>
      <c r="AU137" s="4" t="s">
        <v>80</v>
      </c>
    </row>
    <row r="138" s="20" customFormat="true" ht="37.9" hidden="false" customHeight="true" outlineLevel="0" collapsed="false">
      <c r="B138" s="21"/>
      <c r="C138" s="151" t="s">
        <v>295</v>
      </c>
      <c r="D138" s="151" t="s">
        <v>172</v>
      </c>
      <c r="E138" s="152" t="s">
        <v>2928</v>
      </c>
      <c r="F138" s="153" t="s">
        <v>2929</v>
      </c>
      <c r="G138" s="154" t="s">
        <v>352</v>
      </c>
      <c r="H138" s="155" t="n">
        <v>13</v>
      </c>
      <c r="I138" s="156" t="n">
        <v>167</v>
      </c>
      <c r="J138" s="157" t="n">
        <f aca="false">ROUND(I138*H138,2)</f>
        <v>2171</v>
      </c>
      <c r="K138" s="153"/>
      <c r="L138" s="21"/>
      <c r="M138" s="158"/>
      <c r="N138" s="159" t="s">
        <v>42</v>
      </c>
      <c r="O138" s="160" t="n">
        <v>0.312</v>
      </c>
      <c r="P138" s="160" t="n">
        <f aca="false">O138*H138</f>
        <v>4.056</v>
      </c>
      <c r="Q138" s="160" t="n">
        <v>1E-005</v>
      </c>
      <c r="R138" s="160" t="n">
        <f aca="false">Q138*H138</f>
        <v>0.00013</v>
      </c>
      <c r="S138" s="160" t="n">
        <v>0</v>
      </c>
      <c r="T138" s="161" t="n">
        <f aca="false">S138*H138</f>
        <v>0</v>
      </c>
      <c r="AR138" s="162" t="s">
        <v>176</v>
      </c>
      <c r="AT138" s="162" t="s">
        <v>172</v>
      </c>
      <c r="AU138" s="162" t="s">
        <v>80</v>
      </c>
      <c r="AY138" s="4" t="s">
        <v>170</v>
      </c>
      <c r="BE138" s="163" t="n">
        <f aca="false">IF(N138="základní",J138,0)</f>
        <v>2171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2171</v>
      </c>
      <c r="BL138" s="4" t="s">
        <v>176</v>
      </c>
      <c r="BM138" s="162" t="s">
        <v>2930</v>
      </c>
    </row>
    <row r="139" s="20" customFormat="true" ht="10.5" hidden="false" customHeight="false" outlineLevel="0" collapsed="false">
      <c r="B139" s="21"/>
      <c r="D139" s="164" t="s">
        <v>178</v>
      </c>
      <c r="F139" s="165" t="s">
        <v>2931</v>
      </c>
      <c r="L139" s="21"/>
      <c r="M139" s="166"/>
      <c r="T139" s="52"/>
      <c r="AT139" s="4" t="s">
        <v>178</v>
      </c>
      <c r="AU139" s="4" t="s">
        <v>80</v>
      </c>
    </row>
    <row r="140" s="20" customFormat="true" ht="16.5" hidden="false" customHeight="true" outlineLevel="0" collapsed="false">
      <c r="B140" s="21"/>
      <c r="C140" s="188" t="s">
        <v>300</v>
      </c>
      <c r="D140" s="188" t="s">
        <v>229</v>
      </c>
      <c r="E140" s="189" t="s">
        <v>2932</v>
      </c>
      <c r="F140" s="190" t="s">
        <v>2933</v>
      </c>
      <c r="G140" s="191" t="s">
        <v>352</v>
      </c>
      <c r="H140" s="192" t="n">
        <v>13</v>
      </c>
      <c r="I140" s="193" t="n">
        <v>893</v>
      </c>
      <c r="J140" s="194" t="n">
        <f aca="false">ROUND(I140*H140,2)</f>
        <v>11609</v>
      </c>
      <c r="K140" s="190"/>
      <c r="L140" s="195"/>
      <c r="M140" s="196"/>
      <c r="N140" s="197" t="s">
        <v>42</v>
      </c>
      <c r="O140" s="160" t="n">
        <v>0</v>
      </c>
      <c r="P140" s="160" t="n">
        <f aca="false">O140*H140</f>
        <v>0</v>
      </c>
      <c r="Q140" s="160" t="n">
        <v>0.00382</v>
      </c>
      <c r="R140" s="160" t="n">
        <f aca="false">Q140*H140</f>
        <v>0.04966</v>
      </c>
      <c r="S140" s="160" t="n">
        <v>0</v>
      </c>
      <c r="T140" s="161" t="n">
        <f aca="false">S140*H140</f>
        <v>0</v>
      </c>
      <c r="AR140" s="162" t="s">
        <v>223</v>
      </c>
      <c r="AT140" s="162" t="s">
        <v>229</v>
      </c>
      <c r="AU140" s="162" t="s">
        <v>80</v>
      </c>
      <c r="AY140" s="4" t="s">
        <v>170</v>
      </c>
      <c r="BE140" s="163" t="n">
        <f aca="false">IF(N140="základní",J140,0)</f>
        <v>11609</v>
      </c>
      <c r="BF140" s="163" t="n">
        <f aca="false">IF(N140="snížená",J140,0)</f>
        <v>0</v>
      </c>
      <c r="BG140" s="163" t="n">
        <f aca="false">IF(N140="zákl. přenesená",J140,0)</f>
        <v>0</v>
      </c>
      <c r="BH140" s="163" t="n">
        <f aca="false">IF(N140="sníž. přenesená",J140,0)</f>
        <v>0</v>
      </c>
      <c r="BI140" s="163" t="n">
        <f aca="false">IF(N140="nulová",J140,0)</f>
        <v>0</v>
      </c>
      <c r="BJ140" s="4" t="s">
        <v>78</v>
      </c>
      <c r="BK140" s="163" t="n">
        <f aca="false">ROUND(I140*H140,2)</f>
        <v>11609</v>
      </c>
      <c r="BL140" s="4" t="s">
        <v>176</v>
      </c>
      <c r="BM140" s="162" t="s">
        <v>2934</v>
      </c>
    </row>
    <row r="141" s="20" customFormat="true" ht="16.5" hidden="false" customHeight="true" outlineLevel="0" collapsed="false">
      <c r="B141" s="21"/>
      <c r="C141" s="188" t="s">
        <v>305</v>
      </c>
      <c r="D141" s="188" t="s">
        <v>229</v>
      </c>
      <c r="E141" s="189" t="s">
        <v>2935</v>
      </c>
      <c r="F141" s="190" t="s">
        <v>2936</v>
      </c>
      <c r="G141" s="191" t="s">
        <v>352</v>
      </c>
      <c r="H141" s="192" t="n">
        <v>16</v>
      </c>
      <c r="I141" s="193" t="n">
        <v>555</v>
      </c>
      <c r="J141" s="194" t="n">
        <f aca="false">ROUND(I141*H141,2)</f>
        <v>8880</v>
      </c>
      <c r="K141" s="190"/>
      <c r="L141" s="195"/>
      <c r="M141" s="196"/>
      <c r="N141" s="197" t="s">
        <v>42</v>
      </c>
      <c r="O141" s="160" t="n">
        <v>0</v>
      </c>
      <c r="P141" s="160" t="n">
        <f aca="false">O141*H141</f>
        <v>0</v>
      </c>
      <c r="Q141" s="160" t="n">
        <v>0.00241</v>
      </c>
      <c r="R141" s="160" t="n">
        <f aca="false">Q141*H141</f>
        <v>0.03856</v>
      </c>
      <c r="S141" s="160" t="n">
        <v>0</v>
      </c>
      <c r="T141" s="161" t="n">
        <f aca="false">S141*H141</f>
        <v>0</v>
      </c>
      <c r="AR141" s="162" t="s">
        <v>223</v>
      </c>
      <c r="AT141" s="162" t="s">
        <v>229</v>
      </c>
      <c r="AU141" s="162" t="s">
        <v>80</v>
      </c>
      <c r="AY141" s="4" t="s">
        <v>170</v>
      </c>
      <c r="BE141" s="163" t="n">
        <f aca="false">IF(N141="základní",J141,0)</f>
        <v>8880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8880</v>
      </c>
      <c r="BL141" s="4" t="s">
        <v>176</v>
      </c>
      <c r="BM141" s="162" t="s">
        <v>2937</v>
      </c>
    </row>
    <row r="142" s="20" customFormat="true" ht="21.75" hidden="false" customHeight="true" outlineLevel="0" collapsed="false">
      <c r="B142" s="21"/>
      <c r="C142" s="151" t="s">
        <v>7</v>
      </c>
      <c r="D142" s="151" t="s">
        <v>172</v>
      </c>
      <c r="E142" s="152" t="s">
        <v>2938</v>
      </c>
      <c r="F142" s="153" t="s">
        <v>2939</v>
      </c>
      <c r="G142" s="154" t="s">
        <v>352</v>
      </c>
      <c r="H142" s="155" t="n">
        <v>28</v>
      </c>
      <c r="I142" s="156" t="n">
        <v>25.3</v>
      </c>
      <c r="J142" s="157" t="n">
        <f aca="false">ROUND(I142*H142,2)</f>
        <v>708.4</v>
      </c>
      <c r="K142" s="153"/>
      <c r="L142" s="21"/>
      <c r="M142" s="158"/>
      <c r="N142" s="159" t="s">
        <v>42</v>
      </c>
      <c r="O142" s="160" t="n">
        <v>0.055</v>
      </c>
      <c r="P142" s="160" t="n">
        <f aca="false">O142*H142</f>
        <v>1.54</v>
      </c>
      <c r="Q142" s="160" t="n">
        <v>0</v>
      </c>
      <c r="R142" s="160" t="n">
        <f aca="false">Q142*H142</f>
        <v>0</v>
      </c>
      <c r="S142" s="160" t="n">
        <v>0</v>
      </c>
      <c r="T142" s="161" t="n">
        <f aca="false">S142*H142</f>
        <v>0</v>
      </c>
      <c r="AR142" s="162" t="s">
        <v>176</v>
      </c>
      <c r="AT142" s="162" t="s">
        <v>172</v>
      </c>
      <c r="AU142" s="162" t="s">
        <v>80</v>
      </c>
      <c r="AY142" s="4" t="s">
        <v>170</v>
      </c>
      <c r="BE142" s="163" t="n">
        <f aca="false">IF(N142="základní",J142,0)</f>
        <v>708.4</v>
      </c>
      <c r="BF142" s="163" t="n">
        <f aca="false">IF(N142="snížená",J142,0)</f>
        <v>0</v>
      </c>
      <c r="BG142" s="163" t="n">
        <f aca="false">IF(N142="zákl. přenesená",J142,0)</f>
        <v>0</v>
      </c>
      <c r="BH142" s="163" t="n">
        <f aca="false">IF(N142="sníž. přenesená",J142,0)</f>
        <v>0</v>
      </c>
      <c r="BI142" s="163" t="n">
        <f aca="false">IF(N142="nulová",J142,0)</f>
        <v>0</v>
      </c>
      <c r="BJ142" s="4" t="s">
        <v>78</v>
      </c>
      <c r="BK142" s="163" t="n">
        <f aca="false">ROUND(I142*H142,2)</f>
        <v>708.4</v>
      </c>
      <c r="BL142" s="4" t="s">
        <v>176</v>
      </c>
      <c r="BM142" s="162" t="s">
        <v>2940</v>
      </c>
    </row>
    <row r="143" s="20" customFormat="true" ht="10.5" hidden="false" customHeight="false" outlineLevel="0" collapsed="false">
      <c r="B143" s="21"/>
      <c r="D143" s="164" t="s">
        <v>178</v>
      </c>
      <c r="F143" s="165" t="s">
        <v>2941</v>
      </c>
      <c r="L143" s="21"/>
      <c r="M143" s="166"/>
      <c r="T143" s="52"/>
      <c r="AT143" s="4" t="s">
        <v>178</v>
      </c>
      <c r="AU143" s="4" t="s">
        <v>80</v>
      </c>
    </row>
    <row r="144" s="20" customFormat="true" ht="44.25" hidden="false" customHeight="true" outlineLevel="0" collapsed="false">
      <c r="B144" s="21"/>
      <c r="C144" s="151" t="s">
        <v>316</v>
      </c>
      <c r="D144" s="151" t="s">
        <v>172</v>
      </c>
      <c r="E144" s="152" t="s">
        <v>2942</v>
      </c>
      <c r="F144" s="153" t="s">
        <v>2943</v>
      </c>
      <c r="G144" s="154" t="s">
        <v>292</v>
      </c>
      <c r="H144" s="155" t="n">
        <v>1</v>
      </c>
      <c r="I144" s="156" t="n">
        <v>7310</v>
      </c>
      <c r="J144" s="157" t="n">
        <f aca="false">ROUND(I144*H144,2)</f>
        <v>7310</v>
      </c>
      <c r="K144" s="153"/>
      <c r="L144" s="21"/>
      <c r="M144" s="158"/>
      <c r="N144" s="159" t="s">
        <v>42</v>
      </c>
      <c r="O144" s="160" t="n">
        <v>0.667</v>
      </c>
      <c r="P144" s="160" t="n">
        <f aca="false">O144*H144</f>
        <v>0.667</v>
      </c>
      <c r="Q144" s="160" t="n">
        <v>0.1056</v>
      </c>
      <c r="R144" s="160" t="n">
        <f aca="false">Q144*H144</f>
        <v>0.1056</v>
      </c>
      <c r="S144" s="160" t="n">
        <v>0</v>
      </c>
      <c r="T144" s="161" t="n">
        <f aca="false">S144*H144</f>
        <v>0</v>
      </c>
      <c r="AR144" s="162" t="s">
        <v>176</v>
      </c>
      <c r="AT144" s="162" t="s">
        <v>172</v>
      </c>
      <c r="AU144" s="162" t="s">
        <v>80</v>
      </c>
      <c r="AY144" s="4" t="s">
        <v>170</v>
      </c>
      <c r="BE144" s="163" t="n">
        <f aca="false">IF(N144="základní",J144,0)</f>
        <v>7310</v>
      </c>
      <c r="BF144" s="163" t="n">
        <f aca="false">IF(N144="snížená",J144,0)</f>
        <v>0</v>
      </c>
      <c r="BG144" s="163" t="n">
        <f aca="false">IF(N144="zákl. přenesená",J144,0)</f>
        <v>0</v>
      </c>
      <c r="BH144" s="163" t="n">
        <f aca="false">IF(N144="sníž. přenesená",J144,0)</f>
        <v>0</v>
      </c>
      <c r="BI144" s="163" t="n">
        <f aca="false">IF(N144="nulová",J144,0)</f>
        <v>0</v>
      </c>
      <c r="BJ144" s="4" t="s">
        <v>78</v>
      </c>
      <c r="BK144" s="163" t="n">
        <f aca="false">ROUND(I144*H144,2)</f>
        <v>7310</v>
      </c>
      <c r="BL144" s="4" t="s">
        <v>176</v>
      </c>
      <c r="BM144" s="162" t="s">
        <v>2944</v>
      </c>
    </row>
    <row r="145" s="20" customFormat="true" ht="10.5" hidden="false" customHeight="false" outlineLevel="0" collapsed="false">
      <c r="B145" s="21"/>
      <c r="D145" s="164" t="s">
        <v>178</v>
      </c>
      <c r="F145" s="165" t="s">
        <v>2945</v>
      </c>
      <c r="L145" s="21"/>
      <c r="M145" s="166"/>
      <c r="T145" s="52"/>
      <c r="AT145" s="4" t="s">
        <v>178</v>
      </c>
      <c r="AU145" s="4" t="s">
        <v>80</v>
      </c>
    </row>
    <row r="146" s="20" customFormat="true" ht="37.9" hidden="false" customHeight="true" outlineLevel="0" collapsed="false">
      <c r="B146" s="21"/>
      <c r="C146" s="151" t="s">
        <v>323</v>
      </c>
      <c r="D146" s="151" t="s">
        <v>172</v>
      </c>
      <c r="E146" s="152" t="s">
        <v>2946</v>
      </c>
      <c r="F146" s="153" t="s">
        <v>2947</v>
      </c>
      <c r="G146" s="154" t="s">
        <v>292</v>
      </c>
      <c r="H146" s="155" t="n">
        <v>1</v>
      </c>
      <c r="I146" s="156" t="n">
        <v>7550</v>
      </c>
      <c r="J146" s="157" t="n">
        <f aca="false">ROUND(I146*H146,2)</f>
        <v>7550</v>
      </c>
      <c r="K146" s="153"/>
      <c r="L146" s="21"/>
      <c r="M146" s="158"/>
      <c r="N146" s="159" t="s">
        <v>42</v>
      </c>
      <c r="O146" s="160" t="n">
        <v>0.667</v>
      </c>
      <c r="P146" s="160" t="n">
        <f aca="false">O146*H146</f>
        <v>0.667</v>
      </c>
      <c r="Q146" s="160" t="n">
        <v>0.10661</v>
      </c>
      <c r="R146" s="160" t="n">
        <f aca="false">Q146*H146</f>
        <v>0.10661</v>
      </c>
      <c r="S146" s="160" t="n">
        <v>0</v>
      </c>
      <c r="T146" s="161" t="n">
        <f aca="false">S146*H146</f>
        <v>0</v>
      </c>
      <c r="AR146" s="162" t="s">
        <v>176</v>
      </c>
      <c r="AT146" s="162" t="s">
        <v>172</v>
      </c>
      <c r="AU146" s="162" t="s">
        <v>80</v>
      </c>
      <c r="AY146" s="4" t="s">
        <v>170</v>
      </c>
      <c r="BE146" s="163" t="n">
        <f aca="false">IF(N146="základní",J146,0)</f>
        <v>7550</v>
      </c>
      <c r="BF146" s="163" t="n">
        <f aca="false">IF(N146="snížená",J146,0)</f>
        <v>0</v>
      </c>
      <c r="BG146" s="163" t="n">
        <f aca="false">IF(N146="zákl. přenesená",J146,0)</f>
        <v>0</v>
      </c>
      <c r="BH146" s="163" t="n">
        <f aca="false">IF(N146="sníž. přenesená",J146,0)</f>
        <v>0</v>
      </c>
      <c r="BI146" s="163" t="n">
        <f aca="false">IF(N146="nulová",J146,0)</f>
        <v>0</v>
      </c>
      <c r="BJ146" s="4" t="s">
        <v>78</v>
      </c>
      <c r="BK146" s="163" t="n">
        <f aca="false">ROUND(I146*H146,2)</f>
        <v>7550</v>
      </c>
      <c r="BL146" s="4" t="s">
        <v>176</v>
      </c>
      <c r="BM146" s="162" t="s">
        <v>2948</v>
      </c>
    </row>
    <row r="147" s="20" customFormat="true" ht="10.5" hidden="false" customHeight="false" outlineLevel="0" collapsed="false">
      <c r="B147" s="21"/>
      <c r="D147" s="164" t="s">
        <v>178</v>
      </c>
      <c r="F147" s="165" t="s">
        <v>2949</v>
      </c>
      <c r="L147" s="21"/>
      <c r="M147" s="166"/>
      <c r="T147" s="52"/>
      <c r="AT147" s="4" t="s">
        <v>178</v>
      </c>
      <c r="AU147" s="4" t="s">
        <v>80</v>
      </c>
    </row>
    <row r="148" s="20" customFormat="true" ht="44.25" hidden="false" customHeight="true" outlineLevel="0" collapsed="false">
      <c r="B148" s="21"/>
      <c r="C148" s="151" t="s">
        <v>329</v>
      </c>
      <c r="D148" s="151" t="s">
        <v>172</v>
      </c>
      <c r="E148" s="152" t="s">
        <v>2950</v>
      </c>
      <c r="F148" s="153" t="s">
        <v>2951</v>
      </c>
      <c r="G148" s="154" t="s">
        <v>292</v>
      </c>
      <c r="H148" s="155" t="n">
        <v>1</v>
      </c>
      <c r="I148" s="156" t="n">
        <v>7910</v>
      </c>
      <c r="J148" s="157" t="n">
        <f aca="false">ROUND(I148*H148,2)</f>
        <v>7910</v>
      </c>
      <c r="K148" s="153"/>
      <c r="L148" s="21"/>
      <c r="M148" s="158"/>
      <c r="N148" s="159" t="s">
        <v>42</v>
      </c>
      <c r="O148" s="160" t="n">
        <v>0.667</v>
      </c>
      <c r="P148" s="160" t="n">
        <f aca="false">O148*H148</f>
        <v>0.667</v>
      </c>
      <c r="Q148" s="160" t="n">
        <v>0.10762</v>
      </c>
      <c r="R148" s="160" t="n">
        <f aca="false">Q148*H148</f>
        <v>0.10762</v>
      </c>
      <c r="S148" s="160" t="n">
        <v>0</v>
      </c>
      <c r="T148" s="161" t="n">
        <f aca="false">S148*H148</f>
        <v>0</v>
      </c>
      <c r="AR148" s="162" t="s">
        <v>176</v>
      </c>
      <c r="AT148" s="162" t="s">
        <v>172</v>
      </c>
      <c r="AU148" s="162" t="s">
        <v>80</v>
      </c>
      <c r="AY148" s="4" t="s">
        <v>170</v>
      </c>
      <c r="BE148" s="163" t="n">
        <f aca="false">IF(N148="základní",J148,0)</f>
        <v>7910</v>
      </c>
      <c r="BF148" s="163" t="n">
        <f aca="false">IF(N148="snížená",J148,0)</f>
        <v>0</v>
      </c>
      <c r="BG148" s="163" t="n">
        <f aca="false">IF(N148="zákl. přenesená",J148,0)</f>
        <v>0</v>
      </c>
      <c r="BH148" s="163" t="n">
        <f aca="false">IF(N148="sníž. přenesená",J148,0)</f>
        <v>0</v>
      </c>
      <c r="BI148" s="163" t="n">
        <f aca="false">IF(N148="nulová",J148,0)</f>
        <v>0</v>
      </c>
      <c r="BJ148" s="4" t="s">
        <v>78</v>
      </c>
      <c r="BK148" s="163" t="n">
        <f aca="false">ROUND(I148*H148,2)</f>
        <v>7910</v>
      </c>
      <c r="BL148" s="4" t="s">
        <v>176</v>
      </c>
      <c r="BM148" s="162" t="s">
        <v>2952</v>
      </c>
    </row>
    <row r="149" s="20" customFormat="true" ht="10.5" hidden="false" customHeight="false" outlineLevel="0" collapsed="false">
      <c r="B149" s="21"/>
      <c r="D149" s="164" t="s">
        <v>178</v>
      </c>
      <c r="F149" s="165" t="s">
        <v>2953</v>
      </c>
      <c r="L149" s="21"/>
      <c r="M149" s="166"/>
      <c r="T149" s="52"/>
      <c r="AT149" s="4" t="s">
        <v>178</v>
      </c>
      <c r="AU149" s="4" t="s">
        <v>80</v>
      </c>
    </row>
    <row r="150" s="20" customFormat="true" ht="37.9" hidden="false" customHeight="true" outlineLevel="0" collapsed="false">
      <c r="B150" s="21"/>
      <c r="C150" s="151" t="s">
        <v>335</v>
      </c>
      <c r="D150" s="151" t="s">
        <v>172</v>
      </c>
      <c r="E150" s="152" t="s">
        <v>2954</v>
      </c>
      <c r="F150" s="153" t="s">
        <v>2955</v>
      </c>
      <c r="G150" s="154" t="s">
        <v>292</v>
      </c>
      <c r="H150" s="155" t="n">
        <v>2</v>
      </c>
      <c r="I150" s="156" t="n">
        <v>7190</v>
      </c>
      <c r="J150" s="157" t="n">
        <f aca="false">ROUND(I150*H150,2)</f>
        <v>14380</v>
      </c>
      <c r="K150" s="153"/>
      <c r="L150" s="21"/>
      <c r="M150" s="158"/>
      <c r="N150" s="159" t="s">
        <v>42</v>
      </c>
      <c r="O150" s="160" t="n">
        <v>0.25</v>
      </c>
      <c r="P150" s="160" t="n">
        <f aca="false">O150*H150</f>
        <v>0.5</v>
      </c>
      <c r="Q150" s="160" t="n">
        <v>0.03637</v>
      </c>
      <c r="R150" s="160" t="n">
        <f aca="false">Q150*H150</f>
        <v>0.07274</v>
      </c>
      <c r="S150" s="160" t="n">
        <v>0</v>
      </c>
      <c r="T150" s="161" t="n">
        <f aca="false">S150*H150</f>
        <v>0</v>
      </c>
      <c r="AR150" s="162" t="s">
        <v>176</v>
      </c>
      <c r="AT150" s="162" t="s">
        <v>172</v>
      </c>
      <c r="AU150" s="162" t="s">
        <v>80</v>
      </c>
      <c r="AY150" s="4" t="s">
        <v>170</v>
      </c>
      <c r="BE150" s="163" t="n">
        <f aca="false">IF(N150="základní",J150,0)</f>
        <v>14380</v>
      </c>
      <c r="BF150" s="163" t="n">
        <f aca="false">IF(N150="snížená",J150,0)</f>
        <v>0</v>
      </c>
      <c r="BG150" s="163" t="n">
        <f aca="false">IF(N150="zákl. přenesená",J150,0)</f>
        <v>0</v>
      </c>
      <c r="BH150" s="163" t="n">
        <f aca="false">IF(N150="sníž. přenesená",J150,0)</f>
        <v>0</v>
      </c>
      <c r="BI150" s="163" t="n">
        <f aca="false">IF(N150="nulová",J150,0)</f>
        <v>0</v>
      </c>
      <c r="BJ150" s="4" t="s">
        <v>78</v>
      </c>
      <c r="BK150" s="163" t="n">
        <f aca="false">ROUND(I150*H150,2)</f>
        <v>14380</v>
      </c>
      <c r="BL150" s="4" t="s">
        <v>176</v>
      </c>
      <c r="BM150" s="162" t="s">
        <v>2956</v>
      </c>
    </row>
    <row r="151" s="20" customFormat="true" ht="10.5" hidden="false" customHeight="false" outlineLevel="0" collapsed="false">
      <c r="B151" s="21"/>
      <c r="D151" s="164" t="s">
        <v>178</v>
      </c>
      <c r="F151" s="165" t="s">
        <v>2957</v>
      </c>
      <c r="L151" s="21"/>
      <c r="M151" s="166"/>
      <c r="T151" s="52"/>
      <c r="AT151" s="4" t="s">
        <v>178</v>
      </c>
      <c r="AU151" s="4" t="s">
        <v>80</v>
      </c>
    </row>
    <row r="152" s="20" customFormat="true" ht="37.9" hidden="false" customHeight="true" outlineLevel="0" collapsed="false">
      <c r="B152" s="21"/>
      <c r="C152" s="151" t="s">
        <v>321</v>
      </c>
      <c r="D152" s="151" t="s">
        <v>172</v>
      </c>
      <c r="E152" s="152" t="s">
        <v>2958</v>
      </c>
      <c r="F152" s="153" t="s">
        <v>2959</v>
      </c>
      <c r="G152" s="154" t="s">
        <v>292</v>
      </c>
      <c r="H152" s="155" t="n">
        <v>1</v>
      </c>
      <c r="I152" s="156" t="n">
        <v>13500</v>
      </c>
      <c r="J152" s="157" t="n">
        <f aca="false">ROUND(I152*H152,2)</f>
        <v>13500</v>
      </c>
      <c r="K152" s="153"/>
      <c r="L152" s="21"/>
      <c r="M152" s="158"/>
      <c r="N152" s="159" t="s">
        <v>42</v>
      </c>
      <c r="O152" s="160" t="n">
        <v>0.333</v>
      </c>
      <c r="P152" s="160" t="n">
        <f aca="false">O152*H152</f>
        <v>0.333</v>
      </c>
      <c r="Q152" s="160" t="n">
        <v>0.07248</v>
      </c>
      <c r="R152" s="160" t="n">
        <f aca="false">Q152*H152</f>
        <v>0.07248</v>
      </c>
      <c r="S152" s="160" t="n">
        <v>0</v>
      </c>
      <c r="T152" s="161" t="n">
        <f aca="false">S152*H152</f>
        <v>0</v>
      </c>
      <c r="AR152" s="162" t="s">
        <v>176</v>
      </c>
      <c r="AT152" s="162" t="s">
        <v>172</v>
      </c>
      <c r="AU152" s="162" t="s">
        <v>80</v>
      </c>
      <c r="AY152" s="4" t="s">
        <v>170</v>
      </c>
      <c r="BE152" s="163" t="n">
        <f aca="false">IF(N152="základní",J152,0)</f>
        <v>13500</v>
      </c>
      <c r="BF152" s="163" t="n">
        <f aca="false">IF(N152="snížená",J152,0)</f>
        <v>0</v>
      </c>
      <c r="BG152" s="163" t="n">
        <f aca="false">IF(N152="zákl. přenesená",J152,0)</f>
        <v>0</v>
      </c>
      <c r="BH152" s="163" t="n">
        <f aca="false">IF(N152="sníž. přenesená",J152,0)</f>
        <v>0</v>
      </c>
      <c r="BI152" s="163" t="n">
        <f aca="false">IF(N152="nulová",J152,0)</f>
        <v>0</v>
      </c>
      <c r="BJ152" s="4" t="s">
        <v>78</v>
      </c>
      <c r="BK152" s="163" t="n">
        <f aca="false">ROUND(I152*H152,2)</f>
        <v>13500</v>
      </c>
      <c r="BL152" s="4" t="s">
        <v>176</v>
      </c>
      <c r="BM152" s="162" t="s">
        <v>2960</v>
      </c>
    </row>
    <row r="153" s="20" customFormat="true" ht="10.5" hidden="false" customHeight="false" outlineLevel="0" collapsed="false">
      <c r="B153" s="21"/>
      <c r="D153" s="164" t="s">
        <v>178</v>
      </c>
      <c r="F153" s="165" t="s">
        <v>2961</v>
      </c>
      <c r="L153" s="21"/>
      <c r="M153" s="166"/>
      <c r="T153" s="52"/>
      <c r="AT153" s="4" t="s">
        <v>178</v>
      </c>
      <c r="AU153" s="4" t="s">
        <v>80</v>
      </c>
    </row>
    <row r="154" s="20" customFormat="true" ht="37.9" hidden="false" customHeight="true" outlineLevel="0" collapsed="false">
      <c r="B154" s="21"/>
      <c r="C154" s="151" t="s">
        <v>345</v>
      </c>
      <c r="D154" s="151" t="s">
        <v>172</v>
      </c>
      <c r="E154" s="152" t="s">
        <v>2962</v>
      </c>
      <c r="F154" s="153" t="s">
        <v>2963</v>
      </c>
      <c r="G154" s="154" t="s">
        <v>292</v>
      </c>
      <c r="H154" s="155" t="n">
        <v>3</v>
      </c>
      <c r="I154" s="156" t="n">
        <v>125</v>
      </c>
      <c r="J154" s="157" t="n">
        <f aca="false">ROUND(I154*H154,2)</f>
        <v>375</v>
      </c>
      <c r="K154" s="153"/>
      <c r="L154" s="21"/>
      <c r="M154" s="158"/>
      <c r="N154" s="159" t="s">
        <v>42</v>
      </c>
      <c r="O154" s="160" t="n">
        <v>0.333</v>
      </c>
      <c r="P154" s="160" t="n">
        <f aca="false">O154*H154</f>
        <v>0.999</v>
      </c>
      <c r="Q154" s="160" t="n">
        <v>0</v>
      </c>
      <c r="R154" s="160" t="n">
        <f aca="false">Q154*H154</f>
        <v>0</v>
      </c>
      <c r="S154" s="160" t="n">
        <v>0</v>
      </c>
      <c r="T154" s="161" t="n">
        <f aca="false">S154*H154</f>
        <v>0</v>
      </c>
      <c r="AR154" s="162" t="s">
        <v>176</v>
      </c>
      <c r="AT154" s="162" t="s">
        <v>172</v>
      </c>
      <c r="AU154" s="162" t="s">
        <v>80</v>
      </c>
      <c r="AY154" s="4" t="s">
        <v>170</v>
      </c>
      <c r="BE154" s="163" t="n">
        <f aca="false">IF(N154="základní",J154,0)</f>
        <v>375</v>
      </c>
      <c r="BF154" s="163" t="n">
        <f aca="false">IF(N154="snížená",J154,0)</f>
        <v>0</v>
      </c>
      <c r="BG154" s="163" t="n">
        <f aca="false">IF(N154="zákl. přenesená",J154,0)</f>
        <v>0</v>
      </c>
      <c r="BH154" s="163" t="n">
        <f aca="false">IF(N154="sníž. přenesená",J154,0)</f>
        <v>0</v>
      </c>
      <c r="BI154" s="163" t="n">
        <f aca="false">IF(N154="nulová",J154,0)</f>
        <v>0</v>
      </c>
      <c r="BJ154" s="4" t="s">
        <v>78</v>
      </c>
      <c r="BK154" s="163" t="n">
        <f aca="false">ROUND(I154*H154,2)</f>
        <v>375</v>
      </c>
      <c r="BL154" s="4" t="s">
        <v>176</v>
      </c>
      <c r="BM154" s="162" t="s">
        <v>2964</v>
      </c>
    </row>
    <row r="155" s="20" customFormat="true" ht="10.5" hidden="false" customHeight="false" outlineLevel="0" collapsed="false">
      <c r="B155" s="21"/>
      <c r="D155" s="164" t="s">
        <v>178</v>
      </c>
      <c r="F155" s="165" t="s">
        <v>2965</v>
      </c>
      <c r="L155" s="21"/>
      <c r="M155" s="166"/>
      <c r="T155" s="52"/>
      <c r="AT155" s="4" t="s">
        <v>178</v>
      </c>
      <c r="AU155" s="4" t="s">
        <v>80</v>
      </c>
    </row>
    <row r="156" s="20" customFormat="true" ht="37.9" hidden="false" customHeight="true" outlineLevel="0" collapsed="false">
      <c r="B156" s="21"/>
      <c r="C156" s="151" t="s">
        <v>334</v>
      </c>
      <c r="D156" s="151" t="s">
        <v>172</v>
      </c>
      <c r="E156" s="152" t="s">
        <v>2966</v>
      </c>
      <c r="F156" s="153" t="s">
        <v>2967</v>
      </c>
      <c r="G156" s="154" t="s">
        <v>292</v>
      </c>
      <c r="H156" s="155" t="n">
        <v>3</v>
      </c>
      <c r="I156" s="156" t="n">
        <v>12100</v>
      </c>
      <c r="J156" s="157" t="n">
        <f aca="false">ROUND(I156*H156,2)</f>
        <v>36300</v>
      </c>
      <c r="K156" s="153"/>
      <c r="L156" s="21"/>
      <c r="M156" s="158"/>
      <c r="N156" s="159" t="s">
        <v>42</v>
      </c>
      <c r="O156" s="160" t="n">
        <v>1.751</v>
      </c>
      <c r="P156" s="160" t="n">
        <f aca="false">O156*H156</f>
        <v>5.253</v>
      </c>
      <c r="Q156" s="160" t="n">
        <v>0.21008</v>
      </c>
      <c r="R156" s="160" t="n">
        <f aca="false">Q156*H156</f>
        <v>0.63024</v>
      </c>
      <c r="S156" s="160" t="n">
        <v>0</v>
      </c>
      <c r="T156" s="161" t="n">
        <f aca="false">S156*H156</f>
        <v>0</v>
      </c>
      <c r="AR156" s="162" t="s">
        <v>176</v>
      </c>
      <c r="AT156" s="162" t="s">
        <v>172</v>
      </c>
      <c r="AU156" s="162" t="s">
        <v>80</v>
      </c>
      <c r="AY156" s="4" t="s">
        <v>170</v>
      </c>
      <c r="BE156" s="163" t="n">
        <f aca="false">IF(N156="základní",J156,0)</f>
        <v>36300</v>
      </c>
      <c r="BF156" s="163" t="n">
        <f aca="false">IF(N156="snížená",J156,0)</f>
        <v>0</v>
      </c>
      <c r="BG156" s="163" t="n">
        <f aca="false">IF(N156="zákl. přenesená",J156,0)</f>
        <v>0</v>
      </c>
      <c r="BH156" s="163" t="n">
        <f aca="false">IF(N156="sníž. přenesená",J156,0)</f>
        <v>0</v>
      </c>
      <c r="BI156" s="163" t="n">
        <f aca="false">IF(N156="nulová",J156,0)</f>
        <v>0</v>
      </c>
      <c r="BJ156" s="4" t="s">
        <v>78</v>
      </c>
      <c r="BK156" s="163" t="n">
        <f aca="false">ROUND(I156*H156,2)</f>
        <v>36300</v>
      </c>
      <c r="BL156" s="4" t="s">
        <v>176</v>
      </c>
      <c r="BM156" s="162" t="s">
        <v>2968</v>
      </c>
    </row>
    <row r="157" s="20" customFormat="true" ht="10.5" hidden="false" customHeight="false" outlineLevel="0" collapsed="false">
      <c r="B157" s="21"/>
      <c r="D157" s="164" t="s">
        <v>178</v>
      </c>
      <c r="F157" s="165" t="s">
        <v>2969</v>
      </c>
      <c r="L157" s="21"/>
      <c r="M157" s="166"/>
      <c r="T157" s="52"/>
      <c r="AT157" s="4" t="s">
        <v>178</v>
      </c>
      <c r="AU157" s="4" t="s">
        <v>80</v>
      </c>
    </row>
    <row r="158" s="20" customFormat="true" ht="21.75" hidden="false" customHeight="true" outlineLevel="0" collapsed="false">
      <c r="B158" s="21"/>
      <c r="C158" s="151" t="s">
        <v>358</v>
      </c>
      <c r="D158" s="151" t="s">
        <v>172</v>
      </c>
      <c r="E158" s="152" t="s">
        <v>2970</v>
      </c>
      <c r="F158" s="153" t="s">
        <v>2971</v>
      </c>
      <c r="G158" s="154" t="s">
        <v>352</v>
      </c>
      <c r="H158" s="155" t="n">
        <v>28</v>
      </c>
      <c r="I158" s="156" t="n">
        <v>13.8</v>
      </c>
      <c r="J158" s="157" t="n">
        <f aca="false">ROUND(I158*H158,2)</f>
        <v>386.4</v>
      </c>
      <c r="K158" s="153"/>
      <c r="L158" s="21"/>
      <c r="M158" s="158"/>
      <c r="N158" s="159" t="s">
        <v>42</v>
      </c>
      <c r="O158" s="160" t="n">
        <v>0.025</v>
      </c>
      <c r="P158" s="160" t="n">
        <f aca="false">O158*H158</f>
        <v>0.7</v>
      </c>
      <c r="Q158" s="160" t="n">
        <v>9E-005</v>
      </c>
      <c r="R158" s="160" t="n">
        <f aca="false">Q158*H158</f>
        <v>0.00252</v>
      </c>
      <c r="S158" s="160" t="n">
        <v>0</v>
      </c>
      <c r="T158" s="161" t="n">
        <f aca="false">S158*H158</f>
        <v>0</v>
      </c>
      <c r="AR158" s="162" t="s">
        <v>176</v>
      </c>
      <c r="AT158" s="162" t="s">
        <v>172</v>
      </c>
      <c r="AU158" s="162" t="s">
        <v>80</v>
      </c>
      <c r="AY158" s="4" t="s">
        <v>170</v>
      </c>
      <c r="BE158" s="163" t="n">
        <f aca="false">IF(N158="základní",J158,0)</f>
        <v>386.4</v>
      </c>
      <c r="BF158" s="163" t="n">
        <f aca="false">IF(N158="snížená",J158,0)</f>
        <v>0</v>
      </c>
      <c r="BG158" s="163" t="n">
        <f aca="false">IF(N158="zákl. přenesená",J158,0)</f>
        <v>0</v>
      </c>
      <c r="BH158" s="163" t="n">
        <f aca="false">IF(N158="sníž. přenesená",J158,0)</f>
        <v>0</v>
      </c>
      <c r="BI158" s="163" t="n">
        <f aca="false">IF(N158="nulová",J158,0)</f>
        <v>0</v>
      </c>
      <c r="BJ158" s="4" t="s">
        <v>78</v>
      </c>
      <c r="BK158" s="163" t="n">
        <f aca="false">ROUND(I158*H158,2)</f>
        <v>386.4</v>
      </c>
      <c r="BL158" s="4" t="s">
        <v>176</v>
      </c>
      <c r="BM158" s="162" t="s">
        <v>2972</v>
      </c>
    </row>
    <row r="159" s="20" customFormat="true" ht="10.5" hidden="false" customHeight="false" outlineLevel="0" collapsed="false">
      <c r="B159" s="21"/>
      <c r="D159" s="164" t="s">
        <v>178</v>
      </c>
      <c r="F159" s="165" t="s">
        <v>2973</v>
      </c>
      <c r="L159" s="21"/>
      <c r="M159" s="166"/>
      <c r="T159" s="52"/>
      <c r="AT159" s="4" t="s">
        <v>178</v>
      </c>
      <c r="AU159" s="4" t="s">
        <v>80</v>
      </c>
    </row>
    <row r="160" s="139" customFormat="true" ht="22.9" hidden="false" customHeight="true" outlineLevel="0" collapsed="false">
      <c r="B160" s="140"/>
      <c r="D160" s="141" t="s">
        <v>70</v>
      </c>
      <c r="E160" s="149" t="s">
        <v>745</v>
      </c>
      <c r="F160" s="149" t="s">
        <v>746</v>
      </c>
      <c r="J160" s="150" t="n">
        <f aca="false">BK160</f>
        <v>3395.67</v>
      </c>
      <c r="L160" s="140"/>
      <c r="M160" s="144"/>
      <c r="P160" s="145" t="n">
        <f aca="false">SUM(P161:P164)</f>
        <v>3.958672</v>
      </c>
      <c r="R160" s="145" t="n">
        <f aca="false">SUM(R161:R164)</f>
        <v>0</v>
      </c>
      <c r="T160" s="146" t="n">
        <f aca="false">SUM(T161:T164)</f>
        <v>0</v>
      </c>
      <c r="AR160" s="141" t="s">
        <v>78</v>
      </c>
      <c r="AT160" s="147" t="s">
        <v>70</v>
      </c>
      <c r="AU160" s="147" t="s">
        <v>78</v>
      </c>
      <c r="AY160" s="141" t="s">
        <v>170</v>
      </c>
      <c r="BK160" s="148" t="n">
        <f aca="false">SUM(BK161:BK164)</f>
        <v>3395.67</v>
      </c>
    </row>
    <row r="161" s="20" customFormat="true" ht="49.15" hidden="false" customHeight="true" outlineLevel="0" collapsed="false">
      <c r="B161" s="21"/>
      <c r="C161" s="151" t="s">
        <v>344</v>
      </c>
      <c r="D161" s="151" t="s">
        <v>172</v>
      </c>
      <c r="E161" s="152" t="s">
        <v>2872</v>
      </c>
      <c r="F161" s="153" t="s">
        <v>2974</v>
      </c>
      <c r="G161" s="154" t="s">
        <v>207</v>
      </c>
      <c r="H161" s="155" t="n">
        <v>1.604</v>
      </c>
      <c r="I161" s="156" t="n">
        <v>1150</v>
      </c>
      <c r="J161" s="157" t="n">
        <f aca="false">ROUND(I161*H161,2)</f>
        <v>1844.6</v>
      </c>
      <c r="K161" s="153"/>
      <c r="L161" s="21"/>
      <c r="M161" s="158"/>
      <c r="N161" s="159" t="s">
        <v>42</v>
      </c>
      <c r="O161" s="160" t="n">
        <v>1.48</v>
      </c>
      <c r="P161" s="160" t="n">
        <f aca="false">O161*H161</f>
        <v>2.37392</v>
      </c>
      <c r="Q161" s="160" t="n">
        <v>0</v>
      </c>
      <c r="R161" s="160" t="n">
        <f aca="false">Q161*H161</f>
        <v>0</v>
      </c>
      <c r="S161" s="160" t="n">
        <v>0</v>
      </c>
      <c r="T161" s="161" t="n">
        <f aca="false">S161*H161</f>
        <v>0</v>
      </c>
      <c r="AR161" s="162" t="s">
        <v>176</v>
      </c>
      <c r="AT161" s="162" t="s">
        <v>172</v>
      </c>
      <c r="AU161" s="162" t="s">
        <v>80</v>
      </c>
      <c r="AY161" s="4" t="s">
        <v>170</v>
      </c>
      <c r="BE161" s="163" t="n">
        <f aca="false">IF(N161="základní",J161,0)</f>
        <v>1844.6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1844.6</v>
      </c>
      <c r="BL161" s="4" t="s">
        <v>176</v>
      </c>
      <c r="BM161" s="162" t="s">
        <v>2975</v>
      </c>
    </row>
    <row r="162" s="20" customFormat="true" ht="10.5" hidden="false" customHeight="false" outlineLevel="0" collapsed="false">
      <c r="B162" s="21"/>
      <c r="D162" s="164" t="s">
        <v>178</v>
      </c>
      <c r="F162" s="165" t="s">
        <v>2875</v>
      </c>
      <c r="L162" s="21"/>
      <c r="M162" s="166"/>
      <c r="T162" s="52"/>
      <c r="AT162" s="4" t="s">
        <v>178</v>
      </c>
      <c r="AU162" s="4" t="s">
        <v>80</v>
      </c>
    </row>
    <row r="163" s="20" customFormat="true" ht="55.5" hidden="false" customHeight="true" outlineLevel="0" collapsed="false">
      <c r="B163" s="21"/>
      <c r="C163" s="151" t="s">
        <v>376</v>
      </c>
      <c r="D163" s="151" t="s">
        <v>172</v>
      </c>
      <c r="E163" s="152" t="s">
        <v>2876</v>
      </c>
      <c r="F163" s="153" t="s">
        <v>2877</v>
      </c>
      <c r="G163" s="154" t="s">
        <v>207</v>
      </c>
      <c r="H163" s="155" t="n">
        <v>1.604</v>
      </c>
      <c r="I163" s="156" t="n">
        <v>967</v>
      </c>
      <c r="J163" s="157" t="n">
        <f aca="false">ROUND(I163*H163,2)</f>
        <v>1551.07</v>
      </c>
      <c r="K163" s="153"/>
      <c r="L163" s="21"/>
      <c r="M163" s="158"/>
      <c r="N163" s="159" t="s">
        <v>42</v>
      </c>
      <c r="O163" s="160" t="n">
        <v>0.988</v>
      </c>
      <c r="P163" s="160" t="n">
        <f aca="false">O163*H163</f>
        <v>1.584752</v>
      </c>
      <c r="Q163" s="160" t="n">
        <v>0</v>
      </c>
      <c r="R163" s="160" t="n">
        <f aca="false">Q163*H163</f>
        <v>0</v>
      </c>
      <c r="S163" s="160" t="n">
        <v>0</v>
      </c>
      <c r="T163" s="161" t="n">
        <f aca="false">S163*H163</f>
        <v>0</v>
      </c>
      <c r="AR163" s="162" t="s">
        <v>176</v>
      </c>
      <c r="AT163" s="162" t="s">
        <v>172</v>
      </c>
      <c r="AU163" s="162" t="s">
        <v>80</v>
      </c>
      <c r="AY163" s="4" t="s">
        <v>170</v>
      </c>
      <c r="BE163" s="163" t="n">
        <f aca="false">IF(N163="základní",J163,0)</f>
        <v>1551.07</v>
      </c>
      <c r="BF163" s="163" t="n">
        <f aca="false">IF(N163="snížená",J163,0)</f>
        <v>0</v>
      </c>
      <c r="BG163" s="163" t="n">
        <f aca="false">IF(N163="zákl. přenesená",J163,0)</f>
        <v>0</v>
      </c>
      <c r="BH163" s="163" t="n">
        <f aca="false">IF(N163="sníž. přenesená",J163,0)</f>
        <v>0</v>
      </c>
      <c r="BI163" s="163" t="n">
        <f aca="false">IF(N163="nulová",J163,0)</f>
        <v>0</v>
      </c>
      <c r="BJ163" s="4" t="s">
        <v>78</v>
      </c>
      <c r="BK163" s="163" t="n">
        <f aca="false">ROUND(I163*H163,2)</f>
        <v>1551.07</v>
      </c>
      <c r="BL163" s="4" t="s">
        <v>176</v>
      </c>
      <c r="BM163" s="162" t="s">
        <v>2976</v>
      </c>
    </row>
    <row r="164" s="20" customFormat="true" ht="10.5" hidden="false" customHeight="false" outlineLevel="0" collapsed="false">
      <c r="B164" s="21"/>
      <c r="D164" s="164" t="s">
        <v>178</v>
      </c>
      <c r="F164" s="165" t="s">
        <v>2879</v>
      </c>
      <c r="L164" s="21"/>
      <c r="M164" s="166"/>
      <c r="T164" s="52"/>
      <c r="AT164" s="4" t="s">
        <v>178</v>
      </c>
      <c r="AU164" s="4" t="s">
        <v>80</v>
      </c>
    </row>
    <row r="165" s="139" customFormat="true" ht="25.9" hidden="false" customHeight="true" outlineLevel="0" collapsed="false">
      <c r="B165" s="140"/>
      <c r="D165" s="141" t="s">
        <v>70</v>
      </c>
      <c r="E165" s="142" t="s">
        <v>2188</v>
      </c>
      <c r="F165" s="142" t="s">
        <v>2189</v>
      </c>
      <c r="J165" s="143" t="n">
        <f aca="false">BK165</f>
        <v>5740</v>
      </c>
      <c r="L165" s="140"/>
      <c r="M165" s="144"/>
      <c r="P165" s="145" t="n">
        <f aca="false">SUM(P166:P167)</f>
        <v>10</v>
      </c>
      <c r="R165" s="145" t="n">
        <f aca="false">SUM(R166:R167)</f>
        <v>0</v>
      </c>
      <c r="T165" s="146" t="n">
        <f aca="false">SUM(T166:T167)</f>
        <v>0</v>
      </c>
      <c r="AR165" s="141" t="s">
        <v>176</v>
      </c>
      <c r="AT165" s="147" t="s">
        <v>70</v>
      </c>
      <c r="AU165" s="147" t="s">
        <v>71</v>
      </c>
      <c r="AY165" s="141" t="s">
        <v>170</v>
      </c>
      <c r="BK165" s="148" t="n">
        <f aca="false">SUM(BK166:BK167)</f>
        <v>5740</v>
      </c>
    </row>
    <row r="166" s="20" customFormat="true" ht="37.9" hidden="false" customHeight="true" outlineLevel="0" collapsed="false">
      <c r="B166" s="21"/>
      <c r="C166" s="151" t="s">
        <v>390</v>
      </c>
      <c r="D166" s="151" t="s">
        <v>172</v>
      </c>
      <c r="E166" s="152" t="s">
        <v>2880</v>
      </c>
      <c r="F166" s="153" t="s">
        <v>2977</v>
      </c>
      <c r="G166" s="154" t="s">
        <v>2192</v>
      </c>
      <c r="H166" s="155" t="n">
        <v>10</v>
      </c>
      <c r="I166" s="156" t="n">
        <v>574</v>
      </c>
      <c r="J166" s="157" t="n">
        <f aca="false">ROUND(I166*H166,2)</f>
        <v>5740</v>
      </c>
      <c r="K166" s="153"/>
      <c r="L166" s="21"/>
      <c r="M166" s="158"/>
      <c r="N166" s="159" t="s">
        <v>42</v>
      </c>
      <c r="O166" s="160" t="n">
        <v>1</v>
      </c>
      <c r="P166" s="160" t="n">
        <f aca="false">O166*H166</f>
        <v>10</v>
      </c>
      <c r="Q166" s="160" t="n">
        <v>0</v>
      </c>
      <c r="R166" s="160" t="n">
        <f aca="false">Q166*H166</f>
        <v>0</v>
      </c>
      <c r="S166" s="160" t="n">
        <v>0</v>
      </c>
      <c r="T166" s="161" t="n">
        <f aca="false">S166*H166</f>
        <v>0</v>
      </c>
      <c r="AR166" s="162" t="s">
        <v>2193</v>
      </c>
      <c r="AT166" s="162" t="s">
        <v>172</v>
      </c>
      <c r="AU166" s="162" t="s">
        <v>78</v>
      </c>
      <c r="AY166" s="4" t="s">
        <v>170</v>
      </c>
      <c r="BE166" s="163" t="n">
        <f aca="false">IF(N166="základní",J166,0)</f>
        <v>5740</v>
      </c>
      <c r="BF166" s="163" t="n">
        <f aca="false">IF(N166="snížená",J166,0)</f>
        <v>0</v>
      </c>
      <c r="BG166" s="163" t="n">
        <f aca="false">IF(N166="zákl. přenesená",J166,0)</f>
        <v>0</v>
      </c>
      <c r="BH166" s="163" t="n">
        <f aca="false">IF(N166="sníž. přenesená",J166,0)</f>
        <v>0</v>
      </c>
      <c r="BI166" s="163" t="n">
        <f aca="false">IF(N166="nulová",J166,0)</f>
        <v>0</v>
      </c>
      <c r="BJ166" s="4" t="s">
        <v>78</v>
      </c>
      <c r="BK166" s="163" t="n">
        <f aca="false">ROUND(I166*H166,2)</f>
        <v>5740</v>
      </c>
      <c r="BL166" s="4" t="s">
        <v>2193</v>
      </c>
      <c r="BM166" s="162" t="s">
        <v>2978</v>
      </c>
    </row>
    <row r="167" s="20" customFormat="true" ht="10.5" hidden="false" customHeight="false" outlineLevel="0" collapsed="false">
      <c r="B167" s="21"/>
      <c r="D167" s="164" t="s">
        <v>178</v>
      </c>
      <c r="F167" s="165" t="s">
        <v>2883</v>
      </c>
      <c r="L167" s="21"/>
      <c r="M167" s="206"/>
      <c r="N167" s="207"/>
      <c r="O167" s="207"/>
      <c r="P167" s="207"/>
      <c r="Q167" s="207"/>
      <c r="R167" s="207"/>
      <c r="S167" s="207"/>
      <c r="T167" s="208"/>
      <c r="AT167" s="4" t="s">
        <v>178</v>
      </c>
      <c r="AU167" s="4" t="s">
        <v>78</v>
      </c>
    </row>
    <row r="168" s="20" customFormat="true" ht="6.95" hidden="false" customHeight="true" outlineLevel="0" collapsed="false">
      <c r="B168" s="36"/>
      <c r="C168" s="37"/>
      <c r="D168" s="37"/>
      <c r="E168" s="37"/>
      <c r="F168" s="37"/>
      <c r="G168" s="37"/>
      <c r="H168" s="37"/>
      <c r="I168" s="37"/>
      <c r="J168" s="37"/>
      <c r="K168" s="37"/>
      <c r="L168" s="21"/>
    </row>
  </sheetData>
  <autoFilter ref="C84:K167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89" r:id="rId1" display="https://podminky.urs.cz/item/CS_URS_2022_02/129001101"/>
    <hyperlink ref="F93" r:id="rId2" display="https://podminky.urs.cz/item/CS_URS_2022_02/132454203"/>
    <hyperlink ref="F97" r:id="rId3" display="https://podminky.urs.cz/item/CS_URS_2022_02/151101102"/>
    <hyperlink ref="F100" r:id="rId4" display="https://podminky.urs.cz/item/CS_URS_2022_02/151101112"/>
    <hyperlink ref="F102" r:id="rId5" display="https://podminky.urs.cz/item/CS_URS_2022_02/162751137"/>
    <hyperlink ref="F106" r:id="rId6" display="https://podminky.urs.cz/item/CS_URS_2022_02/162751139"/>
    <hyperlink ref="F109" r:id="rId7" display="https://podminky.urs.cz/item/CS_URS_2022_02/167151102"/>
    <hyperlink ref="F111" r:id="rId8" display="https://podminky.urs.cz/item/CS_URS_2022_02/167151122"/>
    <hyperlink ref="F113" r:id="rId9" display="https://podminky.urs.cz/item/CS_URS_2022_02/171201231"/>
    <hyperlink ref="F117" r:id="rId10" display="https://podminky.urs.cz/item/CS_URS_2022_02/171251101"/>
    <hyperlink ref="F119" r:id="rId11" display="https://podminky.urs.cz/item/CS_URS_2022_02/174151101"/>
    <hyperlink ref="F121" r:id="rId12" display="https://podminky.urs.cz/item/CS_URS_2022_02/175111101"/>
    <hyperlink ref="F127" r:id="rId13" display="https://podminky.urs.cz/item/CS_URS_2022_02/175111109"/>
    <hyperlink ref="F130" r:id="rId14" display="https://podminky.urs.cz/item/CS_URS_2022_02/451573111"/>
    <hyperlink ref="F135" r:id="rId15" display="https://podminky.urs.cz/item/CS_URS_2022_02/837424111"/>
    <hyperlink ref="F137" r:id="rId16" display="https://podminky.urs.cz/item/CS_URS_2022_02/871313121"/>
    <hyperlink ref="F139" r:id="rId17" display="https://podminky.urs.cz/item/CS_URS_2022_02/871353121"/>
    <hyperlink ref="F143" r:id="rId18" display="https://podminky.urs.cz/item/CS_URS_2022_02/892351111"/>
    <hyperlink ref="F145" r:id="rId19" display="https://podminky.urs.cz/item/CS_URS_2022_02/894812312"/>
    <hyperlink ref="F147" r:id="rId20" display="https://podminky.urs.cz/item/CS_URS_2022_02/894812315"/>
    <hyperlink ref="F149" r:id="rId21" display="https://podminky.urs.cz/item/CS_URS_2022_02/894812317"/>
    <hyperlink ref="F151" r:id="rId22" display="https://podminky.urs.cz/item/CS_URS_2022_02/894812333"/>
    <hyperlink ref="F153" r:id="rId23" display="https://podminky.urs.cz/item/CS_URS_2022_02/894812335"/>
    <hyperlink ref="F155" r:id="rId24" display="https://podminky.urs.cz/item/CS_URS_2022_02/894812339"/>
    <hyperlink ref="F157" r:id="rId25" display="https://podminky.urs.cz/item/CS_URS_2022_02/894812377"/>
    <hyperlink ref="F159" r:id="rId26" display="https://podminky.urs.cz/item/CS_URS_2022_02/899722113"/>
    <hyperlink ref="F162" r:id="rId27" display="https://podminky.urs.cz/item/CS_URS_2022_02/998276101"/>
    <hyperlink ref="F164" r:id="rId28" display="https://podminky.urs.cz/item/CS_URS_2022_02/998276124"/>
    <hyperlink ref="F167" r:id="rId29" display="https://podminky.urs.cz/item/CS_URS_2022_02/HZS422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3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56"/>
  <sheetViews>
    <sheetView showFormulas="false" showGridLines="true" showRowColHeaders="true" showZeros="true" rightToLeft="false" tabSelected="false" showOutlineSymbols="true" defaultGridColor="true" view="normal" topLeftCell="A80" colorId="64" zoomScale="100" zoomScaleNormal="100" zoomScalePageLayoutView="100" workbookViewId="0">
      <selection pane="topLeft" activeCell="I155" activeCellId="0" sqref="I155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118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s="20" customFormat="true" ht="12" hidden="true" customHeight="true" outlineLevel="0" collapsed="false">
      <c r="B8" s="21"/>
      <c r="D8" s="14" t="s">
        <v>124</v>
      </c>
      <c r="L8" s="21"/>
    </row>
    <row r="9" s="20" customFormat="true" ht="16.5" hidden="true" customHeight="true" outlineLevel="0" collapsed="false">
      <c r="B9" s="21"/>
      <c r="E9" s="45" t="s">
        <v>2979</v>
      </c>
      <c r="F9" s="45"/>
      <c r="G9" s="45"/>
      <c r="H9" s="45"/>
      <c r="L9" s="21"/>
    </row>
    <row r="10" s="20" customFormat="true" ht="10.5" hidden="true" customHeight="false" outlineLevel="0" collapsed="false">
      <c r="B10" s="21"/>
      <c r="L10" s="21"/>
    </row>
    <row r="11" s="20" customFormat="true" ht="12" hidden="true" customHeight="true" outlineLevel="0" collapsed="false">
      <c r="B11" s="21"/>
      <c r="D11" s="14" t="s">
        <v>16</v>
      </c>
      <c r="F11" s="15" t="s">
        <v>119</v>
      </c>
      <c r="I11" s="14" t="s">
        <v>18</v>
      </c>
      <c r="J11" s="15"/>
      <c r="L11" s="21"/>
    </row>
    <row r="12" s="20" customFormat="true" ht="12" hidden="true" customHeight="true" outlineLevel="0" collapsed="false">
      <c r="B12" s="21"/>
      <c r="D12" s="14" t="s">
        <v>19</v>
      </c>
      <c r="F12" s="15" t="s">
        <v>20</v>
      </c>
      <c r="I12" s="14" t="s">
        <v>21</v>
      </c>
      <c r="J12" s="103" t="n">
        <f aca="false">'Rekapitulace stavby'!AN8</f>
        <v>45979</v>
      </c>
      <c r="L12" s="21"/>
    </row>
    <row r="13" s="20" customFormat="true" ht="21.95" hidden="true" customHeight="true" outlineLevel="0" collapsed="false">
      <c r="B13" s="21"/>
      <c r="D13" s="10" t="s">
        <v>22</v>
      </c>
      <c r="F13" s="17" t="s">
        <v>2726</v>
      </c>
      <c r="L13" s="21"/>
    </row>
    <row r="14" s="20" customFormat="true" ht="12" hidden="true" customHeight="true" outlineLevel="0" collapsed="false">
      <c r="B14" s="21"/>
      <c r="D14" s="14" t="s">
        <v>24</v>
      </c>
      <c r="I14" s="14" t="s">
        <v>25</v>
      </c>
      <c r="J14" s="15"/>
      <c r="L14" s="21"/>
    </row>
    <row r="15" s="20" customFormat="true" ht="18" hidden="true" customHeight="true" outlineLevel="0" collapsed="false">
      <c r="B15" s="21"/>
      <c r="E15" s="15" t="s">
        <v>26</v>
      </c>
      <c r="I15" s="14" t="s">
        <v>27</v>
      </c>
      <c r="J15" s="15"/>
      <c r="L15" s="21"/>
    </row>
    <row r="16" s="20" customFormat="true" ht="6.95" hidden="true" customHeight="true" outlineLevel="0" collapsed="false">
      <c r="B16" s="21"/>
      <c r="L16" s="21"/>
    </row>
    <row r="17" s="20" customFormat="true" ht="12" hidden="true" customHeight="true" outlineLevel="0" collapsed="false">
      <c r="B17" s="21"/>
      <c r="D17" s="14" t="s">
        <v>28</v>
      </c>
      <c r="I17" s="14" t="s">
        <v>25</v>
      </c>
      <c r="J17" s="15" t="n">
        <f aca="false">'Rekapitulace stavby'!AN13</f>
        <v>0</v>
      </c>
      <c r="L17" s="21"/>
    </row>
    <row r="18" s="20" customFormat="true" ht="18" hidden="true" customHeight="true" outlineLevel="0" collapsed="false">
      <c r="B18" s="21"/>
      <c r="E18" s="11" t="str">
        <f aca="false">'Rekapitulace stavby'!E14</f>
        <v> </v>
      </c>
      <c r="F18" s="11"/>
      <c r="G18" s="11"/>
      <c r="H18" s="11"/>
      <c r="I18" s="14" t="s">
        <v>27</v>
      </c>
      <c r="J18" s="15" t="n">
        <f aca="false">'Rekapitulace stavby'!AN14</f>
        <v>0</v>
      </c>
      <c r="L18" s="21"/>
    </row>
    <row r="19" s="20" customFormat="true" ht="6.95" hidden="true" customHeight="true" outlineLevel="0" collapsed="false">
      <c r="B19" s="21"/>
      <c r="L19" s="21"/>
    </row>
    <row r="20" s="20" customFormat="true" ht="12" hidden="true" customHeight="true" outlineLevel="0" collapsed="false">
      <c r="B20" s="21"/>
      <c r="D20" s="14" t="s">
        <v>30</v>
      </c>
      <c r="I20" s="14" t="s">
        <v>25</v>
      </c>
      <c r="J20" s="15"/>
      <c r="L20" s="21"/>
    </row>
    <row r="21" s="20" customFormat="true" ht="18" hidden="true" customHeight="true" outlineLevel="0" collapsed="false">
      <c r="B21" s="21"/>
      <c r="E21" s="15" t="s">
        <v>31</v>
      </c>
      <c r="I21" s="14" t="s">
        <v>27</v>
      </c>
      <c r="J21" s="15"/>
      <c r="L21" s="21"/>
    </row>
    <row r="22" s="20" customFormat="true" ht="6.95" hidden="true" customHeight="true" outlineLevel="0" collapsed="false">
      <c r="B22" s="21"/>
      <c r="L22" s="21"/>
    </row>
    <row r="23" s="20" customFormat="true" ht="12" hidden="true" customHeight="true" outlineLevel="0" collapsed="false">
      <c r="B23" s="21"/>
      <c r="D23" s="14" t="s">
        <v>33</v>
      </c>
      <c r="I23" s="14" t="s">
        <v>25</v>
      </c>
      <c r="J23" s="15"/>
      <c r="L23" s="21"/>
    </row>
    <row r="24" s="20" customFormat="true" ht="18" hidden="true" customHeight="true" outlineLevel="0" collapsed="false">
      <c r="B24" s="21"/>
      <c r="E24" s="15" t="s">
        <v>34</v>
      </c>
      <c r="I24" s="14" t="s">
        <v>27</v>
      </c>
      <c r="J24" s="15"/>
      <c r="L24" s="21"/>
    </row>
    <row r="25" s="20" customFormat="true" ht="6.95" hidden="true" customHeight="true" outlineLevel="0" collapsed="false">
      <c r="B25" s="21"/>
      <c r="L25" s="21"/>
    </row>
    <row r="26" s="20" customFormat="true" ht="12" hidden="true" customHeight="true" outlineLevel="0" collapsed="false">
      <c r="B26" s="21"/>
      <c r="D26" s="14" t="s">
        <v>35</v>
      </c>
      <c r="L26" s="21"/>
    </row>
    <row r="27" s="104" customFormat="true" ht="16.5" hidden="true" customHeight="true" outlineLevel="0" collapsed="false">
      <c r="B27" s="105"/>
      <c r="E27" s="18"/>
      <c r="F27" s="18"/>
      <c r="G27" s="18"/>
      <c r="H27" s="18"/>
      <c r="L27" s="105"/>
    </row>
    <row r="28" s="20" customFormat="true" ht="6.95" hidden="true" customHeight="true" outlineLevel="0" collapsed="false">
      <c r="B28" s="21"/>
      <c r="L28" s="21"/>
    </row>
    <row r="29" s="20" customFormat="true" ht="6.95" hidden="true" customHeight="true" outlineLevel="0" collapsed="false">
      <c r="B29" s="21"/>
      <c r="D29" s="50"/>
      <c r="E29" s="50"/>
      <c r="F29" s="50"/>
      <c r="G29" s="50"/>
      <c r="H29" s="50"/>
      <c r="I29" s="50"/>
      <c r="J29" s="50"/>
      <c r="K29" s="50"/>
      <c r="L29" s="21"/>
    </row>
    <row r="30" s="20" customFormat="true" ht="25.5" hidden="true" customHeight="true" outlineLevel="0" collapsed="false">
      <c r="B30" s="21"/>
      <c r="D30" s="106" t="s">
        <v>37</v>
      </c>
      <c r="J30" s="107" t="n">
        <f aca="false">ROUND(J85, 2)</f>
        <v>345125.25</v>
      </c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14.45" hidden="true" customHeight="true" outlineLevel="0" collapsed="false">
      <c r="B32" s="21"/>
      <c r="F32" s="108" t="s">
        <v>39</v>
      </c>
      <c r="I32" s="108" t="s">
        <v>38</v>
      </c>
      <c r="J32" s="108" t="s">
        <v>40</v>
      </c>
      <c r="L32" s="21"/>
    </row>
    <row r="33" s="20" customFormat="true" ht="14.45" hidden="true" customHeight="true" outlineLevel="0" collapsed="false">
      <c r="B33" s="21"/>
      <c r="D33" s="109" t="s">
        <v>41</v>
      </c>
      <c r="E33" s="14" t="s">
        <v>42</v>
      </c>
      <c r="F33" s="94" t="n">
        <f aca="false">ROUND((SUM(BE85:BE155)),  2)</f>
        <v>345125.25</v>
      </c>
      <c r="I33" s="110" t="n">
        <v>0.21</v>
      </c>
      <c r="J33" s="94" t="n">
        <f aca="false">ROUND(((SUM(BE85:BE155))*I33),  2)</f>
        <v>72476.3</v>
      </c>
      <c r="L33" s="21"/>
    </row>
    <row r="34" s="20" customFormat="true" ht="14.45" hidden="true" customHeight="true" outlineLevel="0" collapsed="false">
      <c r="B34" s="21"/>
      <c r="E34" s="14" t="s">
        <v>43</v>
      </c>
      <c r="F34" s="94" t="n">
        <f aca="false">ROUND((SUM(BF85:BF155)),  2)</f>
        <v>0</v>
      </c>
      <c r="I34" s="110" t="n">
        <v>0.15</v>
      </c>
      <c r="J34" s="94" t="n">
        <f aca="false">ROUND(((SUM(BF85:BF155))*I34),  2)</f>
        <v>0</v>
      </c>
      <c r="L34" s="21"/>
    </row>
    <row r="35" s="20" customFormat="true" ht="14.45" hidden="true" customHeight="true" outlineLevel="0" collapsed="false">
      <c r="B35" s="21"/>
      <c r="E35" s="14" t="s">
        <v>44</v>
      </c>
      <c r="F35" s="94" t="n">
        <f aca="false">ROUND((SUM(BG85:BG155)),  2)</f>
        <v>0</v>
      </c>
      <c r="I35" s="110" t="n">
        <v>0.21</v>
      </c>
      <c r="J35" s="94" t="n">
        <f aca="false">0</f>
        <v>0</v>
      </c>
      <c r="L35" s="21"/>
    </row>
    <row r="36" s="20" customFormat="true" ht="14.45" hidden="true" customHeight="true" outlineLevel="0" collapsed="false">
      <c r="B36" s="21"/>
      <c r="E36" s="14" t="s">
        <v>45</v>
      </c>
      <c r="F36" s="94" t="n">
        <f aca="false">ROUND((SUM(BH85:BH155)),  2)</f>
        <v>0</v>
      </c>
      <c r="I36" s="110" t="n">
        <v>0.15</v>
      </c>
      <c r="J36" s="94" t="n">
        <f aca="false">0</f>
        <v>0</v>
      </c>
      <c r="L36" s="21"/>
    </row>
    <row r="37" s="20" customFormat="true" ht="14.45" hidden="true" customHeight="true" outlineLevel="0" collapsed="false">
      <c r="B37" s="21"/>
      <c r="E37" s="14" t="s">
        <v>46</v>
      </c>
      <c r="F37" s="94" t="n">
        <f aca="false">ROUND((SUM(BI85:BI155)),  2)</f>
        <v>0</v>
      </c>
      <c r="I37" s="110" t="n">
        <v>0</v>
      </c>
      <c r="J37" s="94" t="n">
        <f aca="false">0</f>
        <v>0</v>
      </c>
      <c r="L37" s="21"/>
    </row>
    <row r="38" s="20" customFormat="true" ht="6.95" hidden="true" customHeight="true" outlineLevel="0" collapsed="false">
      <c r="B38" s="21"/>
      <c r="L38" s="21"/>
    </row>
    <row r="39" s="20" customFormat="true" ht="25.5" hidden="true" customHeight="true" outlineLevel="0" collapsed="false">
      <c r="B39" s="21"/>
      <c r="C39" s="111"/>
      <c r="D39" s="112" t="s">
        <v>47</v>
      </c>
      <c r="E39" s="54"/>
      <c r="F39" s="54"/>
      <c r="G39" s="113" t="s">
        <v>48</v>
      </c>
      <c r="H39" s="114" t="s">
        <v>49</v>
      </c>
      <c r="I39" s="54"/>
      <c r="J39" s="115" t="n">
        <f aca="false">SUM(J30:J37)</f>
        <v>417601.55</v>
      </c>
      <c r="K39" s="116"/>
      <c r="L39" s="21"/>
    </row>
    <row r="40" s="20" customFormat="true" ht="14.45" hidden="true" customHeight="true" outlineLevel="0" collapsed="false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1"/>
    </row>
    <row r="41" customFormat="false" ht="10.5" hidden="true" customHeight="false" outlineLevel="0" collapsed="false"/>
    <row r="42" customFormat="false" ht="10.5" hidden="true" customHeight="false" outlineLevel="0" collapsed="false"/>
    <row r="43" customFormat="false" ht="10.5" hidden="true" customHeight="false" outlineLevel="0" collapsed="false"/>
    <row r="44" s="20" customFormat="true" ht="6.95" hidden="false" customHeight="true" outlineLevel="0" collapsed="false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1"/>
    </row>
    <row r="45" s="20" customFormat="true" ht="24.95" hidden="false" customHeight="true" outlineLevel="0" collapsed="false">
      <c r="B45" s="21"/>
      <c r="C45" s="8" t="s">
        <v>128</v>
      </c>
      <c r="L45" s="21"/>
    </row>
    <row r="46" s="20" customFormat="true" ht="6.95" hidden="false" customHeight="true" outlineLevel="0" collapsed="false">
      <c r="B46" s="21"/>
      <c r="L46" s="21"/>
    </row>
    <row r="47" s="20" customFormat="true" ht="12" hidden="false" customHeight="true" outlineLevel="0" collapsed="false">
      <c r="B47" s="21"/>
      <c r="C47" s="14" t="s">
        <v>14</v>
      </c>
      <c r="L47" s="21"/>
    </row>
    <row r="48" s="20" customFormat="true" ht="16.5" hidden="false" customHeight="true" outlineLevel="0" collapsed="false">
      <c r="B48" s="21"/>
      <c r="E48" s="102" t="str">
        <f aca="false">E7</f>
        <v>Nové sportovní a sociální zázemí TJ Sokol Hrabová, z.s.</v>
      </c>
      <c r="F48" s="102"/>
      <c r="G48" s="102"/>
      <c r="H48" s="102"/>
      <c r="L48" s="21"/>
    </row>
    <row r="49" s="20" customFormat="true" ht="12" hidden="false" customHeight="true" outlineLevel="0" collapsed="false">
      <c r="B49" s="21"/>
      <c r="C49" s="14" t="s">
        <v>124</v>
      </c>
      <c r="L49" s="21"/>
    </row>
    <row r="50" s="20" customFormat="true" ht="16.5" hidden="false" customHeight="true" outlineLevel="0" collapsed="false">
      <c r="B50" s="21"/>
      <c r="E50" s="45" t="str">
        <f aca="false">E9</f>
        <v>220445 - Dešťová kanalizace,vsak</v>
      </c>
      <c r="F50" s="45"/>
      <c r="G50" s="45"/>
      <c r="H50" s="45"/>
      <c r="L50" s="21"/>
    </row>
    <row r="51" s="20" customFormat="true" ht="6.95" hidden="false" customHeight="true" outlineLevel="0" collapsed="false">
      <c r="B51" s="21"/>
      <c r="L51" s="21"/>
    </row>
    <row r="52" s="20" customFormat="true" ht="12" hidden="false" customHeight="true" outlineLevel="0" collapsed="false">
      <c r="B52" s="21"/>
      <c r="C52" s="14" t="s">
        <v>19</v>
      </c>
      <c r="F52" s="15" t="str">
        <f aca="false">F12</f>
        <v>Ostrava - Hrabová</v>
      </c>
      <c r="I52" s="14" t="s">
        <v>21</v>
      </c>
      <c r="J52" s="103" t="n">
        <f aca="false">IF(J12="","",J12)</f>
        <v>45979</v>
      </c>
      <c r="L52" s="21"/>
    </row>
    <row r="53" s="20" customFormat="true" ht="6.95" hidden="false" customHeight="true" outlineLevel="0" collapsed="false">
      <c r="B53" s="21"/>
      <c r="L53" s="21"/>
    </row>
    <row r="54" s="20" customFormat="true" ht="25.7" hidden="false" customHeight="true" outlineLevel="0" collapsed="false">
      <c r="B54" s="21"/>
      <c r="C54" s="14" t="s">
        <v>24</v>
      </c>
      <c r="F54" s="15" t="str">
        <f aca="false">E15</f>
        <v>TJ Sokol Hrabová, z.s.</v>
      </c>
      <c r="I54" s="14" t="s">
        <v>30</v>
      </c>
      <c r="J54" s="117" t="str">
        <f aca="false">E21</f>
        <v>ing arch Hana Kovářová</v>
      </c>
      <c r="L54" s="21"/>
    </row>
    <row r="55" s="20" customFormat="true" ht="15.2" hidden="false" customHeight="true" outlineLevel="0" collapsed="false">
      <c r="B55" s="21"/>
      <c r="C55" s="14" t="s">
        <v>28</v>
      </c>
      <c r="F55" s="15" t="str">
        <f aca="false">IF(E18="","",E18)</f>
        <v> </v>
      </c>
      <c r="I55" s="14" t="s">
        <v>33</v>
      </c>
      <c r="J55" s="117" t="str">
        <f aca="false">E24</f>
        <v>Anna Mužná</v>
      </c>
      <c r="L55" s="21"/>
    </row>
    <row r="56" s="20" customFormat="true" ht="10.35" hidden="false" customHeight="true" outlineLevel="0" collapsed="false">
      <c r="B56" s="21"/>
      <c r="L56" s="21"/>
    </row>
    <row r="57" s="20" customFormat="true" ht="29.25" hidden="false" customHeight="true" outlineLevel="0" collapsed="false">
      <c r="B57" s="21"/>
      <c r="C57" s="118" t="s">
        <v>129</v>
      </c>
      <c r="D57" s="111"/>
      <c r="E57" s="111"/>
      <c r="F57" s="111"/>
      <c r="G57" s="111"/>
      <c r="H57" s="111"/>
      <c r="I57" s="111"/>
      <c r="J57" s="119" t="s">
        <v>130</v>
      </c>
      <c r="K57" s="111"/>
      <c r="L57" s="21"/>
    </row>
    <row r="58" s="20" customFormat="true" ht="10.35" hidden="false" customHeight="true" outlineLevel="0" collapsed="false">
      <c r="B58" s="21"/>
      <c r="L58" s="21"/>
    </row>
    <row r="59" s="20" customFormat="true" ht="22.9" hidden="false" customHeight="true" outlineLevel="0" collapsed="false">
      <c r="B59" s="21"/>
      <c r="C59" s="120" t="s">
        <v>69</v>
      </c>
      <c r="J59" s="107" t="n">
        <f aca="false">J85</f>
        <v>345125.25</v>
      </c>
      <c r="L59" s="21"/>
      <c r="AU59" s="4" t="s">
        <v>131</v>
      </c>
    </row>
    <row r="60" s="121" customFormat="true" ht="24.95" hidden="false" customHeight="true" outlineLevel="0" collapsed="false">
      <c r="B60" s="122"/>
      <c r="D60" s="123" t="s">
        <v>132</v>
      </c>
      <c r="E60" s="124"/>
      <c r="F60" s="124"/>
      <c r="G60" s="124"/>
      <c r="H60" s="124"/>
      <c r="I60" s="124"/>
      <c r="J60" s="125" t="n">
        <f aca="false">J86</f>
        <v>345125.25</v>
      </c>
      <c r="L60" s="122"/>
    </row>
    <row r="61" s="89" customFormat="true" ht="19.9" hidden="false" customHeight="true" outlineLevel="0" collapsed="false">
      <c r="B61" s="126"/>
      <c r="D61" s="127" t="s">
        <v>133</v>
      </c>
      <c r="E61" s="128"/>
      <c r="F61" s="128"/>
      <c r="G61" s="128"/>
      <c r="H61" s="128"/>
      <c r="I61" s="128"/>
      <c r="J61" s="129" t="n">
        <f aca="false">J87</f>
        <v>175812.03</v>
      </c>
      <c r="L61" s="126"/>
    </row>
    <row r="62" s="89" customFormat="true" ht="14.85" hidden="false" customHeight="true" outlineLevel="0" collapsed="false">
      <c r="B62" s="126"/>
      <c r="D62" s="127" t="s">
        <v>2886</v>
      </c>
      <c r="E62" s="128"/>
      <c r="F62" s="128"/>
      <c r="G62" s="128"/>
      <c r="H62" s="128"/>
      <c r="I62" s="128"/>
      <c r="J62" s="129" t="n">
        <f aca="false">J123</f>
        <v>17000</v>
      </c>
      <c r="L62" s="126"/>
    </row>
    <row r="63" s="89" customFormat="true" ht="19.9" hidden="false" customHeight="true" outlineLevel="0" collapsed="false">
      <c r="B63" s="126"/>
      <c r="D63" s="127" t="s">
        <v>134</v>
      </c>
      <c r="E63" s="128"/>
      <c r="F63" s="128"/>
      <c r="G63" s="128"/>
      <c r="H63" s="128"/>
      <c r="I63" s="128"/>
      <c r="J63" s="129" t="n">
        <f aca="false">J135</f>
        <v>4164.51</v>
      </c>
      <c r="L63" s="126"/>
    </row>
    <row r="64" s="89" customFormat="true" ht="19.9" hidden="false" customHeight="true" outlineLevel="0" collapsed="false">
      <c r="B64" s="126"/>
      <c r="D64" s="127" t="s">
        <v>2887</v>
      </c>
      <c r="E64" s="128"/>
      <c r="F64" s="128"/>
      <c r="G64" s="128"/>
      <c r="H64" s="128"/>
      <c r="I64" s="128"/>
      <c r="J64" s="129" t="n">
        <f aca="false">J140</f>
        <v>164352.25</v>
      </c>
      <c r="L64" s="126"/>
    </row>
    <row r="65" s="89" customFormat="true" ht="19.9" hidden="false" customHeight="true" outlineLevel="0" collapsed="false">
      <c r="B65" s="126"/>
      <c r="D65" s="127" t="s">
        <v>139</v>
      </c>
      <c r="E65" s="128"/>
      <c r="F65" s="128"/>
      <c r="G65" s="128"/>
      <c r="H65" s="128"/>
      <c r="I65" s="128"/>
      <c r="J65" s="129" t="n">
        <f aca="false">J151</f>
        <v>796.46</v>
      </c>
      <c r="L65" s="126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s="20" customFormat="true" ht="12" hidden="false" customHeight="true" outlineLevel="0" collapsed="false">
      <c r="B76" s="21"/>
      <c r="C76" s="14" t="s">
        <v>124</v>
      </c>
      <c r="L76" s="21"/>
    </row>
    <row r="77" s="20" customFormat="true" ht="16.5" hidden="false" customHeight="true" outlineLevel="0" collapsed="false">
      <c r="B77" s="21"/>
      <c r="E77" s="45" t="str">
        <f aca="false">E9</f>
        <v>220445 - Dešťová kanalizace,vsak</v>
      </c>
      <c r="F77" s="45"/>
      <c r="G77" s="45"/>
      <c r="H77" s="45"/>
      <c r="L77" s="21"/>
    </row>
    <row r="78" s="20" customFormat="true" ht="6.95" hidden="false" customHeight="true" outlineLevel="0" collapsed="false">
      <c r="B78" s="21"/>
      <c r="L78" s="21"/>
    </row>
    <row r="79" s="20" customFormat="true" ht="12" hidden="false" customHeight="true" outlineLevel="0" collapsed="false">
      <c r="B79" s="21"/>
      <c r="C79" s="14" t="s">
        <v>19</v>
      </c>
      <c r="F79" s="15" t="str">
        <f aca="false">F12</f>
        <v>Ostrava - Hrabová</v>
      </c>
      <c r="I79" s="14" t="s">
        <v>21</v>
      </c>
      <c r="J79" s="103" t="n">
        <f aca="false">IF(J12="","",J12)</f>
        <v>45979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25.7" hidden="false" customHeight="true" outlineLevel="0" collapsed="false">
      <c r="B81" s="21"/>
      <c r="C81" s="14" t="s">
        <v>24</v>
      </c>
      <c r="F81" s="15" t="str">
        <f aca="false">E15</f>
        <v>TJ Sokol Hrabová, z.s.</v>
      </c>
      <c r="I81" s="14" t="s">
        <v>30</v>
      </c>
      <c r="J81" s="117" t="str">
        <f aca="false">E21</f>
        <v>ing arch Hana Kovářová</v>
      </c>
      <c r="L81" s="21"/>
    </row>
    <row r="82" s="20" customFormat="true" ht="15.2" hidden="false" customHeight="true" outlineLevel="0" collapsed="false">
      <c r="B82" s="21"/>
      <c r="C82" s="14" t="s">
        <v>28</v>
      </c>
      <c r="F82" s="15" t="str">
        <f aca="false">IF(E18="","",E18)</f>
        <v> </v>
      </c>
      <c r="I82" s="14" t="s">
        <v>33</v>
      </c>
      <c r="J82" s="117" t="str">
        <f aca="false">E24</f>
        <v>Anna Mužná</v>
      </c>
      <c r="L82" s="21"/>
    </row>
    <row r="83" s="20" customFormat="true" ht="10.35" hidden="false" customHeight="true" outlineLevel="0" collapsed="false">
      <c r="B83" s="21"/>
      <c r="L83" s="21"/>
    </row>
    <row r="84" s="130" customFormat="true" ht="29.25" hidden="false" customHeight="true" outlineLevel="0" collapsed="false">
      <c r="B84" s="131"/>
      <c r="C84" s="132" t="s">
        <v>156</v>
      </c>
      <c r="D84" s="133" t="s">
        <v>56</v>
      </c>
      <c r="E84" s="133" t="s">
        <v>52</v>
      </c>
      <c r="F84" s="133" t="s">
        <v>53</v>
      </c>
      <c r="G84" s="133" t="s">
        <v>157</v>
      </c>
      <c r="H84" s="133" t="s">
        <v>158</v>
      </c>
      <c r="I84" s="133" t="s">
        <v>159</v>
      </c>
      <c r="J84" s="133" t="s">
        <v>130</v>
      </c>
      <c r="K84" s="134" t="s">
        <v>160</v>
      </c>
      <c r="L84" s="131"/>
      <c r="M84" s="58"/>
      <c r="N84" s="59" t="s">
        <v>41</v>
      </c>
      <c r="O84" s="59" t="s">
        <v>161</v>
      </c>
      <c r="P84" s="59" t="s">
        <v>162</v>
      </c>
      <c r="Q84" s="59" t="s">
        <v>163</v>
      </c>
      <c r="R84" s="59" t="s">
        <v>164</v>
      </c>
      <c r="S84" s="59" t="s">
        <v>165</v>
      </c>
      <c r="T84" s="60" t="s">
        <v>166</v>
      </c>
    </row>
    <row r="85" s="20" customFormat="true" ht="22.9" hidden="false" customHeight="true" outlineLevel="0" collapsed="false">
      <c r="B85" s="21"/>
      <c r="C85" s="64" t="s">
        <v>167</v>
      </c>
      <c r="J85" s="135" t="n">
        <f aca="false">BK85</f>
        <v>345125.25</v>
      </c>
      <c r="L85" s="21"/>
      <c r="M85" s="61"/>
      <c r="N85" s="50"/>
      <c r="O85" s="50"/>
      <c r="P85" s="136" t="n">
        <f aca="false">P86</f>
        <v>183.796388</v>
      </c>
      <c r="Q85" s="50"/>
      <c r="R85" s="136" t="n">
        <f aca="false">R86</f>
        <v>6.47335</v>
      </c>
      <c r="S85" s="50"/>
      <c r="T85" s="137" t="n">
        <f aca="false">T86</f>
        <v>0</v>
      </c>
      <c r="AT85" s="4" t="s">
        <v>70</v>
      </c>
      <c r="AU85" s="4" t="s">
        <v>131</v>
      </c>
      <c r="BK85" s="138" t="n">
        <f aca="false">BK86</f>
        <v>345125.25</v>
      </c>
    </row>
    <row r="86" s="139" customFormat="true" ht="25.9" hidden="false" customHeight="true" outlineLevel="0" collapsed="false">
      <c r="B86" s="140"/>
      <c r="D86" s="141" t="s">
        <v>70</v>
      </c>
      <c r="E86" s="142" t="s">
        <v>168</v>
      </c>
      <c r="F86" s="142" t="s">
        <v>169</v>
      </c>
      <c r="J86" s="143" t="n">
        <f aca="false">BK86</f>
        <v>345125.25</v>
      </c>
      <c r="L86" s="140"/>
      <c r="M86" s="144"/>
      <c r="P86" s="145" t="n">
        <f aca="false">P87+P135+P140+P151</f>
        <v>183.796388</v>
      </c>
      <c r="R86" s="145" t="n">
        <f aca="false">R87+R135+R140+R151</f>
        <v>6.47335</v>
      </c>
      <c r="T86" s="146" t="n">
        <f aca="false">T87+T135+T140+T151</f>
        <v>0</v>
      </c>
      <c r="AR86" s="141" t="s">
        <v>78</v>
      </c>
      <c r="AT86" s="147" t="s">
        <v>70</v>
      </c>
      <c r="AU86" s="147" t="s">
        <v>71</v>
      </c>
      <c r="AY86" s="141" t="s">
        <v>170</v>
      </c>
      <c r="BK86" s="148" t="n">
        <f aca="false">BK87+BK135+BK140+BK151</f>
        <v>345125.25</v>
      </c>
    </row>
    <row r="87" s="139" customFormat="true" ht="22.9" hidden="false" customHeight="true" outlineLevel="0" collapsed="false">
      <c r="B87" s="140"/>
      <c r="D87" s="141" t="s">
        <v>70</v>
      </c>
      <c r="E87" s="149" t="s">
        <v>78</v>
      </c>
      <c r="F87" s="149" t="s">
        <v>171</v>
      </c>
      <c r="J87" s="150" t="n">
        <f aca="false">BK87</f>
        <v>175812.03</v>
      </c>
      <c r="L87" s="140"/>
      <c r="M87" s="144"/>
      <c r="P87" s="145" t="n">
        <f aca="false">P88+SUM(P89:P123)</f>
        <v>159.660104</v>
      </c>
      <c r="R87" s="145" t="n">
        <f aca="false">R88+SUM(R89:R123)</f>
        <v>5.76</v>
      </c>
      <c r="T87" s="146" t="n">
        <f aca="false">T88+SUM(T89:T123)</f>
        <v>0</v>
      </c>
      <c r="AR87" s="141" t="s">
        <v>78</v>
      </c>
      <c r="AT87" s="147" t="s">
        <v>70</v>
      </c>
      <c r="AU87" s="147" t="s">
        <v>78</v>
      </c>
      <c r="AY87" s="141" t="s">
        <v>170</v>
      </c>
      <c r="BK87" s="148" t="n">
        <f aca="false">BK88+SUM(BK89:BK123)</f>
        <v>175812.03</v>
      </c>
    </row>
    <row r="88" s="20" customFormat="true" ht="44.25" hidden="false" customHeight="true" outlineLevel="0" collapsed="false">
      <c r="B88" s="21"/>
      <c r="C88" s="151" t="s">
        <v>78</v>
      </c>
      <c r="D88" s="151" t="s">
        <v>172</v>
      </c>
      <c r="E88" s="152" t="s">
        <v>2980</v>
      </c>
      <c r="F88" s="153" t="s">
        <v>2981</v>
      </c>
      <c r="G88" s="154" t="s">
        <v>175</v>
      </c>
      <c r="H88" s="155" t="n">
        <v>92.019</v>
      </c>
      <c r="I88" s="156" t="n">
        <v>838</v>
      </c>
      <c r="J88" s="157" t="n">
        <f aca="false">ROUND(I88*H88,2)</f>
        <v>77111.92</v>
      </c>
      <c r="K88" s="153"/>
      <c r="L88" s="21"/>
      <c r="M88" s="158"/>
      <c r="N88" s="159" t="s">
        <v>42</v>
      </c>
      <c r="O88" s="160" t="n">
        <v>0.96</v>
      </c>
      <c r="P88" s="160" t="n">
        <f aca="false">O88*H88</f>
        <v>88.33824</v>
      </c>
      <c r="Q88" s="160" t="n">
        <v>0</v>
      </c>
      <c r="R88" s="160" t="n">
        <f aca="false">Q88*H88</f>
        <v>0</v>
      </c>
      <c r="S88" s="160" t="n">
        <v>0</v>
      </c>
      <c r="T88" s="161" t="n">
        <f aca="false">S88*H88</f>
        <v>0</v>
      </c>
      <c r="AR88" s="162" t="s">
        <v>176</v>
      </c>
      <c r="AT88" s="162" t="s">
        <v>172</v>
      </c>
      <c r="AU88" s="162" t="s">
        <v>80</v>
      </c>
      <c r="AY88" s="4" t="s">
        <v>170</v>
      </c>
      <c r="BE88" s="163" t="n">
        <f aca="false">IF(N88="základní",J88,0)</f>
        <v>77111.92</v>
      </c>
      <c r="BF88" s="163" t="n">
        <f aca="false">IF(N88="snížená",J88,0)</f>
        <v>0</v>
      </c>
      <c r="BG88" s="163" t="n">
        <f aca="false">IF(N88="zákl. přenesená",J88,0)</f>
        <v>0</v>
      </c>
      <c r="BH88" s="163" t="n">
        <f aca="false">IF(N88="sníž. přenesená",J88,0)</f>
        <v>0</v>
      </c>
      <c r="BI88" s="163" t="n">
        <f aca="false">IF(N88="nulová",J88,0)</f>
        <v>0</v>
      </c>
      <c r="BJ88" s="4" t="s">
        <v>78</v>
      </c>
      <c r="BK88" s="163" t="n">
        <f aca="false">ROUND(I88*H88,2)</f>
        <v>77111.92</v>
      </c>
      <c r="BL88" s="4" t="s">
        <v>176</v>
      </c>
      <c r="BM88" s="162" t="s">
        <v>2982</v>
      </c>
    </row>
    <row r="89" s="20" customFormat="true" ht="10.5" hidden="false" customHeight="false" outlineLevel="0" collapsed="false">
      <c r="B89" s="21"/>
      <c r="D89" s="164" t="s">
        <v>178</v>
      </c>
      <c r="F89" s="165" t="s">
        <v>2983</v>
      </c>
      <c r="L89" s="21"/>
      <c r="M89" s="166"/>
      <c r="T89" s="52"/>
      <c r="AT89" s="4" t="s">
        <v>178</v>
      </c>
      <c r="AU89" s="4" t="s">
        <v>80</v>
      </c>
    </row>
    <row r="90" s="167" customFormat="true" ht="10.5" hidden="false" customHeight="false" outlineLevel="0" collapsed="false">
      <c r="B90" s="168"/>
      <c r="D90" s="169" t="s">
        <v>180</v>
      </c>
      <c r="E90" s="170"/>
      <c r="F90" s="171" t="s">
        <v>2984</v>
      </c>
      <c r="H90" s="170"/>
      <c r="L90" s="168"/>
      <c r="M90" s="172"/>
      <c r="T90" s="173"/>
      <c r="AT90" s="170" t="s">
        <v>180</v>
      </c>
      <c r="AU90" s="170" t="s">
        <v>80</v>
      </c>
      <c r="AV90" s="167" t="s">
        <v>78</v>
      </c>
      <c r="AW90" s="167" t="s">
        <v>32</v>
      </c>
      <c r="AX90" s="167" t="s">
        <v>71</v>
      </c>
      <c r="AY90" s="170" t="s">
        <v>170</v>
      </c>
    </row>
    <row r="91" s="174" customFormat="true" ht="10.5" hidden="false" customHeight="false" outlineLevel="0" collapsed="false">
      <c r="B91" s="175"/>
      <c r="D91" s="169" t="s">
        <v>180</v>
      </c>
      <c r="E91" s="176"/>
      <c r="F91" s="177" t="s">
        <v>2985</v>
      </c>
      <c r="H91" s="178" t="n">
        <v>92.019</v>
      </c>
      <c r="L91" s="175"/>
      <c r="M91" s="179"/>
      <c r="T91" s="180"/>
      <c r="AT91" s="176" t="s">
        <v>180</v>
      </c>
      <c r="AU91" s="176" t="s">
        <v>80</v>
      </c>
      <c r="AV91" s="174" t="s">
        <v>80</v>
      </c>
      <c r="AW91" s="174" t="s">
        <v>32</v>
      </c>
      <c r="AX91" s="174" t="s">
        <v>71</v>
      </c>
      <c r="AY91" s="176" t="s">
        <v>170</v>
      </c>
    </row>
    <row r="92" s="181" customFormat="true" ht="10.5" hidden="false" customHeight="false" outlineLevel="0" collapsed="false">
      <c r="B92" s="182"/>
      <c r="D92" s="169" t="s">
        <v>180</v>
      </c>
      <c r="E92" s="183"/>
      <c r="F92" s="184" t="s">
        <v>190</v>
      </c>
      <c r="H92" s="185" t="n">
        <v>92.019</v>
      </c>
      <c r="L92" s="182"/>
      <c r="M92" s="186"/>
      <c r="T92" s="187"/>
      <c r="AT92" s="183" t="s">
        <v>180</v>
      </c>
      <c r="AU92" s="183" t="s">
        <v>80</v>
      </c>
      <c r="AV92" s="181" t="s">
        <v>176</v>
      </c>
      <c r="AW92" s="181" t="s">
        <v>32</v>
      </c>
      <c r="AX92" s="181" t="s">
        <v>78</v>
      </c>
      <c r="AY92" s="183" t="s">
        <v>170</v>
      </c>
    </row>
    <row r="93" s="20" customFormat="true" ht="49.15" hidden="false" customHeight="true" outlineLevel="0" collapsed="false">
      <c r="B93" s="21"/>
      <c r="C93" s="151" t="s">
        <v>80</v>
      </c>
      <c r="D93" s="151" t="s">
        <v>172</v>
      </c>
      <c r="E93" s="152" t="s">
        <v>2986</v>
      </c>
      <c r="F93" s="153" t="s">
        <v>2987</v>
      </c>
      <c r="G93" s="154" t="s">
        <v>175</v>
      </c>
      <c r="H93" s="155" t="n">
        <v>7.776</v>
      </c>
      <c r="I93" s="156" t="n">
        <v>1430</v>
      </c>
      <c r="J93" s="157" t="n">
        <f aca="false">ROUND(I93*H93,2)</f>
        <v>11119.68</v>
      </c>
      <c r="K93" s="153"/>
      <c r="L93" s="21"/>
      <c r="M93" s="158"/>
      <c r="N93" s="159" t="s">
        <v>42</v>
      </c>
      <c r="O93" s="160" t="n">
        <v>1.768</v>
      </c>
      <c r="P93" s="160" t="n">
        <f aca="false">O93*H93</f>
        <v>13.747968</v>
      </c>
      <c r="Q93" s="160" t="n">
        <v>0</v>
      </c>
      <c r="R93" s="160" t="n">
        <f aca="false">Q93*H93</f>
        <v>0</v>
      </c>
      <c r="S93" s="160" t="n">
        <v>0</v>
      </c>
      <c r="T93" s="161" t="n">
        <f aca="false">S93*H93</f>
        <v>0</v>
      </c>
      <c r="AR93" s="162" t="s">
        <v>176</v>
      </c>
      <c r="AT93" s="162" t="s">
        <v>172</v>
      </c>
      <c r="AU93" s="162" t="s">
        <v>80</v>
      </c>
      <c r="AY93" s="4" t="s">
        <v>170</v>
      </c>
      <c r="BE93" s="163" t="n">
        <f aca="false">IF(N93="základní",J93,0)</f>
        <v>11119.68</v>
      </c>
      <c r="BF93" s="163" t="n">
        <f aca="false">IF(N93="snížená",J93,0)</f>
        <v>0</v>
      </c>
      <c r="BG93" s="163" t="n">
        <f aca="false">IF(N93="zákl. přenesená",J93,0)</f>
        <v>0</v>
      </c>
      <c r="BH93" s="163" t="n">
        <f aca="false">IF(N93="sníž. přenesená",J93,0)</f>
        <v>0</v>
      </c>
      <c r="BI93" s="163" t="n">
        <f aca="false">IF(N93="nulová",J93,0)</f>
        <v>0</v>
      </c>
      <c r="BJ93" s="4" t="s">
        <v>78</v>
      </c>
      <c r="BK93" s="163" t="n">
        <f aca="false">ROUND(I93*H93,2)</f>
        <v>11119.68</v>
      </c>
      <c r="BL93" s="4" t="s">
        <v>176</v>
      </c>
      <c r="BM93" s="162" t="s">
        <v>2988</v>
      </c>
    </row>
    <row r="94" s="20" customFormat="true" ht="10.5" hidden="false" customHeight="false" outlineLevel="0" collapsed="false">
      <c r="B94" s="21"/>
      <c r="D94" s="164" t="s">
        <v>178</v>
      </c>
      <c r="F94" s="165" t="s">
        <v>2989</v>
      </c>
      <c r="L94" s="21"/>
      <c r="M94" s="166"/>
      <c r="T94" s="52"/>
      <c r="AT94" s="4" t="s">
        <v>178</v>
      </c>
      <c r="AU94" s="4" t="s">
        <v>80</v>
      </c>
    </row>
    <row r="95" s="174" customFormat="true" ht="10.5" hidden="false" customHeight="false" outlineLevel="0" collapsed="false">
      <c r="B95" s="175"/>
      <c r="D95" s="169" t="s">
        <v>180</v>
      </c>
      <c r="E95" s="176"/>
      <c r="F95" s="177" t="s">
        <v>2990</v>
      </c>
      <c r="H95" s="178" t="n">
        <v>7.776</v>
      </c>
      <c r="L95" s="175"/>
      <c r="M95" s="179"/>
      <c r="T95" s="180"/>
      <c r="AT95" s="176" t="s">
        <v>180</v>
      </c>
      <c r="AU95" s="176" t="s">
        <v>80</v>
      </c>
      <c r="AV95" s="174" t="s">
        <v>80</v>
      </c>
      <c r="AW95" s="174" t="s">
        <v>32</v>
      </c>
      <c r="AX95" s="174" t="s">
        <v>71</v>
      </c>
      <c r="AY95" s="176" t="s">
        <v>170</v>
      </c>
    </row>
    <row r="96" s="181" customFormat="true" ht="10.5" hidden="false" customHeight="false" outlineLevel="0" collapsed="false">
      <c r="B96" s="182"/>
      <c r="D96" s="169" t="s">
        <v>180</v>
      </c>
      <c r="E96" s="183"/>
      <c r="F96" s="184" t="s">
        <v>190</v>
      </c>
      <c r="H96" s="185" t="n">
        <v>7.776</v>
      </c>
      <c r="L96" s="182"/>
      <c r="M96" s="186"/>
      <c r="T96" s="187"/>
      <c r="AT96" s="183" t="s">
        <v>180</v>
      </c>
      <c r="AU96" s="183" t="s">
        <v>80</v>
      </c>
      <c r="AV96" s="181" t="s">
        <v>176</v>
      </c>
      <c r="AW96" s="181" t="s">
        <v>32</v>
      </c>
      <c r="AX96" s="181" t="s">
        <v>78</v>
      </c>
      <c r="AY96" s="183" t="s">
        <v>170</v>
      </c>
    </row>
    <row r="97" s="20" customFormat="true" ht="62.65" hidden="false" customHeight="true" outlineLevel="0" collapsed="false">
      <c r="B97" s="21"/>
      <c r="C97" s="151" t="s">
        <v>191</v>
      </c>
      <c r="D97" s="151" t="s">
        <v>172</v>
      </c>
      <c r="E97" s="152" t="s">
        <v>2764</v>
      </c>
      <c r="F97" s="153" t="s">
        <v>2765</v>
      </c>
      <c r="G97" s="154" t="s">
        <v>175</v>
      </c>
      <c r="H97" s="155" t="n">
        <v>33.216</v>
      </c>
      <c r="I97" s="156" t="n">
        <v>399</v>
      </c>
      <c r="J97" s="157" t="n">
        <f aca="false">ROUND(I97*H97,2)</f>
        <v>13253.18</v>
      </c>
      <c r="K97" s="153"/>
      <c r="L97" s="21"/>
      <c r="M97" s="158"/>
      <c r="N97" s="159" t="s">
        <v>42</v>
      </c>
      <c r="O97" s="160" t="n">
        <v>0.099</v>
      </c>
      <c r="P97" s="160" t="n">
        <f aca="false">O97*H97</f>
        <v>3.288384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176</v>
      </c>
      <c r="AT97" s="162" t="s">
        <v>172</v>
      </c>
      <c r="AU97" s="162" t="s">
        <v>80</v>
      </c>
      <c r="AY97" s="4" t="s">
        <v>170</v>
      </c>
      <c r="BE97" s="163" t="n">
        <f aca="false">IF(N97="základní",J97,0)</f>
        <v>13253.18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13253.18</v>
      </c>
      <c r="BL97" s="4" t="s">
        <v>176</v>
      </c>
      <c r="BM97" s="162" t="s">
        <v>2991</v>
      </c>
    </row>
    <row r="98" s="20" customFormat="true" ht="10.5" hidden="false" customHeight="false" outlineLevel="0" collapsed="false">
      <c r="B98" s="21"/>
      <c r="D98" s="164" t="s">
        <v>178</v>
      </c>
      <c r="F98" s="165" t="s">
        <v>2767</v>
      </c>
      <c r="L98" s="21"/>
      <c r="M98" s="166"/>
      <c r="T98" s="52"/>
      <c r="AT98" s="4" t="s">
        <v>178</v>
      </c>
      <c r="AU98" s="4" t="s">
        <v>80</v>
      </c>
    </row>
    <row r="99" s="174" customFormat="true" ht="10.5" hidden="false" customHeight="false" outlineLevel="0" collapsed="false">
      <c r="B99" s="175"/>
      <c r="D99" s="169" t="s">
        <v>180</v>
      </c>
      <c r="E99" s="176"/>
      <c r="F99" s="177" t="s">
        <v>2992</v>
      </c>
      <c r="H99" s="178" t="n">
        <v>30.196</v>
      </c>
      <c r="L99" s="175"/>
      <c r="M99" s="179"/>
      <c r="T99" s="180"/>
      <c r="AT99" s="176" t="s">
        <v>180</v>
      </c>
      <c r="AU99" s="176" t="s">
        <v>80</v>
      </c>
      <c r="AV99" s="174" t="s">
        <v>80</v>
      </c>
      <c r="AW99" s="174" t="s">
        <v>32</v>
      </c>
      <c r="AX99" s="174" t="s">
        <v>71</v>
      </c>
      <c r="AY99" s="176" t="s">
        <v>170</v>
      </c>
    </row>
    <row r="100" s="181" customFormat="true" ht="10.5" hidden="false" customHeight="false" outlineLevel="0" collapsed="false">
      <c r="B100" s="182"/>
      <c r="D100" s="169" t="s">
        <v>180</v>
      </c>
      <c r="E100" s="183"/>
      <c r="F100" s="184" t="s">
        <v>190</v>
      </c>
      <c r="H100" s="185" t="n">
        <v>30.196</v>
      </c>
      <c r="L100" s="182"/>
      <c r="M100" s="186"/>
      <c r="T100" s="187"/>
      <c r="AT100" s="183" t="s">
        <v>180</v>
      </c>
      <c r="AU100" s="183" t="s">
        <v>80</v>
      </c>
      <c r="AV100" s="181" t="s">
        <v>176</v>
      </c>
      <c r="AW100" s="181" t="s">
        <v>32</v>
      </c>
      <c r="AX100" s="181" t="s">
        <v>71</v>
      </c>
      <c r="AY100" s="183" t="s">
        <v>170</v>
      </c>
    </row>
    <row r="101" s="174" customFormat="true" ht="10.5" hidden="false" customHeight="false" outlineLevel="0" collapsed="false">
      <c r="B101" s="175"/>
      <c r="D101" s="169" t="s">
        <v>180</v>
      </c>
      <c r="E101" s="176"/>
      <c r="F101" s="177" t="s">
        <v>2993</v>
      </c>
      <c r="H101" s="178" t="n">
        <v>33.216</v>
      </c>
      <c r="L101" s="175"/>
      <c r="M101" s="179"/>
      <c r="T101" s="180"/>
      <c r="AT101" s="176" t="s">
        <v>180</v>
      </c>
      <c r="AU101" s="176" t="s">
        <v>80</v>
      </c>
      <c r="AV101" s="174" t="s">
        <v>80</v>
      </c>
      <c r="AW101" s="174" t="s">
        <v>32</v>
      </c>
      <c r="AX101" s="174" t="s">
        <v>78</v>
      </c>
      <c r="AY101" s="176" t="s">
        <v>170</v>
      </c>
    </row>
    <row r="102" s="20" customFormat="true" ht="66.75" hidden="false" customHeight="true" outlineLevel="0" collapsed="false">
      <c r="B102" s="21"/>
      <c r="C102" s="151" t="s">
        <v>176</v>
      </c>
      <c r="D102" s="151" t="s">
        <v>172</v>
      </c>
      <c r="E102" s="152" t="s">
        <v>2769</v>
      </c>
      <c r="F102" s="153" t="s">
        <v>2770</v>
      </c>
      <c r="G102" s="154" t="s">
        <v>175</v>
      </c>
      <c r="H102" s="155" t="n">
        <v>332.16</v>
      </c>
      <c r="I102" s="156" t="n">
        <v>31.7</v>
      </c>
      <c r="J102" s="157" t="n">
        <f aca="false">ROUND(I102*H102,2)</f>
        <v>10529.47</v>
      </c>
      <c r="K102" s="153"/>
      <c r="L102" s="21"/>
      <c r="M102" s="158"/>
      <c r="N102" s="159" t="s">
        <v>42</v>
      </c>
      <c r="O102" s="160" t="n">
        <v>0.006</v>
      </c>
      <c r="P102" s="160" t="n">
        <f aca="false">O102*H102</f>
        <v>1.99296</v>
      </c>
      <c r="Q102" s="160" t="n">
        <v>0</v>
      </c>
      <c r="R102" s="160" t="n">
        <f aca="false">Q102*H102</f>
        <v>0</v>
      </c>
      <c r="S102" s="160" t="n">
        <v>0</v>
      </c>
      <c r="T102" s="161" t="n">
        <f aca="false">S102*H102</f>
        <v>0</v>
      </c>
      <c r="AR102" s="162" t="s">
        <v>176</v>
      </c>
      <c r="AT102" s="162" t="s">
        <v>172</v>
      </c>
      <c r="AU102" s="162" t="s">
        <v>80</v>
      </c>
      <c r="AY102" s="4" t="s">
        <v>170</v>
      </c>
      <c r="BE102" s="163" t="n">
        <f aca="false">IF(N102="základní",J102,0)</f>
        <v>10529.47</v>
      </c>
      <c r="BF102" s="163" t="n">
        <f aca="false">IF(N102="snížená",J102,0)</f>
        <v>0</v>
      </c>
      <c r="BG102" s="163" t="n">
        <f aca="false">IF(N102="zákl. přenesená",J102,0)</f>
        <v>0</v>
      </c>
      <c r="BH102" s="163" t="n">
        <f aca="false">IF(N102="sníž. přenesená",J102,0)</f>
        <v>0</v>
      </c>
      <c r="BI102" s="163" t="n">
        <f aca="false">IF(N102="nulová",J102,0)</f>
        <v>0</v>
      </c>
      <c r="BJ102" s="4" t="s">
        <v>78</v>
      </c>
      <c r="BK102" s="163" t="n">
        <f aca="false">ROUND(I102*H102,2)</f>
        <v>10529.47</v>
      </c>
      <c r="BL102" s="4" t="s">
        <v>176</v>
      </c>
      <c r="BM102" s="162" t="s">
        <v>2994</v>
      </c>
    </row>
    <row r="103" s="20" customFormat="true" ht="10.5" hidden="false" customHeight="false" outlineLevel="0" collapsed="false">
      <c r="B103" s="21"/>
      <c r="D103" s="164" t="s">
        <v>178</v>
      </c>
      <c r="F103" s="165" t="s">
        <v>2772</v>
      </c>
      <c r="L103" s="21"/>
      <c r="M103" s="166"/>
      <c r="T103" s="52"/>
      <c r="AT103" s="4" t="s">
        <v>178</v>
      </c>
      <c r="AU103" s="4" t="s">
        <v>80</v>
      </c>
    </row>
    <row r="104" s="174" customFormat="true" ht="10.5" hidden="false" customHeight="false" outlineLevel="0" collapsed="false">
      <c r="B104" s="175"/>
      <c r="D104" s="169" t="s">
        <v>180</v>
      </c>
      <c r="E104" s="176"/>
      <c r="F104" s="177" t="s">
        <v>2995</v>
      </c>
      <c r="H104" s="178" t="n">
        <v>332.16</v>
      </c>
      <c r="L104" s="175"/>
      <c r="M104" s="179"/>
      <c r="T104" s="180"/>
      <c r="AT104" s="176" t="s">
        <v>180</v>
      </c>
      <c r="AU104" s="176" t="s">
        <v>80</v>
      </c>
      <c r="AV104" s="174" t="s">
        <v>80</v>
      </c>
      <c r="AW104" s="174" t="s">
        <v>32</v>
      </c>
      <c r="AX104" s="174" t="s">
        <v>78</v>
      </c>
      <c r="AY104" s="176" t="s">
        <v>170</v>
      </c>
    </row>
    <row r="105" s="20" customFormat="true" ht="44.25" hidden="false" customHeight="true" outlineLevel="0" collapsed="false">
      <c r="B105" s="21"/>
      <c r="C105" s="151" t="s">
        <v>204</v>
      </c>
      <c r="D105" s="151" t="s">
        <v>172</v>
      </c>
      <c r="E105" s="152" t="s">
        <v>2774</v>
      </c>
      <c r="F105" s="153" t="s">
        <v>2775</v>
      </c>
      <c r="G105" s="154" t="s">
        <v>175</v>
      </c>
      <c r="H105" s="155" t="n">
        <v>33.216</v>
      </c>
      <c r="I105" s="156" t="n">
        <v>214</v>
      </c>
      <c r="J105" s="157" t="n">
        <f aca="false">ROUND(I105*H105,2)</f>
        <v>7108.22</v>
      </c>
      <c r="K105" s="153"/>
      <c r="L105" s="21"/>
      <c r="M105" s="158"/>
      <c r="N105" s="159" t="s">
        <v>42</v>
      </c>
      <c r="O105" s="160" t="n">
        <v>0.256</v>
      </c>
      <c r="P105" s="160" t="n">
        <f aca="false">O105*H105</f>
        <v>8.503296</v>
      </c>
      <c r="Q105" s="160" t="n">
        <v>0</v>
      </c>
      <c r="R105" s="160" t="n">
        <f aca="false">Q105*H105</f>
        <v>0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80</v>
      </c>
      <c r="AY105" s="4" t="s">
        <v>170</v>
      </c>
      <c r="BE105" s="163" t="n">
        <f aca="false">IF(N105="základní",J105,0)</f>
        <v>7108.22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7108.22</v>
      </c>
      <c r="BL105" s="4" t="s">
        <v>176</v>
      </c>
      <c r="BM105" s="162" t="s">
        <v>2996</v>
      </c>
    </row>
    <row r="106" s="20" customFormat="true" ht="10.5" hidden="false" customHeight="false" outlineLevel="0" collapsed="false">
      <c r="B106" s="21"/>
      <c r="D106" s="164" t="s">
        <v>178</v>
      </c>
      <c r="F106" s="165" t="s">
        <v>2777</v>
      </c>
      <c r="L106" s="21"/>
      <c r="M106" s="166"/>
      <c r="T106" s="52"/>
      <c r="AT106" s="4" t="s">
        <v>178</v>
      </c>
      <c r="AU106" s="4" t="s">
        <v>80</v>
      </c>
    </row>
    <row r="107" s="20" customFormat="true" ht="44.25" hidden="false" customHeight="true" outlineLevel="0" collapsed="false">
      <c r="B107" s="21"/>
      <c r="C107" s="151" t="s">
        <v>211</v>
      </c>
      <c r="D107" s="151" t="s">
        <v>172</v>
      </c>
      <c r="E107" s="152" t="s">
        <v>2778</v>
      </c>
      <c r="F107" s="153" t="s">
        <v>2779</v>
      </c>
      <c r="G107" s="154" t="s">
        <v>175</v>
      </c>
      <c r="H107" s="155" t="n">
        <v>33.216</v>
      </c>
      <c r="I107" s="156" t="n">
        <v>155</v>
      </c>
      <c r="J107" s="157" t="n">
        <f aca="false">ROUND(I107*H107,2)</f>
        <v>5148.48</v>
      </c>
      <c r="K107" s="153"/>
      <c r="L107" s="21"/>
      <c r="M107" s="158"/>
      <c r="N107" s="159" t="s">
        <v>42</v>
      </c>
      <c r="O107" s="160" t="n">
        <v>0.185</v>
      </c>
      <c r="P107" s="160" t="n">
        <f aca="false">O107*H107</f>
        <v>6.14496</v>
      </c>
      <c r="Q107" s="160" t="n">
        <v>0</v>
      </c>
      <c r="R107" s="160" t="n">
        <f aca="false">Q107*H107</f>
        <v>0</v>
      </c>
      <c r="S107" s="160" t="n">
        <v>0</v>
      </c>
      <c r="T107" s="161" t="n">
        <f aca="false">S107*H107</f>
        <v>0</v>
      </c>
      <c r="AR107" s="162" t="s">
        <v>176</v>
      </c>
      <c r="AT107" s="162" t="s">
        <v>172</v>
      </c>
      <c r="AU107" s="162" t="s">
        <v>80</v>
      </c>
      <c r="AY107" s="4" t="s">
        <v>170</v>
      </c>
      <c r="BE107" s="163" t="n">
        <f aca="false">IF(N107="základní",J107,0)</f>
        <v>5148.48</v>
      </c>
      <c r="BF107" s="163" t="n">
        <f aca="false">IF(N107="snížená",J107,0)</f>
        <v>0</v>
      </c>
      <c r="BG107" s="163" t="n">
        <f aca="false">IF(N107="zákl. přenesená",J107,0)</f>
        <v>0</v>
      </c>
      <c r="BH107" s="163" t="n">
        <f aca="false">IF(N107="sníž. přenesená",J107,0)</f>
        <v>0</v>
      </c>
      <c r="BI107" s="163" t="n">
        <f aca="false">IF(N107="nulová",J107,0)</f>
        <v>0</v>
      </c>
      <c r="BJ107" s="4" t="s">
        <v>78</v>
      </c>
      <c r="BK107" s="163" t="n">
        <f aca="false">ROUND(I107*H107,2)</f>
        <v>5148.48</v>
      </c>
      <c r="BL107" s="4" t="s">
        <v>176</v>
      </c>
      <c r="BM107" s="162" t="s">
        <v>2997</v>
      </c>
    </row>
    <row r="108" s="20" customFormat="true" ht="10.5" hidden="false" customHeight="false" outlineLevel="0" collapsed="false">
      <c r="B108" s="21"/>
      <c r="D108" s="164" t="s">
        <v>178</v>
      </c>
      <c r="F108" s="165" t="s">
        <v>2781</v>
      </c>
      <c r="L108" s="21"/>
      <c r="M108" s="166"/>
      <c r="T108" s="52"/>
      <c r="AT108" s="4" t="s">
        <v>178</v>
      </c>
      <c r="AU108" s="4" t="s">
        <v>80</v>
      </c>
    </row>
    <row r="109" s="20" customFormat="true" ht="44.25" hidden="false" customHeight="true" outlineLevel="0" collapsed="false">
      <c r="B109" s="21"/>
      <c r="C109" s="151" t="s">
        <v>216</v>
      </c>
      <c r="D109" s="151" t="s">
        <v>172</v>
      </c>
      <c r="E109" s="152" t="s">
        <v>2782</v>
      </c>
      <c r="F109" s="153" t="s">
        <v>2783</v>
      </c>
      <c r="G109" s="154" t="s">
        <v>207</v>
      </c>
      <c r="H109" s="155" t="n">
        <v>61.45</v>
      </c>
      <c r="I109" s="156" t="n">
        <v>299</v>
      </c>
      <c r="J109" s="157" t="n">
        <f aca="false">ROUND(I109*H109,2)</f>
        <v>18373.55</v>
      </c>
      <c r="K109" s="153"/>
      <c r="L109" s="21"/>
      <c r="M109" s="158"/>
      <c r="N109" s="159" t="s">
        <v>42</v>
      </c>
      <c r="O109" s="160" t="n">
        <v>0</v>
      </c>
      <c r="P109" s="160" t="n">
        <f aca="false">O109*H109</f>
        <v>0</v>
      </c>
      <c r="Q109" s="160" t="n">
        <v>0</v>
      </c>
      <c r="R109" s="160" t="n">
        <f aca="false">Q109*H109</f>
        <v>0</v>
      </c>
      <c r="S109" s="160" t="n">
        <v>0</v>
      </c>
      <c r="T109" s="161" t="n">
        <f aca="false">S109*H109</f>
        <v>0</v>
      </c>
      <c r="AR109" s="162" t="s">
        <v>176</v>
      </c>
      <c r="AT109" s="162" t="s">
        <v>172</v>
      </c>
      <c r="AU109" s="162" t="s">
        <v>80</v>
      </c>
      <c r="AY109" s="4" t="s">
        <v>170</v>
      </c>
      <c r="BE109" s="163" t="n">
        <f aca="false">IF(N109="základní",J109,0)</f>
        <v>18373.55</v>
      </c>
      <c r="BF109" s="163" t="n">
        <f aca="false">IF(N109="snížená",J109,0)</f>
        <v>0</v>
      </c>
      <c r="BG109" s="163" t="n">
        <f aca="false">IF(N109="zákl. přenesená",J109,0)</f>
        <v>0</v>
      </c>
      <c r="BH109" s="163" t="n">
        <f aca="false">IF(N109="sníž. přenesená",J109,0)</f>
        <v>0</v>
      </c>
      <c r="BI109" s="163" t="n">
        <f aca="false">IF(N109="nulová",J109,0)</f>
        <v>0</v>
      </c>
      <c r="BJ109" s="4" t="s">
        <v>78</v>
      </c>
      <c r="BK109" s="163" t="n">
        <f aca="false">ROUND(I109*H109,2)</f>
        <v>18373.55</v>
      </c>
      <c r="BL109" s="4" t="s">
        <v>176</v>
      </c>
      <c r="BM109" s="162" t="s">
        <v>2998</v>
      </c>
    </row>
    <row r="110" s="20" customFormat="true" ht="10.5" hidden="false" customHeight="false" outlineLevel="0" collapsed="false">
      <c r="B110" s="21"/>
      <c r="D110" s="164" t="s">
        <v>178</v>
      </c>
      <c r="F110" s="165" t="s">
        <v>209</v>
      </c>
      <c r="L110" s="21"/>
      <c r="M110" s="166"/>
      <c r="T110" s="52"/>
      <c r="AT110" s="4" t="s">
        <v>178</v>
      </c>
      <c r="AU110" s="4" t="s">
        <v>80</v>
      </c>
    </row>
    <row r="111" s="174" customFormat="true" ht="10.5" hidden="false" customHeight="false" outlineLevel="0" collapsed="false">
      <c r="B111" s="175"/>
      <c r="D111" s="169" t="s">
        <v>180</v>
      </c>
      <c r="E111" s="176"/>
      <c r="F111" s="177" t="s">
        <v>2999</v>
      </c>
      <c r="H111" s="178" t="n">
        <v>61.45</v>
      </c>
      <c r="L111" s="175"/>
      <c r="M111" s="179"/>
      <c r="T111" s="180"/>
      <c r="AT111" s="176" t="s">
        <v>180</v>
      </c>
      <c r="AU111" s="176" t="s">
        <v>80</v>
      </c>
      <c r="AV111" s="174" t="s">
        <v>80</v>
      </c>
      <c r="AW111" s="174" t="s">
        <v>32</v>
      </c>
      <c r="AX111" s="174" t="s">
        <v>71</v>
      </c>
      <c r="AY111" s="176" t="s">
        <v>170</v>
      </c>
    </row>
    <row r="112" s="181" customFormat="true" ht="10.5" hidden="false" customHeight="false" outlineLevel="0" collapsed="false">
      <c r="B112" s="182"/>
      <c r="D112" s="169" t="s">
        <v>180</v>
      </c>
      <c r="E112" s="183"/>
      <c r="F112" s="184" t="s">
        <v>190</v>
      </c>
      <c r="H112" s="185" t="n">
        <v>61.45</v>
      </c>
      <c r="L112" s="182"/>
      <c r="M112" s="186"/>
      <c r="T112" s="187"/>
      <c r="AT112" s="183" t="s">
        <v>180</v>
      </c>
      <c r="AU112" s="183" t="s">
        <v>80</v>
      </c>
      <c r="AV112" s="181" t="s">
        <v>176</v>
      </c>
      <c r="AW112" s="181" t="s">
        <v>32</v>
      </c>
      <c r="AX112" s="181" t="s">
        <v>78</v>
      </c>
      <c r="AY112" s="183" t="s">
        <v>170</v>
      </c>
    </row>
    <row r="113" s="20" customFormat="true" ht="37.9" hidden="false" customHeight="true" outlineLevel="0" collapsed="false">
      <c r="B113" s="21"/>
      <c r="C113" s="151" t="s">
        <v>223</v>
      </c>
      <c r="D113" s="151" t="s">
        <v>172</v>
      </c>
      <c r="E113" s="152" t="s">
        <v>2678</v>
      </c>
      <c r="F113" s="153" t="s">
        <v>2679</v>
      </c>
      <c r="G113" s="154" t="s">
        <v>175</v>
      </c>
      <c r="H113" s="155" t="n">
        <v>33.216</v>
      </c>
      <c r="I113" s="156" t="n">
        <v>90.2</v>
      </c>
      <c r="J113" s="157" t="n">
        <f aca="false">ROUND(I113*H113,2)</f>
        <v>2996.08</v>
      </c>
      <c r="K113" s="153"/>
      <c r="L113" s="21"/>
      <c r="M113" s="158"/>
      <c r="N113" s="159" t="s">
        <v>42</v>
      </c>
      <c r="O113" s="160" t="n">
        <v>0.054</v>
      </c>
      <c r="P113" s="160" t="n">
        <f aca="false">O113*H113</f>
        <v>1.793664</v>
      </c>
      <c r="Q113" s="160" t="n">
        <v>0</v>
      </c>
      <c r="R113" s="160" t="n">
        <f aca="false">Q113*H113</f>
        <v>0</v>
      </c>
      <c r="S113" s="160" t="n">
        <v>0</v>
      </c>
      <c r="T113" s="161" t="n">
        <f aca="false">S113*H113</f>
        <v>0</v>
      </c>
      <c r="AR113" s="162" t="s">
        <v>176</v>
      </c>
      <c r="AT113" s="162" t="s">
        <v>172</v>
      </c>
      <c r="AU113" s="162" t="s">
        <v>80</v>
      </c>
      <c r="AY113" s="4" t="s">
        <v>170</v>
      </c>
      <c r="BE113" s="163" t="n">
        <f aca="false">IF(N113="základní",J113,0)</f>
        <v>2996.08</v>
      </c>
      <c r="BF113" s="163" t="n">
        <f aca="false">IF(N113="snížená",J113,0)</f>
        <v>0</v>
      </c>
      <c r="BG113" s="163" t="n">
        <f aca="false">IF(N113="zákl. přenesená",J113,0)</f>
        <v>0</v>
      </c>
      <c r="BH113" s="163" t="n">
        <f aca="false">IF(N113="sníž. přenesená",J113,0)</f>
        <v>0</v>
      </c>
      <c r="BI113" s="163" t="n">
        <f aca="false">IF(N113="nulová",J113,0)</f>
        <v>0</v>
      </c>
      <c r="BJ113" s="4" t="s">
        <v>78</v>
      </c>
      <c r="BK113" s="163" t="n">
        <f aca="false">ROUND(I113*H113,2)</f>
        <v>2996.08</v>
      </c>
      <c r="BL113" s="4" t="s">
        <v>176</v>
      </c>
      <c r="BM113" s="162" t="s">
        <v>3000</v>
      </c>
    </row>
    <row r="114" s="20" customFormat="true" ht="10.5" hidden="false" customHeight="false" outlineLevel="0" collapsed="false">
      <c r="B114" s="21"/>
      <c r="D114" s="164" t="s">
        <v>178</v>
      </c>
      <c r="F114" s="165" t="s">
        <v>2681</v>
      </c>
      <c r="L114" s="21"/>
      <c r="M114" s="166"/>
      <c r="T114" s="52"/>
      <c r="AT114" s="4" t="s">
        <v>178</v>
      </c>
      <c r="AU114" s="4" t="s">
        <v>80</v>
      </c>
    </row>
    <row r="115" s="20" customFormat="true" ht="44.25" hidden="false" customHeight="true" outlineLevel="0" collapsed="false">
      <c r="B115" s="21"/>
      <c r="C115" s="151" t="s">
        <v>228</v>
      </c>
      <c r="D115" s="151" t="s">
        <v>172</v>
      </c>
      <c r="E115" s="152" t="s">
        <v>217</v>
      </c>
      <c r="F115" s="153" t="s">
        <v>218</v>
      </c>
      <c r="G115" s="154" t="s">
        <v>175</v>
      </c>
      <c r="H115" s="155" t="n">
        <v>66.579</v>
      </c>
      <c r="I115" s="156" t="n">
        <v>148</v>
      </c>
      <c r="J115" s="157" t="n">
        <f aca="false">ROUND(I115*H115,2)</f>
        <v>9853.69</v>
      </c>
      <c r="K115" s="153"/>
      <c r="L115" s="21"/>
      <c r="M115" s="158"/>
      <c r="N115" s="159" t="s">
        <v>42</v>
      </c>
      <c r="O115" s="160" t="n">
        <v>0.328</v>
      </c>
      <c r="P115" s="160" t="n">
        <f aca="false">O115*H115</f>
        <v>21.837912</v>
      </c>
      <c r="Q115" s="160" t="n">
        <v>0</v>
      </c>
      <c r="R115" s="160" t="n">
        <f aca="false">Q115*H115</f>
        <v>0</v>
      </c>
      <c r="S115" s="160" t="n">
        <v>0</v>
      </c>
      <c r="T115" s="161" t="n">
        <f aca="false">S115*H115</f>
        <v>0</v>
      </c>
      <c r="AR115" s="162" t="s">
        <v>176</v>
      </c>
      <c r="AT115" s="162" t="s">
        <v>172</v>
      </c>
      <c r="AU115" s="162" t="s">
        <v>80</v>
      </c>
      <c r="AY115" s="4" t="s">
        <v>170</v>
      </c>
      <c r="BE115" s="163" t="n">
        <f aca="false">IF(N115="základní",J115,0)</f>
        <v>9853.69</v>
      </c>
      <c r="BF115" s="163" t="n">
        <f aca="false">IF(N115="snížená",J115,0)</f>
        <v>0</v>
      </c>
      <c r="BG115" s="163" t="n">
        <f aca="false">IF(N115="zákl. přenesená",J115,0)</f>
        <v>0</v>
      </c>
      <c r="BH115" s="163" t="n">
        <f aca="false">IF(N115="sníž. přenesená",J115,0)</f>
        <v>0</v>
      </c>
      <c r="BI115" s="163" t="n">
        <f aca="false">IF(N115="nulová",J115,0)</f>
        <v>0</v>
      </c>
      <c r="BJ115" s="4" t="s">
        <v>78</v>
      </c>
      <c r="BK115" s="163" t="n">
        <f aca="false">ROUND(I115*H115,2)</f>
        <v>9853.69</v>
      </c>
      <c r="BL115" s="4" t="s">
        <v>176</v>
      </c>
      <c r="BM115" s="162" t="s">
        <v>3001</v>
      </c>
    </row>
    <row r="116" s="20" customFormat="true" ht="10.5" hidden="false" customHeight="false" outlineLevel="0" collapsed="false">
      <c r="B116" s="21"/>
      <c r="D116" s="164" t="s">
        <v>178</v>
      </c>
      <c r="F116" s="165" t="s">
        <v>220</v>
      </c>
      <c r="L116" s="21"/>
      <c r="M116" s="166"/>
      <c r="T116" s="52"/>
      <c r="AT116" s="4" t="s">
        <v>178</v>
      </c>
      <c r="AU116" s="4" t="s">
        <v>80</v>
      </c>
    </row>
    <row r="117" s="20" customFormat="true" ht="66.75" hidden="false" customHeight="true" outlineLevel="0" collapsed="false">
      <c r="B117" s="21"/>
      <c r="C117" s="151" t="s">
        <v>236</v>
      </c>
      <c r="D117" s="151" t="s">
        <v>172</v>
      </c>
      <c r="E117" s="152" t="s">
        <v>2788</v>
      </c>
      <c r="F117" s="153" t="s">
        <v>2789</v>
      </c>
      <c r="G117" s="154" t="s">
        <v>175</v>
      </c>
      <c r="H117" s="155" t="n">
        <v>2.88</v>
      </c>
      <c r="I117" s="156" t="n">
        <v>554</v>
      </c>
      <c r="J117" s="157" t="n">
        <f aca="false">ROUND(I117*H117,2)</f>
        <v>1595.52</v>
      </c>
      <c r="K117" s="153"/>
      <c r="L117" s="21"/>
      <c r="M117" s="158"/>
      <c r="N117" s="159" t="s">
        <v>42</v>
      </c>
      <c r="O117" s="160" t="n">
        <v>1.789</v>
      </c>
      <c r="P117" s="160" t="n">
        <f aca="false">O117*H117</f>
        <v>5.15232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176</v>
      </c>
      <c r="AT117" s="162" t="s">
        <v>172</v>
      </c>
      <c r="AU117" s="162" t="s">
        <v>80</v>
      </c>
      <c r="AY117" s="4" t="s">
        <v>170</v>
      </c>
      <c r="BE117" s="163" t="n">
        <f aca="false">IF(N117="základní",J117,0)</f>
        <v>1595.52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1595.52</v>
      </c>
      <c r="BL117" s="4" t="s">
        <v>176</v>
      </c>
      <c r="BM117" s="162" t="s">
        <v>3002</v>
      </c>
    </row>
    <row r="118" s="20" customFormat="true" ht="10.5" hidden="false" customHeight="false" outlineLevel="0" collapsed="false">
      <c r="B118" s="21"/>
      <c r="D118" s="164" t="s">
        <v>178</v>
      </c>
      <c r="F118" s="165" t="s">
        <v>2791</v>
      </c>
      <c r="L118" s="21"/>
      <c r="M118" s="166"/>
      <c r="T118" s="52"/>
      <c r="AT118" s="4" t="s">
        <v>178</v>
      </c>
      <c r="AU118" s="4" t="s">
        <v>80</v>
      </c>
    </row>
    <row r="119" s="174" customFormat="true" ht="10.5" hidden="false" customHeight="false" outlineLevel="0" collapsed="false">
      <c r="B119" s="175"/>
      <c r="D119" s="169" t="s">
        <v>180</v>
      </c>
      <c r="E119" s="176"/>
      <c r="F119" s="177" t="s">
        <v>3003</v>
      </c>
      <c r="H119" s="178" t="n">
        <v>2.88</v>
      </c>
      <c r="L119" s="175"/>
      <c r="M119" s="179"/>
      <c r="T119" s="180"/>
      <c r="AT119" s="176" t="s">
        <v>180</v>
      </c>
      <c r="AU119" s="176" t="s">
        <v>80</v>
      </c>
      <c r="AV119" s="174" t="s">
        <v>80</v>
      </c>
      <c r="AW119" s="174" t="s">
        <v>32</v>
      </c>
      <c r="AX119" s="174" t="s">
        <v>71</v>
      </c>
      <c r="AY119" s="176" t="s">
        <v>170</v>
      </c>
    </row>
    <row r="120" s="181" customFormat="true" ht="10.5" hidden="false" customHeight="false" outlineLevel="0" collapsed="false">
      <c r="B120" s="182"/>
      <c r="D120" s="169" t="s">
        <v>180</v>
      </c>
      <c r="E120" s="183"/>
      <c r="F120" s="184" t="s">
        <v>190</v>
      </c>
      <c r="H120" s="185" t="n">
        <v>2.88</v>
      </c>
      <c r="L120" s="182"/>
      <c r="M120" s="186"/>
      <c r="T120" s="187"/>
      <c r="AT120" s="183" t="s">
        <v>180</v>
      </c>
      <c r="AU120" s="183" t="s">
        <v>80</v>
      </c>
      <c r="AV120" s="181" t="s">
        <v>176</v>
      </c>
      <c r="AW120" s="181" t="s">
        <v>32</v>
      </c>
      <c r="AX120" s="181" t="s">
        <v>78</v>
      </c>
      <c r="AY120" s="183" t="s">
        <v>170</v>
      </c>
    </row>
    <row r="121" s="20" customFormat="true" ht="16.5" hidden="false" customHeight="true" outlineLevel="0" collapsed="false">
      <c r="B121" s="21"/>
      <c r="C121" s="188" t="s">
        <v>244</v>
      </c>
      <c r="D121" s="188" t="s">
        <v>229</v>
      </c>
      <c r="E121" s="189" t="s">
        <v>2910</v>
      </c>
      <c r="F121" s="190" t="s">
        <v>2911</v>
      </c>
      <c r="G121" s="191" t="s">
        <v>207</v>
      </c>
      <c r="H121" s="192" t="n">
        <v>5.76</v>
      </c>
      <c r="I121" s="193" t="n">
        <v>299</v>
      </c>
      <c r="J121" s="194" t="n">
        <f aca="false">ROUND(I121*H121,2)</f>
        <v>1722.24</v>
      </c>
      <c r="K121" s="190"/>
      <c r="L121" s="195"/>
      <c r="M121" s="196"/>
      <c r="N121" s="197" t="s">
        <v>42</v>
      </c>
      <c r="O121" s="160" t="n">
        <v>0</v>
      </c>
      <c r="P121" s="160" t="n">
        <f aca="false">O121*H121</f>
        <v>0</v>
      </c>
      <c r="Q121" s="160" t="n">
        <v>1</v>
      </c>
      <c r="R121" s="160" t="n">
        <f aca="false">Q121*H121</f>
        <v>5.76</v>
      </c>
      <c r="S121" s="160" t="n">
        <v>0</v>
      </c>
      <c r="T121" s="161" t="n">
        <f aca="false">S121*H121</f>
        <v>0</v>
      </c>
      <c r="AR121" s="162" t="s">
        <v>223</v>
      </c>
      <c r="AT121" s="162" t="s">
        <v>229</v>
      </c>
      <c r="AU121" s="162" t="s">
        <v>80</v>
      </c>
      <c r="AY121" s="4" t="s">
        <v>170</v>
      </c>
      <c r="BE121" s="163" t="n">
        <f aca="false">IF(N121="základní",J121,0)</f>
        <v>1722.24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1722.24</v>
      </c>
      <c r="BL121" s="4" t="s">
        <v>176</v>
      </c>
      <c r="BM121" s="162" t="s">
        <v>3004</v>
      </c>
    </row>
    <row r="122" s="174" customFormat="true" ht="10.5" hidden="false" customHeight="false" outlineLevel="0" collapsed="false">
      <c r="B122" s="175"/>
      <c r="D122" s="169" t="s">
        <v>180</v>
      </c>
      <c r="E122" s="176"/>
      <c r="F122" s="177" t="s">
        <v>3005</v>
      </c>
      <c r="H122" s="178" t="n">
        <v>5.76</v>
      </c>
      <c r="L122" s="175"/>
      <c r="M122" s="179"/>
      <c r="T122" s="180"/>
      <c r="AT122" s="176" t="s">
        <v>180</v>
      </c>
      <c r="AU122" s="176" t="s">
        <v>80</v>
      </c>
      <c r="AV122" s="174" t="s">
        <v>80</v>
      </c>
      <c r="AW122" s="174" t="s">
        <v>32</v>
      </c>
      <c r="AX122" s="174" t="s">
        <v>78</v>
      </c>
      <c r="AY122" s="176" t="s">
        <v>170</v>
      </c>
    </row>
    <row r="123" s="139" customFormat="true" ht="20.85" hidden="false" customHeight="true" outlineLevel="0" collapsed="false">
      <c r="B123" s="140"/>
      <c r="D123" s="141" t="s">
        <v>70</v>
      </c>
      <c r="E123" s="149" t="s">
        <v>176</v>
      </c>
      <c r="F123" s="149" t="s">
        <v>368</v>
      </c>
      <c r="J123" s="150" t="n">
        <f aca="false">BK123</f>
        <v>17000</v>
      </c>
      <c r="L123" s="140"/>
      <c r="M123" s="144"/>
      <c r="P123" s="145" t="n">
        <f aca="false">SUM(P124:P134)</f>
        <v>8.8604</v>
      </c>
      <c r="R123" s="145" t="n">
        <f aca="false">SUM(R124:R134)</f>
        <v>0</v>
      </c>
      <c r="T123" s="146" t="n">
        <f aca="false">SUM(T124:T134)</f>
        <v>0</v>
      </c>
      <c r="AR123" s="141" t="s">
        <v>78</v>
      </c>
      <c r="AT123" s="147" t="s">
        <v>70</v>
      </c>
      <c r="AU123" s="147" t="s">
        <v>80</v>
      </c>
      <c r="AY123" s="141" t="s">
        <v>170</v>
      </c>
      <c r="BK123" s="148" t="n">
        <f aca="false">SUM(BK124:BK134)</f>
        <v>17000</v>
      </c>
    </row>
    <row r="124" s="20" customFormat="true" ht="24.2" hidden="false" customHeight="true" outlineLevel="0" collapsed="false">
      <c r="B124" s="21"/>
      <c r="C124" s="151" t="s">
        <v>251</v>
      </c>
      <c r="D124" s="151" t="s">
        <v>172</v>
      </c>
      <c r="E124" s="152" t="s">
        <v>3006</v>
      </c>
      <c r="F124" s="153" t="s">
        <v>3007</v>
      </c>
      <c r="G124" s="154" t="s">
        <v>175</v>
      </c>
      <c r="H124" s="155" t="n">
        <v>6.8</v>
      </c>
      <c r="I124" s="156" t="n">
        <v>1240</v>
      </c>
      <c r="J124" s="157" t="n">
        <f aca="false">ROUND(I124*H124,2)</f>
        <v>8432</v>
      </c>
      <c r="K124" s="153"/>
      <c r="L124" s="21"/>
      <c r="M124" s="158"/>
      <c r="N124" s="159" t="s">
        <v>42</v>
      </c>
      <c r="O124" s="160" t="n">
        <v>1.303</v>
      </c>
      <c r="P124" s="160" t="n">
        <f aca="false">O124*H124</f>
        <v>8.8604</v>
      </c>
      <c r="Q124" s="160" t="n">
        <v>0</v>
      </c>
      <c r="R124" s="160" t="n">
        <f aca="false">Q124*H124</f>
        <v>0</v>
      </c>
      <c r="S124" s="160" t="n">
        <v>0</v>
      </c>
      <c r="T124" s="161" t="n">
        <f aca="false">S124*H124</f>
        <v>0</v>
      </c>
      <c r="AR124" s="162" t="s">
        <v>176</v>
      </c>
      <c r="AT124" s="162" t="s">
        <v>172</v>
      </c>
      <c r="AU124" s="162" t="s">
        <v>191</v>
      </c>
      <c r="AY124" s="4" t="s">
        <v>170</v>
      </c>
      <c r="BE124" s="163" t="n">
        <f aca="false">IF(N124="základní",J124,0)</f>
        <v>8432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8432</v>
      </c>
      <c r="BL124" s="4" t="s">
        <v>176</v>
      </c>
      <c r="BM124" s="162" t="s">
        <v>3008</v>
      </c>
    </row>
    <row r="125" s="20" customFormat="true" ht="10.5" hidden="false" customHeight="false" outlineLevel="0" collapsed="false">
      <c r="B125" s="21"/>
      <c r="D125" s="164" t="s">
        <v>178</v>
      </c>
      <c r="F125" s="165" t="s">
        <v>3009</v>
      </c>
      <c r="L125" s="21"/>
      <c r="M125" s="166"/>
      <c r="T125" s="52"/>
      <c r="AT125" s="4" t="s">
        <v>178</v>
      </c>
      <c r="AU125" s="4" t="s">
        <v>191</v>
      </c>
    </row>
    <row r="126" s="20" customFormat="true" ht="16.5" hidden="false" customHeight="true" outlineLevel="0" collapsed="false">
      <c r="B126" s="21"/>
      <c r="C126" s="151" t="s">
        <v>257</v>
      </c>
      <c r="D126" s="151" t="s">
        <v>172</v>
      </c>
      <c r="E126" s="152" t="s">
        <v>2793</v>
      </c>
      <c r="F126" s="153" t="s">
        <v>2794</v>
      </c>
      <c r="G126" s="154" t="s">
        <v>175</v>
      </c>
      <c r="H126" s="155" t="n">
        <v>0.864</v>
      </c>
      <c r="I126" s="156" t="n">
        <v>1120</v>
      </c>
      <c r="J126" s="157" t="n">
        <f aca="false">ROUND(I126*H126,2)</f>
        <v>967.68</v>
      </c>
      <c r="K126" s="153"/>
      <c r="L126" s="21"/>
      <c r="M126" s="158"/>
      <c r="N126" s="159" t="s">
        <v>42</v>
      </c>
      <c r="O126" s="160" t="n">
        <v>0</v>
      </c>
      <c r="P126" s="160" t="n">
        <f aca="false">O126*H126</f>
        <v>0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176</v>
      </c>
      <c r="AT126" s="162" t="s">
        <v>172</v>
      </c>
      <c r="AU126" s="162" t="s">
        <v>191</v>
      </c>
      <c r="AY126" s="4" t="s">
        <v>170</v>
      </c>
      <c r="BE126" s="163" t="n">
        <f aca="false">IF(N126="základní",J126,0)</f>
        <v>967.68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967.68</v>
      </c>
      <c r="BL126" s="4" t="s">
        <v>176</v>
      </c>
      <c r="BM126" s="162" t="s">
        <v>3010</v>
      </c>
    </row>
    <row r="127" s="20" customFormat="true" ht="10.5" hidden="false" customHeight="false" outlineLevel="0" collapsed="false">
      <c r="B127" s="21"/>
      <c r="D127" s="164" t="s">
        <v>178</v>
      </c>
      <c r="F127" s="165" t="s">
        <v>2796</v>
      </c>
      <c r="L127" s="21"/>
      <c r="M127" s="166"/>
      <c r="T127" s="52"/>
      <c r="AT127" s="4" t="s">
        <v>178</v>
      </c>
      <c r="AU127" s="4" t="s">
        <v>191</v>
      </c>
    </row>
    <row r="128" s="174" customFormat="true" ht="10.5" hidden="false" customHeight="false" outlineLevel="0" collapsed="false">
      <c r="B128" s="175"/>
      <c r="D128" s="169" t="s">
        <v>180</v>
      </c>
      <c r="E128" s="176"/>
      <c r="F128" s="177" t="s">
        <v>3011</v>
      </c>
      <c r="H128" s="178" t="n">
        <v>0.864</v>
      </c>
      <c r="L128" s="175"/>
      <c r="M128" s="179"/>
      <c r="T128" s="180"/>
      <c r="AT128" s="176" t="s">
        <v>180</v>
      </c>
      <c r="AU128" s="176" t="s">
        <v>191</v>
      </c>
      <c r="AV128" s="174" t="s">
        <v>80</v>
      </c>
      <c r="AW128" s="174" t="s">
        <v>32</v>
      </c>
      <c r="AX128" s="174" t="s">
        <v>71</v>
      </c>
      <c r="AY128" s="176" t="s">
        <v>170</v>
      </c>
    </row>
    <row r="129" s="181" customFormat="true" ht="10.5" hidden="false" customHeight="false" outlineLevel="0" collapsed="false">
      <c r="B129" s="182"/>
      <c r="D129" s="169" t="s">
        <v>180</v>
      </c>
      <c r="E129" s="183"/>
      <c r="F129" s="184" t="s">
        <v>190</v>
      </c>
      <c r="H129" s="185" t="n">
        <v>0.864</v>
      </c>
      <c r="L129" s="182"/>
      <c r="M129" s="186"/>
      <c r="T129" s="187"/>
      <c r="AT129" s="183" t="s">
        <v>180</v>
      </c>
      <c r="AU129" s="183" t="s">
        <v>191</v>
      </c>
      <c r="AV129" s="181" t="s">
        <v>176</v>
      </c>
      <c r="AW129" s="181" t="s">
        <v>32</v>
      </c>
      <c r="AX129" s="181" t="s">
        <v>78</v>
      </c>
      <c r="AY129" s="183" t="s">
        <v>170</v>
      </c>
    </row>
    <row r="130" s="20" customFormat="true" ht="16.5" hidden="false" customHeight="true" outlineLevel="0" collapsed="false">
      <c r="B130" s="21"/>
      <c r="C130" s="151" t="s">
        <v>263</v>
      </c>
      <c r="D130" s="151" t="s">
        <v>172</v>
      </c>
      <c r="E130" s="152" t="s">
        <v>2793</v>
      </c>
      <c r="F130" s="153" t="s">
        <v>2794</v>
      </c>
      <c r="G130" s="154" t="s">
        <v>175</v>
      </c>
      <c r="H130" s="155" t="n">
        <v>6.786</v>
      </c>
      <c r="I130" s="156" t="n">
        <v>1120</v>
      </c>
      <c r="J130" s="157" t="n">
        <f aca="false">ROUND(I130*H130,2)</f>
        <v>7600.32</v>
      </c>
      <c r="K130" s="153"/>
      <c r="L130" s="21"/>
      <c r="M130" s="158"/>
      <c r="N130" s="159" t="s">
        <v>42</v>
      </c>
      <c r="O130" s="160" t="n">
        <v>0</v>
      </c>
      <c r="P130" s="160" t="n">
        <f aca="false">O130*H130</f>
        <v>0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176</v>
      </c>
      <c r="AT130" s="162" t="s">
        <v>172</v>
      </c>
      <c r="AU130" s="162" t="s">
        <v>191</v>
      </c>
      <c r="AY130" s="4" t="s">
        <v>170</v>
      </c>
      <c r="BE130" s="163" t="n">
        <f aca="false">IF(N130="základní",J130,0)</f>
        <v>7600.32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7600.32</v>
      </c>
      <c r="BL130" s="4" t="s">
        <v>176</v>
      </c>
      <c r="BM130" s="162" t="s">
        <v>3012</v>
      </c>
    </row>
    <row r="131" s="20" customFormat="true" ht="10.5" hidden="false" customHeight="false" outlineLevel="0" collapsed="false">
      <c r="B131" s="21"/>
      <c r="D131" s="164" t="s">
        <v>178</v>
      </c>
      <c r="F131" s="165" t="s">
        <v>2796</v>
      </c>
      <c r="L131" s="21"/>
      <c r="M131" s="166"/>
      <c r="T131" s="52"/>
      <c r="AT131" s="4" t="s">
        <v>178</v>
      </c>
      <c r="AU131" s="4" t="s">
        <v>191</v>
      </c>
    </row>
    <row r="132" s="167" customFormat="true" ht="10.5" hidden="false" customHeight="false" outlineLevel="0" collapsed="false">
      <c r="B132" s="168"/>
      <c r="D132" s="169" t="s">
        <v>180</v>
      </c>
      <c r="E132" s="170"/>
      <c r="F132" s="171" t="s">
        <v>2984</v>
      </c>
      <c r="H132" s="170"/>
      <c r="L132" s="168"/>
      <c r="M132" s="172"/>
      <c r="T132" s="173"/>
      <c r="AT132" s="170" t="s">
        <v>180</v>
      </c>
      <c r="AU132" s="170" t="s">
        <v>191</v>
      </c>
      <c r="AV132" s="167" t="s">
        <v>78</v>
      </c>
      <c r="AW132" s="167" t="s">
        <v>32</v>
      </c>
      <c r="AX132" s="167" t="s">
        <v>71</v>
      </c>
      <c r="AY132" s="170" t="s">
        <v>170</v>
      </c>
    </row>
    <row r="133" s="174" customFormat="true" ht="10.5" hidden="false" customHeight="false" outlineLevel="0" collapsed="false">
      <c r="B133" s="175"/>
      <c r="D133" s="169" t="s">
        <v>180</v>
      </c>
      <c r="E133" s="176"/>
      <c r="F133" s="177" t="s">
        <v>3013</v>
      </c>
      <c r="H133" s="178" t="n">
        <v>6.786</v>
      </c>
      <c r="L133" s="175"/>
      <c r="M133" s="179"/>
      <c r="T133" s="180"/>
      <c r="AT133" s="176" t="s">
        <v>180</v>
      </c>
      <c r="AU133" s="176" t="s">
        <v>191</v>
      </c>
      <c r="AV133" s="174" t="s">
        <v>80</v>
      </c>
      <c r="AW133" s="174" t="s">
        <v>32</v>
      </c>
      <c r="AX133" s="174" t="s">
        <v>71</v>
      </c>
      <c r="AY133" s="176" t="s">
        <v>170</v>
      </c>
    </row>
    <row r="134" s="181" customFormat="true" ht="10.5" hidden="false" customHeight="false" outlineLevel="0" collapsed="false">
      <c r="B134" s="182"/>
      <c r="D134" s="169" t="s">
        <v>180</v>
      </c>
      <c r="E134" s="183"/>
      <c r="F134" s="184" t="s">
        <v>190</v>
      </c>
      <c r="H134" s="185" t="n">
        <v>6.786</v>
      </c>
      <c r="L134" s="182"/>
      <c r="M134" s="186"/>
      <c r="T134" s="187"/>
      <c r="AT134" s="183" t="s">
        <v>180</v>
      </c>
      <c r="AU134" s="183" t="s">
        <v>191</v>
      </c>
      <c r="AV134" s="181" t="s">
        <v>176</v>
      </c>
      <c r="AW134" s="181" t="s">
        <v>32</v>
      </c>
      <c r="AX134" s="181" t="s">
        <v>78</v>
      </c>
      <c r="AY134" s="183" t="s">
        <v>170</v>
      </c>
    </row>
    <row r="135" s="139" customFormat="true" ht="22.9" hidden="false" customHeight="true" outlineLevel="0" collapsed="false">
      <c r="B135" s="140"/>
      <c r="D135" s="141" t="s">
        <v>70</v>
      </c>
      <c r="E135" s="149" t="s">
        <v>80</v>
      </c>
      <c r="F135" s="149" t="s">
        <v>235</v>
      </c>
      <c r="J135" s="150" t="n">
        <f aca="false">BK135</f>
        <v>4164.51</v>
      </c>
      <c r="L135" s="140"/>
      <c r="M135" s="144"/>
      <c r="P135" s="145" t="n">
        <f aca="false">SUM(P136:P139)</f>
        <v>5.04</v>
      </c>
      <c r="R135" s="145" t="n">
        <f aca="false">SUM(R136:R139)</f>
        <v>0.0316596</v>
      </c>
      <c r="T135" s="146" t="n">
        <f aca="false">SUM(T136:T139)</f>
        <v>0</v>
      </c>
      <c r="AR135" s="141" t="s">
        <v>78</v>
      </c>
      <c r="AT135" s="147" t="s">
        <v>70</v>
      </c>
      <c r="AU135" s="147" t="s">
        <v>78</v>
      </c>
      <c r="AY135" s="141" t="s">
        <v>170</v>
      </c>
      <c r="BK135" s="148" t="n">
        <f aca="false">SUM(BK136:BK139)</f>
        <v>4164.51</v>
      </c>
    </row>
    <row r="136" s="20" customFormat="true" ht="44.25" hidden="false" customHeight="true" outlineLevel="0" collapsed="false">
      <c r="B136" s="21"/>
      <c r="C136" s="151" t="s">
        <v>8</v>
      </c>
      <c r="D136" s="151" t="s">
        <v>172</v>
      </c>
      <c r="E136" s="152" t="s">
        <v>3014</v>
      </c>
      <c r="F136" s="153" t="s">
        <v>3015</v>
      </c>
      <c r="G136" s="154" t="s">
        <v>260</v>
      </c>
      <c r="H136" s="155" t="n">
        <v>84</v>
      </c>
      <c r="I136" s="156" t="n">
        <v>23.4</v>
      </c>
      <c r="J136" s="157" t="n">
        <f aca="false">ROUND(I136*H136,2)</f>
        <v>1965.6</v>
      </c>
      <c r="K136" s="153"/>
      <c r="L136" s="21"/>
      <c r="M136" s="158"/>
      <c r="N136" s="159" t="s">
        <v>42</v>
      </c>
      <c r="O136" s="160" t="n">
        <v>0.06</v>
      </c>
      <c r="P136" s="160" t="n">
        <f aca="false">O136*H136</f>
        <v>5.04</v>
      </c>
      <c r="Q136" s="160" t="n">
        <v>0.00014</v>
      </c>
      <c r="R136" s="160" t="n">
        <f aca="false">Q136*H136</f>
        <v>0.01176</v>
      </c>
      <c r="S136" s="160" t="n">
        <v>0</v>
      </c>
      <c r="T136" s="161" t="n">
        <f aca="false">S136*H136</f>
        <v>0</v>
      </c>
      <c r="AR136" s="162" t="s">
        <v>176</v>
      </c>
      <c r="AT136" s="162" t="s">
        <v>172</v>
      </c>
      <c r="AU136" s="162" t="s">
        <v>80</v>
      </c>
      <c r="AY136" s="4" t="s">
        <v>170</v>
      </c>
      <c r="BE136" s="163" t="n">
        <f aca="false">IF(N136="základní",J136,0)</f>
        <v>1965.6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1965.6</v>
      </c>
      <c r="BL136" s="4" t="s">
        <v>176</v>
      </c>
      <c r="BM136" s="162" t="s">
        <v>3016</v>
      </c>
    </row>
    <row r="137" s="20" customFormat="true" ht="10.5" hidden="false" customHeight="false" outlineLevel="0" collapsed="false">
      <c r="B137" s="21"/>
      <c r="D137" s="164" t="s">
        <v>178</v>
      </c>
      <c r="F137" s="165" t="s">
        <v>3017</v>
      </c>
      <c r="L137" s="21"/>
      <c r="M137" s="166"/>
      <c r="T137" s="52"/>
      <c r="AT137" s="4" t="s">
        <v>178</v>
      </c>
      <c r="AU137" s="4" t="s">
        <v>80</v>
      </c>
    </row>
    <row r="138" s="20" customFormat="true" ht="24.2" hidden="false" customHeight="true" outlineLevel="0" collapsed="false">
      <c r="B138" s="21"/>
      <c r="C138" s="188" t="s">
        <v>280</v>
      </c>
      <c r="D138" s="188" t="s">
        <v>229</v>
      </c>
      <c r="E138" s="189" t="s">
        <v>3018</v>
      </c>
      <c r="F138" s="190" t="s">
        <v>3019</v>
      </c>
      <c r="G138" s="191" t="s">
        <v>260</v>
      </c>
      <c r="H138" s="192" t="n">
        <v>99.498</v>
      </c>
      <c r="I138" s="193" t="n">
        <v>22.1</v>
      </c>
      <c r="J138" s="194" t="n">
        <f aca="false">ROUND(I138*H138,2)</f>
        <v>2198.91</v>
      </c>
      <c r="K138" s="190"/>
      <c r="L138" s="195"/>
      <c r="M138" s="196"/>
      <c r="N138" s="197" t="s">
        <v>42</v>
      </c>
      <c r="O138" s="160" t="n">
        <v>0</v>
      </c>
      <c r="P138" s="160" t="n">
        <f aca="false">O138*H138</f>
        <v>0</v>
      </c>
      <c r="Q138" s="160" t="n">
        <v>0.0002</v>
      </c>
      <c r="R138" s="160" t="n">
        <f aca="false">Q138*H138</f>
        <v>0.0198996</v>
      </c>
      <c r="S138" s="160" t="n">
        <v>0</v>
      </c>
      <c r="T138" s="161" t="n">
        <f aca="false">S138*H138</f>
        <v>0</v>
      </c>
      <c r="AR138" s="162" t="s">
        <v>223</v>
      </c>
      <c r="AT138" s="162" t="s">
        <v>229</v>
      </c>
      <c r="AU138" s="162" t="s">
        <v>80</v>
      </c>
      <c r="AY138" s="4" t="s">
        <v>170</v>
      </c>
      <c r="BE138" s="163" t="n">
        <f aca="false">IF(N138="základní",J138,0)</f>
        <v>2198.91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2198.91</v>
      </c>
      <c r="BL138" s="4" t="s">
        <v>176</v>
      </c>
      <c r="BM138" s="162" t="s">
        <v>3020</v>
      </c>
    </row>
    <row r="139" s="174" customFormat="true" ht="10.5" hidden="false" customHeight="false" outlineLevel="0" collapsed="false">
      <c r="B139" s="175"/>
      <c r="D139" s="169" t="s">
        <v>180</v>
      </c>
      <c r="E139" s="176"/>
      <c r="F139" s="177" t="s">
        <v>3021</v>
      </c>
      <c r="H139" s="178" t="n">
        <v>99.498</v>
      </c>
      <c r="L139" s="175"/>
      <c r="M139" s="179"/>
      <c r="T139" s="180"/>
      <c r="AT139" s="176" t="s">
        <v>180</v>
      </c>
      <c r="AU139" s="176" t="s">
        <v>80</v>
      </c>
      <c r="AV139" s="174" t="s">
        <v>80</v>
      </c>
      <c r="AW139" s="174" t="s">
        <v>32</v>
      </c>
      <c r="AX139" s="174" t="s">
        <v>78</v>
      </c>
      <c r="AY139" s="176" t="s">
        <v>170</v>
      </c>
    </row>
    <row r="140" s="139" customFormat="true" ht="22.9" hidden="false" customHeight="true" outlineLevel="0" collapsed="false">
      <c r="B140" s="140"/>
      <c r="D140" s="141" t="s">
        <v>70</v>
      </c>
      <c r="E140" s="149" t="s">
        <v>223</v>
      </c>
      <c r="F140" s="149" t="s">
        <v>2813</v>
      </c>
      <c r="J140" s="150" t="n">
        <f aca="false">BK140</f>
        <v>164352.25</v>
      </c>
      <c r="L140" s="140"/>
      <c r="M140" s="144"/>
      <c r="P140" s="145" t="n">
        <f aca="false">SUM(P141:P150)</f>
        <v>18.0763</v>
      </c>
      <c r="R140" s="145" t="n">
        <f aca="false">SUM(R141:R150)</f>
        <v>0.6816904</v>
      </c>
      <c r="T140" s="146" t="n">
        <f aca="false">SUM(T141:T150)</f>
        <v>0</v>
      </c>
      <c r="AR140" s="141" t="s">
        <v>78</v>
      </c>
      <c r="AT140" s="147" t="s">
        <v>70</v>
      </c>
      <c r="AU140" s="147" t="s">
        <v>78</v>
      </c>
      <c r="AY140" s="141" t="s">
        <v>170</v>
      </c>
      <c r="BK140" s="148" t="n">
        <f aca="false">SUM(BK141:BK150)</f>
        <v>164352.25</v>
      </c>
    </row>
    <row r="141" s="20" customFormat="true" ht="37.9" hidden="false" customHeight="true" outlineLevel="0" collapsed="false">
      <c r="B141" s="21"/>
      <c r="C141" s="151" t="s">
        <v>289</v>
      </c>
      <c r="D141" s="151" t="s">
        <v>172</v>
      </c>
      <c r="E141" s="152" t="s">
        <v>2928</v>
      </c>
      <c r="F141" s="153" t="s">
        <v>2929</v>
      </c>
      <c r="G141" s="154" t="s">
        <v>352</v>
      </c>
      <c r="H141" s="155" t="n">
        <v>6.4</v>
      </c>
      <c r="I141" s="156" t="n">
        <v>167</v>
      </c>
      <c r="J141" s="157" t="n">
        <f aca="false">ROUND(I141*H141,2)</f>
        <v>1068.8</v>
      </c>
      <c r="K141" s="153"/>
      <c r="L141" s="21"/>
      <c r="M141" s="158"/>
      <c r="N141" s="159" t="s">
        <v>42</v>
      </c>
      <c r="O141" s="160" t="n">
        <v>0.312</v>
      </c>
      <c r="P141" s="160" t="n">
        <f aca="false">O141*H141</f>
        <v>1.9968</v>
      </c>
      <c r="Q141" s="160" t="n">
        <v>1E-005</v>
      </c>
      <c r="R141" s="160" t="n">
        <f aca="false">Q141*H141</f>
        <v>6.4E-005</v>
      </c>
      <c r="S141" s="160" t="n">
        <v>0</v>
      </c>
      <c r="T141" s="161" t="n">
        <f aca="false">S141*H141</f>
        <v>0</v>
      </c>
      <c r="AR141" s="162" t="s">
        <v>176</v>
      </c>
      <c r="AT141" s="162" t="s">
        <v>172</v>
      </c>
      <c r="AU141" s="162" t="s">
        <v>80</v>
      </c>
      <c r="AY141" s="4" t="s">
        <v>170</v>
      </c>
      <c r="BE141" s="163" t="n">
        <f aca="false">IF(N141="základní",J141,0)</f>
        <v>1068.8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1068.8</v>
      </c>
      <c r="BL141" s="4" t="s">
        <v>176</v>
      </c>
      <c r="BM141" s="162" t="s">
        <v>3022</v>
      </c>
    </row>
    <row r="142" s="20" customFormat="true" ht="10.5" hidden="false" customHeight="false" outlineLevel="0" collapsed="false">
      <c r="B142" s="21"/>
      <c r="D142" s="164" t="s">
        <v>178</v>
      </c>
      <c r="F142" s="165" t="s">
        <v>2931</v>
      </c>
      <c r="L142" s="21"/>
      <c r="M142" s="166"/>
      <c r="T142" s="52"/>
      <c r="AT142" s="4" t="s">
        <v>178</v>
      </c>
      <c r="AU142" s="4" t="s">
        <v>80</v>
      </c>
    </row>
    <row r="143" s="20" customFormat="true" ht="16.5" hidden="false" customHeight="true" outlineLevel="0" collapsed="false">
      <c r="B143" s="21"/>
      <c r="C143" s="188" t="s">
        <v>295</v>
      </c>
      <c r="D143" s="188" t="s">
        <v>229</v>
      </c>
      <c r="E143" s="189" t="s">
        <v>3023</v>
      </c>
      <c r="F143" s="190" t="s">
        <v>3024</v>
      </c>
      <c r="G143" s="191" t="s">
        <v>352</v>
      </c>
      <c r="H143" s="192" t="n">
        <v>6.592</v>
      </c>
      <c r="I143" s="193" t="n">
        <v>620</v>
      </c>
      <c r="J143" s="194" t="n">
        <f aca="false">ROUND(I143*H143,2)</f>
        <v>4087.04</v>
      </c>
      <c r="K143" s="190"/>
      <c r="L143" s="195"/>
      <c r="M143" s="196"/>
      <c r="N143" s="197" t="s">
        <v>42</v>
      </c>
      <c r="O143" s="160" t="n">
        <v>0</v>
      </c>
      <c r="P143" s="160" t="n">
        <f aca="false">O143*H143</f>
        <v>0</v>
      </c>
      <c r="Q143" s="160" t="n">
        <v>0.00445</v>
      </c>
      <c r="R143" s="160" t="n">
        <f aca="false">Q143*H143</f>
        <v>0.0293344</v>
      </c>
      <c r="S143" s="160" t="n">
        <v>0</v>
      </c>
      <c r="T143" s="161" t="n">
        <f aca="false">S143*H143</f>
        <v>0</v>
      </c>
      <c r="AR143" s="162" t="s">
        <v>223</v>
      </c>
      <c r="AT143" s="162" t="s">
        <v>229</v>
      </c>
      <c r="AU143" s="162" t="s">
        <v>80</v>
      </c>
      <c r="AY143" s="4" t="s">
        <v>170</v>
      </c>
      <c r="BE143" s="163" t="n">
        <f aca="false">IF(N143="základní",J143,0)</f>
        <v>4087.04</v>
      </c>
      <c r="BF143" s="163" t="n">
        <f aca="false">IF(N143="snížená",J143,0)</f>
        <v>0</v>
      </c>
      <c r="BG143" s="163" t="n">
        <f aca="false">IF(N143="zákl. přenesená",J143,0)</f>
        <v>0</v>
      </c>
      <c r="BH143" s="163" t="n">
        <f aca="false">IF(N143="sníž. přenesená",J143,0)</f>
        <v>0</v>
      </c>
      <c r="BI143" s="163" t="n">
        <f aca="false">IF(N143="nulová",J143,0)</f>
        <v>0</v>
      </c>
      <c r="BJ143" s="4" t="s">
        <v>78</v>
      </c>
      <c r="BK143" s="163" t="n">
        <f aca="false">ROUND(I143*H143,2)</f>
        <v>4087.04</v>
      </c>
      <c r="BL143" s="4" t="s">
        <v>176</v>
      </c>
      <c r="BM143" s="162" t="s">
        <v>3025</v>
      </c>
    </row>
    <row r="144" s="174" customFormat="true" ht="10.5" hidden="false" customHeight="false" outlineLevel="0" collapsed="false">
      <c r="B144" s="175"/>
      <c r="D144" s="169" t="s">
        <v>180</v>
      </c>
      <c r="E144" s="176"/>
      <c r="F144" s="177" t="s">
        <v>3026</v>
      </c>
      <c r="H144" s="178" t="n">
        <v>6.592</v>
      </c>
      <c r="L144" s="175"/>
      <c r="M144" s="179"/>
      <c r="T144" s="180"/>
      <c r="AT144" s="176" t="s">
        <v>180</v>
      </c>
      <c r="AU144" s="176" t="s">
        <v>80</v>
      </c>
      <c r="AV144" s="174" t="s">
        <v>80</v>
      </c>
      <c r="AW144" s="174" t="s">
        <v>32</v>
      </c>
      <c r="AX144" s="174" t="s">
        <v>78</v>
      </c>
      <c r="AY144" s="176" t="s">
        <v>170</v>
      </c>
    </row>
    <row r="145" s="20" customFormat="true" ht="21.75" hidden="false" customHeight="true" outlineLevel="0" collapsed="false">
      <c r="B145" s="21"/>
      <c r="C145" s="151" t="s">
        <v>300</v>
      </c>
      <c r="D145" s="151" t="s">
        <v>172</v>
      </c>
      <c r="E145" s="152" t="s">
        <v>2938</v>
      </c>
      <c r="F145" s="153" t="s">
        <v>2939</v>
      </c>
      <c r="G145" s="154" t="s">
        <v>352</v>
      </c>
      <c r="H145" s="155" t="n">
        <v>6.4</v>
      </c>
      <c r="I145" s="156" t="n">
        <v>25.4</v>
      </c>
      <c r="J145" s="157" t="n">
        <f aca="false">ROUND(I145*H145,2)</f>
        <v>162.56</v>
      </c>
      <c r="K145" s="153"/>
      <c r="L145" s="21"/>
      <c r="M145" s="158"/>
      <c r="N145" s="159" t="s">
        <v>42</v>
      </c>
      <c r="O145" s="160" t="n">
        <v>0.055</v>
      </c>
      <c r="P145" s="160" t="n">
        <f aca="false">O145*H145</f>
        <v>0.352</v>
      </c>
      <c r="Q145" s="160" t="n">
        <v>0</v>
      </c>
      <c r="R145" s="160" t="n">
        <f aca="false">Q145*H145</f>
        <v>0</v>
      </c>
      <c r="S145" s="160" t="n">
        <v>0</v>
      </c>
      <c r="T145" s="161" t="n">
        <f aca="false">S145*H145</f>
        <v>0</v>
      </c>
      <c r="AR145" s="162" t="s">
        <v>176</v>
      </c>
      <c r="AT145" s="162" t="s">
        <v>172</v>
      </c>
      <c r="AU145" s="162" t="s">
        <v>80</v>
      </c>
      <c r="AY145" s="4" t="s">
        <v>170</v>
      </c>
      <c r="BE145" s="163" t="n">
        <f aca="false">IF(N145="základní",J145,0)</f>
        <v>162.56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162.56</v>
      </c>
      <c r="BL145" s="4" t="s">
        <v>176</v>
      </c>
      <c r="BM145" s="162" t="s">
        <v>3027</v>
      </c>
    </row>
    <row r="146" s="20" customFormat="true" ht="10.5" hidden="false" customHeight="false" outlineLevel="0" collapsed="false">
      <c r="B146" s="21"/>
      <c r="D146" s="164" t="s">
        <v>178</v>
      </c>
      <c r="F146" s="165" t="s">
        <v>2941</v>
      </c>
      <c r="L146" s="21"/>
      <c r="M146" s="166"/>
      <c r="T146" s="52"/>
      <c r="AT146" s="4" t="s">
        <v>178</v>
      </c>
      <c r="AU146" s="4" t="s">
        <v>80</v>
      </c>
    </row>
    <row r="147" s="20" customFormat="true" ht="78" hidden="false" customHeight="true" outlineLevel="0" collapsed="false">
      <c r="B147" s="21"/>
      <c r="C147" s="151" t="s">
        <v>305</v>
      </c>
      <c r="D147" s="151" t="s">
        <v>172</v>
      </c>
      <c r="E147" s="152" t="s">
        <v>3028</v>
      </c>
      <c r="F147" s="153" t="s">
        <v>3029</v>
      </c>
      <c r="G147" s="154" t="s">
        <v>175</v>
      </c>
      <c r="H147" s="155" t="n">
        <v>12.85</v>
      </c>
      <c r="I147" s="156" t="n">
        <v>11561</v>
      </c>
      <c r="J147" s="157" t="n">
        <f aca="false">ROUND(I147*H147,2)</f>
        <v>148558.85</v>
      </c>
      <c r="K147" s="153"/>
      <c r="L147" s="21"/>
      <c r="M147" s="158"/>
      <c r="N147" s="159" t="s">
        <v>42</v>
      </c>
      <c r="O147" s="160" t="n">
        <v>1.15</v>
      </c>
      <c r="P147" s="160" t="n">
        <f aca="false">O147*H147</f>
        <v>14.7775</v>
      </c>
      <c r="Q147" s="160" t="n">
        <v>0.04512</v>
      </c>
      <c r="R147" s="160" t="n">
        <f aca="false">Q147*H147</f>
        <v>0.579792</v>
      </c>
      <c r="S147" s="160" t="n">
        <v>0</v>
      </c>
      <c r="T147" s="161" t="n">
        <f aca="false">S147*H147</f>
        <v>0</v>
      </c>
      <c r="AR147" s="162" t="s">
        <v>176</v>
      </c>
      <c r="AT147" s="162" t="s">
        <v>172</v>
      </c>
      <c r="AU147" s="162" t="s">
        <v>80</v>
      </c>
      <c r="AY147" s="4" t="s">
        <v>170</v>
      </c>
      <c r="BE147" s="163" t="n">
        <f aca="false">IF(N147="základní",J147,0)</f>
        <v>148558.85</v>
      </c>
      <c r="BF147" s="163" t="n">
        <f aca="false">IF(N147="snížená",J147,0)</f>
        <v>0</v>
      </c>
      <c r="BG147" s="163" t="n">
        <f aca="false">IF(N147="zákl. přenesená",J147,0)</f>
        <v>0</v>
      </c>
      <c r="BH147" s="163" t="n">
        <f aca="false">IF(N147="sníž. přenesená",J147,0)</f>
        <v>0</v>
      </c>
      <c r="BI147" s="163" t="n">
        <f aca="false">IF(N147="nulová",J147,0)</f>
        <v>0</v>
      </c>
      <c r="BJ147" s="4" t="s">
        <v>78</v>
      </c>
      <c r="BK147" s="163" t="n">
        <f aca="false">ROUND(I147*H147,2)</f>
        <v>148558.85</v>
      </c>
      <c r="BL147" s="4" t="s">
        <v>176</v>
      </c>
      <c r="BM147" s="162" t="s">
        <v>3030</v>
      </c>
    </row>
    <row r="148" s="20" customFormat="true" ht="10.5" hidden="false" customHeight="false" outlineLevel="0" collapsed="false">
      <c r="B148" s="21"/>
      <c r="D148" s="164" t="s">
        <v>178</v>
      </c>
      <c r="F148" s="165" t="s">
        <v>3031</v>
      </c>
      <c r="L148" s="21"/>
      <c r="M148" s="166"/>
      <c r="T148" s="52"/>
      <c r="AT148" s="4" t="s">
        <v>178</v>
      </c>
      <c r="AU148" s="4" t="s">
        <v>80</v>
      </c>
    </row>
    <row r="149" s="20" customFormat="true" ht="62.65" hidden="false" customHeight="true" outlineLevel="0" collapsed="false">
      <c r="B149" s="21"/>
      <c r="C149" s="151" t="s">
        <v>7</v>
      </c>
      <c r="D149" s="151" t="s">
        <v>172</v>
      </c>
      <c r="E149" s="152" t="s">
        <v>3032</v>
      </c>
      <c r="F149" s="153" t="s">
        <v>3033</v>
      </c>
      <c r="G149" s="154" t="s">
        <v>292</v>
      </c>
      <c r="H149" s="155" t="n">
        <v>1</v>
      </c>
      <c r="I149" s="156" t="n">
        <v>10475</v>
      </c>
      <c r="J149" s="157" t="n">
        <f aca="false">ROUND(I149*H149,2)</f>
        <v>10475</v>
      </c>
      <c r="K149" s="153"/>
      <c r="L149" s="21"/>
      <c r="M149" s="158"/>
      <c r="N149" s="159" t="s">
        <v>42</v>
      </c>
      <c r="O149" s="160" t="n">
        <v>0.95</v>
      </c>
      <c r="P149" s="160" t="n">
        <f aca="false">O149*H149</f>
        <v>0.95</v>
      </c>
      <c r="Q149" s="160" t="n">
        <v>0.0725</v>
      </c>
      <c r="R149" s="160" t="n">
        <f aca="false">Q149*H149</f>
        <v>0.0725</v>
      </c>
      <c r="S149" s="160" t="n">
        <v>0</v>
      </c>
      <c r="T149" s="161" t="n">
        <f aca="false">S149*H149</f>
        <v>0</v>
      </c>
      <c r="AR149" s="162" t="s">
        <v>176</v>
      </c>
      <c r="AT149" s="162" t="s">
        <v>172</v>
      </c>
      <c r="AU149" s="162" t="s">
        <v>80</v>
      </c>
      <c r="AY149" s="4" t="s">
        <v>170</v>
      </c>
      <c r="BE149" s="163" t="n">
        <f aca="false">IF(N149="základní",J149,0)</f>
        <v>10475</v>
      </c>
      <c r="BF149" s="163" t="n">
        <f aca="false">IF(N149="snížená",J149,0)</f>
        <v>0</v>
      </c>
      <c r="BG149" s="163" t="n">
        <f aca="false">IF(N149="zákl. přenesená",J149,0)</f>
        <v>0</v>
      </c>
      <c r="BH149" s="163" t="n">
        <f aca="false">IF(N149="sníž. přenesená",J149,0)</f>
        <v>0</v>
      </c>
      <c r="BI149" s="163" t="n">
        <f aca="false">IF(N149="nulová",J149,0)</f>
        <v>0</v>
      </c>
      <c r="BJ149" s="4" t="s">
        <v>78</v>
      </c>
      <c r="BK149" s="163" t="n">
        <f aca="false">ROUND(I149*H149,2)</f>
        <v>10475</v>
      </c>
      <c r="BL149" s="4" t="s">
        <v>176</v>
      </c>
      <c r="BM149" s="162" t="s">
        <v>3034</v>
      </c>
    </row>
    <row r="150" s="20" customFormat="true" ht="10.5" hidden="false" customHeight="false" outlineLevel="0" collapsed="false">
      <c r="B150" s="21"/>
      <c r="D150" s="164" t="s">
        <v>178</v>
      </c>
      <c r="F150" s="165" t="s">
        <v>3035</v>
      </c>
      <c r="L150" s="21"/>
      <c r="M150" s="166"/>
      <c r="T150" s="52"/>
      <c r="AT150" s="4" t="s">
        <v>178</v>
      </c>
      <c r="AU150" s="4" t="s">
        <v>80</v>
      </c>
    </row>
    <row r="151" s="139" customFormat="true" ht="22.9" hidden="false" customHeight="true" outlineLevel="0" collapsed="false">
      <c r="B151" s="140"/>
      <c r="D151" s="141" t="s">
        <v>70</v>
      </c>
      <c r="E151" s="149" t="s">
        <v>745</v>
      </c>
      <c r="F151" s="149" t="s">
        <v>746</v>
      </c>
      <c r="J151" s="150" t="n">
        <f aca="false">BK151</f>
        <v>796.46</v>
      </c>
      <c r="L151" s="140"/>
      <c r="M151" s="144"/>
      <c r="P151" s="145" t="n">
        <f aca="false">SUM(P152:P155)</f>
        <v>1.019984</v>
      </c>
      <c r="R151" s="145" t="n">
        <f aca="false">SUM(R152:R155)</f>
        <v>0</v>
      </c>
      <c r="T151" s="146" t="n">
        <f aca="false">SUM(T152:T155)</f>
        <v>0</v>
      </c>
      <c r="AR151" s="141" t="s">
        <v>78</v>
      </c>
      <c r="AT151" s="147" t="s">
        <v>70</v>
      </c>
      <c r="AU151" s="147" t="s">
        <v>78</v>
      </c>
      <c r="AY151" s="141" t="s">
        <v>170</v>
      </c>
      <c r="BK151" s="148" t="n">
        <f aca="false">SUM(BK152:BK155)</f>
        <v>796.46</v>
      </c>
    </row>
    <row r="152" s="20" customFormat="true" ht="49.15" hidden="false" customHeight="true" outlineLevel="0" collapsed="false">
      <c r="B152" s="21"/>
      <c r="C152" s="151" t="s">
        <v>316</v>
      </c>
      <c r="D152" s="151" t="s">
        <v>172</v>
      </c>
      <c r="E152" s="152" t="s">
        <v>3036</v>
      </c>
      <c r="F152" s="153" t="s">
        <v>3037</v>
      </c>
      <c r="G152" s="154" t="s">
        <v>207</v>
      </c>
      <c r="H152" s="155" t="n">
        <v>0.032</v>
      </c>
      <c r="I152" s="156" t="n">
        <v>380</v>
      </c>
      <c r="J152" s="157" t="n">
        <f aca="false">ROUND(I152*H152,2)</f>
        <v>12.16</v>
      </c>
      <c r="K152" s="153"/>
      <c r="L152" s="21"/>
      <c r="M152" s="158"/>
      <c r="N152" s="159" t="s">
        <v>42</v>
      </c>
      <c r="O152" s="160" t="n">
        <v>0.332</v>
      </c>
      <c r="P152" s="160" t="n">
        <f aca="false">O152*H152</f>
        <v>0.010624</v>
      </c>
      <c r="Q152" s="160" t="n">
        <v>0</v>
      </c>
      <c r="R152" s="160" t="n">
        <f aca="false">Q152*H152</f>
        <v>0</v>
      </c>
      <c r="S152" s="160" t="n">
        <v>0</v>
      </c>
      <c r="T152" s="161" t="n">
        <f aca="false">S152*H152</f>
        <v>0</v>
      </c>
      <c r="AR152" s="162" t="s">
        <v>176</v>
      </c>
      <c r="AT152" s="162" t="s">
        <v>172</v>
      </c>
      <c r="AU152" s="162" t="s">
        <v>80</v>
      </c>
      <c r="AY152" s="4" t="s">
        <v>170</v>
      </c>
      <c r="BE152" s="163" t="n">
        <f aca="false">IF(N152="základní",J152,0)</f>
        <v>12.16</v>
      </c>
      <c r="BF152" s="163" t="n">
        <f aca="false">IF(N152="snížená",J152,0)</f>
        <v>0</v>
      </c>
      <c r="BG152" s="163" t="n">
        <f aca="false">IF(N152="zákl. přenesená",J152,0)</f>
        <v>0</v>
      </c>
      <c r="BH152" s="163" t="n">
        <f aca="false">IF(N152="sníž. přenesená",J152,0)</f>
        <v>0</v>
      </c>
      <c r="BI152" s="163" t="n">
        <f aca="false">IF(N152="nulová",J152,0)</f>
        <v>0</v>
      </c>
      <c r="BJ152" s="4" t="s">
        <v>78</v>
      </c>
      <c r="BK152" s="163" t="n">
        <f aca="false">ROUND(I152*H152,2)</f>
        <v>12.16</v>
      </c>
      <c r="BL152" s="4" t="s">
        <v>176</v>
      </c>
      <c r="BM152" s="162" t="s">
        <v>3038</v>
      </c>
    </row>
    <row r="153" s="20" customFormat="true" ht="10.5" hidden="false" customHeight="false" outlineLevel="0" collapsed="false">
      <c r="B153" s="21"/>
      <c r="D153" s="164" t="s">
        <v>178</v>
      </c>
      <c r="F153" s="165" t="s">
        <v>3039</v>
      </c>
      <c r="L153" s="21"/>
      <c r="M153" s="166"/>
      <c r="T153" s="52"/>
      <c r="AT153" s="4" t="s">
        <v>178</v>
      </c>
      <c r="AU153" s="4" t="s">
        <v>80</v>
      </c>
    </row>
    <row r="154" s="20" customFormat="true" ht="49.15" hidden="false" customHeight="true" outlineLevel="0" collapsed="false">
      <c r="B154" s="21"/>
      <c r="C154" s="151" t="s">
        <v>323</v>
      </c>
      <c r="D154" s="151" t="s">
        <v>172</v>
      </c>
      <c r="E154" s="152" t="s">
        <v>2872</v>
      </c>
      <c r="F154" s="153" t="s">
        <v>2974</v>
      </c>
      <c r="G154" s="154" t="s">
        <v>207</v>
      </c>
      <c r="H154" s="155" t="n">
        <v>0.682</v>
      </c>
      <c r="I154" s="156" t="n">
        <v>1150</v>
      </c>
      <c r="J154" s="157" t="n">
        <f aca="false">ROUND(I154*H154,2)</f>
        <v>784.3</v>
      </c>
      <c r="K154" s="153"/>
      <c r="L154" s="21"/>
      <c r="M154" s="158"/>
      <c r="N154" s="159" t="s">
        <v>42</v>
      </c>
      <c r="O154" s="160" t="n">
        <v>1.48</v>
      </c>
      <c r="P154" s="160" t="n">
        <f aca="false">O154*H154</f>
        <v>1.00936</v>
      </c>
      <c r="Q154" s="160" t="n">
        <v>0</v>
      </c>
      <c r="R154" s="160" t="n">
        <f aca="false">Q154*H154</f>
        <v>0</v>
      </c>
      <c r="S154" s="160" t="n">
        <v>0</v>
      </c>
      <c r="T154" s="161" t="n">
        <f aca="false">S154*H154</f>
        <v>0</v>
      </c>
      <c r="AR154" s="162" t="s">
        <v>176</v>
      </c>
      <c r="AT154" s="162" t="s">
        <v>172</v>
      </c>
      <c r="AU154" s="162" t="s">
        <v>80</v>
      </c>
      <c r="AY154" s="4" t="s">
        <v>170</v>
      </c>
      <c r="BE154" s="163" t="n">
        <f aca="false">IF(N154="základní",J154,0)</f>
        <v>784.3</v>
      </c>
      <c r="BF154" s="163" t="n">
        <f aca="false">IF(N154="snížená",J154,0)</f>
        <v>0</v>
      </c>
      <c r="BG154" s="163" t="n">
        <f aca="false">IF(N154="zákl. přenesená",J154,0)</f>
        <v>0</v>
      </c>
      <c r="BH154" s="163" t="n">
        <f aca="false">IF(N154="sníž. přenesená",J154,0)</f>
        <v>0</v>
      </c>
      <c r="BI154" s="163" t="n">
        <f aca="false">IF(N154="nulová",J154,0)</f>
        <v>0</v>
      </c>
      <c r="BJ154" s="4" t="s">
        <v>78</v>
      </c>
      <c r="BK154" s="163" t="n">
        <f aca="false">ROUND(I154*H154,2)</f>
        <v>784.3</v>
      </c>
      <c r="BL154" s="4" t="s">
        <v>176</v>
      </c>
      <c r="BM154" s="162" t="s">
        <v>3040</v>
      </c>
    </row>
    <row r="155" s="20" customFormat="true" ht="10.5" hidden="false" customHeight="false" outlineLevel="0" collapsed="false">
      <c r="B155" s="21"/>
      <c r="D155" s="164" t="s">
        <v>178</v>
      </c>
      <c r="F155" s="165" t="s">
        <v>2875</v>
      </c>
      <c r="L155" s="21"/>
      <c r="M155" s="206"/>
      <c r="N155" s="207"/>
      <c r="O155" s="207"/>
      <c r="P155" s="207"/>
      <c r="Q155" s="207"/>
      <c r="R155" s="207"/>
      <c r="S155" s="207"/>
      <c r="T155" s="208"/>
      <c r="AT155" s="4" t="s">
        <v>178</v>
      </c>
      <c r="AU155" s="4" t="s">
        <v>80</v>
      </c>
    </row>
    <row r="156" s="20" customFormat="true" ht="6.95" hidden="false" customHeight="true" outlineLevel="0" collapsed="false">
      <c r="B156" s="36"/>
      <c r="C156" s="37"/>
      <c r="D156" s="37"/>
      <c r="E156" s="37"/>
      <c r="F156" s="37"/>
      <c r="G156" s="37"/>
      <c r="H156" s="37"/>
      <c r="I156" s="37"/>
      <c r="J156" s="37"/>
      <c r="K156" s="37"/>
      <c r="L156" s="21"/>
    </row>
  </sheetData>
  <autoFilter ref="C84:K155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89" r:id="rId1" display="https://podminky.urs.cz/item/CS_URS_2022_02/131451103"/>
    <hyperlink ref="F94" r:id="rId2" display="https://podminky.urs.cz/item/CS_URS_2022_02/132451251"/>
    <hyperlink ref="F98" r:id="rId3" display="https://podminky.urs.cz/item/CS_URS_2022_02/162751137"/>
    <hyperlink ref="F103" r:id="rId4" display="https://podminky.urs.cz/item/CS_URS_2022_02/162751139"/>
    <hyperlink ref="F106" r:id="rId5" display="https://podminky.urs.cz/item/CS_URS_2022_02/167151102"/>
    <hyperlink ref="F108" r:id="rId6" display="https://podminky.urs.cz/item/CS_URS_2022_02/167151122"/>
    <hyperlink ref="F110" r:id="rId7" display="https://podminky.urs.cz/item/CS_URS_2022_02/171201231"/>
    <hyperlink ref="F114" r:id="rId8" display="https://podminky.urs.cz/item/CS_URS_2022_02/171251101"/>
    <hyperlink ref="F116" r:id="rId9" display="https://podminky.urs.cz/item/CS_URS_2022_02/174151101"/>
    <hyperlink ref="F118" r:id="rId10" display="https://podminky.urs.cz/item/CS_URS_2022_02/175111101"/>
    <hyperlink ref="F125" r:id="rId11" display="https://podminky.urs.cz/item/CS_URS_2022_02/451541111"/>
    <hyperlink ref="F127" r:id="rId12" display="https://podminky.urs.cz/item/CS_URS_2022_02/451573111"/>
    <hyperlink ref="F131" r:id="rId13" display="https://podminky.urs.cz/item/CS_URS_2022_02/451573111"/>
    <hyperlink ref="F137" r:id="rId14" display="https://podminky.urs.cz/item/CS_URS_2022_02/213141112"/>
    <hyperlink ref="F142" r:id="rId15" display="https://podminky.urs.cz/item/CS_URS_2022_02/871353121"/>
    <hyperlink ref="F146" r:id="rId16" display="https://podminky.urs.cz/item/CS_URS_2022_02/892351111"/>
    <hyperlink ref="F148" r:id="rId17" display="https://podminky.urs.cz/item/CS_URS_2022_02/897171112"/>
    <hyperlink ref="F150" r:id="rId18" display="https://podminky.urs.cz/item/CS_URS_2022_02/897173113"/>
    <hyperlink ref="F153" r:id="rId19" display="https://podminky.urs.cz/item/CS_URS_2022_02/998021021"/>
    <hyperlink ref="F155" r:id="rId20" display="https://podminky.urs.cz/item/CS_URS_2022_02/99827610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28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I109" activeCellId="0" sqref="I109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122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s="20" customFormat="true" ht="12" hidden="true" customHeight="true" outlineLevel="0" collapsed="false">
      <c r="B8" s="21"/>
      <c r="D8" s="14" t="s">
        <v>124</v>
      </c>
      <c r="L8" s="21"/>
    </row>
    <row r="9" s="20" customFormat="true" ht="16.5" hidden="true" customHeight="true" outlineLevel="0" collapsed="false">
      <c r="B9" s="21"/>
      <c r="E9" s="45" t="s">
        <v>3041</v>
      </c>
      <c r="F9" s="45"/>
      <c r="G9" s="45"/>
      <c r="H9" s="45"/>
      <c r="L9" s="21"/>
    </row>
    <row r="10" s="20" customFormat="true" ht="10.5" hidden="true" customHeight="false" outlineLevel="0" collapsed="false">
      <c r="B10" s="21"/>
      <c r="L10" s="21"/>
    </row>
    <row r="11" s="20" customFormat="true" ht="12" hidden="true" customHeight="true" outlineLevel="0" collapsed="false">
      <c r="B11" s="21"/>
      <c r="D11" s="14" t="s">
        <v>16</v>
      </c>
      <c r="F11" s="15" t="s">
        <v>17</v>
      </c>
      <c r="I11" s="14" t="s">
        <v>18</v>
      </c>
      <c r="J11" s="15"/>
      <c r="L11" s="21"/>
    </row>
    <row r="12" s="20" customFormat="true" ht="12" hidden="true" customHeight="true" outlineLevel="0" collapsed="false">
      <c r="B12" s="21"/>
      <c r="D12" s="14" t="s">
        <v>19</v>
      </c>
      <c r="F12" s="15" t="s">
        <v>20</v>
      </c>
      <c r="I12" s="14" t="s">
        <v>21</v>
      </c>
      <c r="J12" s="103" t="n">
        <f aca="false">'Rekapitulace stavby'!AN8</f>
        <v>45979</v>
      </c>
      <c r="L12" s="21"/>
    </row>
    <row r="13" s="20" customFormat="true" ht="10.9" hidden="true" customHeight="true" outlineLevel="0" collapsed="false">
      <c r="B13" s="21"/>
      <c r="L13" s="21"/>
    </row>
    <row r="14" s="20" customFormat="true" ht="12" hidden="true" customHeight="true" outlineLevel="0" collapsed="false">
      <c r="B14" s="21"/>
      <c r="D14" s="14" t="s">
        <v>24</v>
      </c>
      <c r="I14" s="14" t="s">
        <v>25</v>
      </c>
      <c r="J14" s="15"/>
      <c r="L14" s="21"/>
    </row>
    <row r="15" s="20" customFormat="true" ht="18" hidden="true" customHeight="true" outlineLevel="0" collapsed="false">
      <c r="B15" s="21"/>
      <c r="E15" s="15" t="s">
        <v>26</v>
      </c>
      <c r="I15" s="14" t="s">
        <v>27</v>
      </c>
      <c r="J15" s="15"/>
      <c r="L15" s="21"/>
    </row>
    <row r="16" s="20" customFormat="true" ht="6.95" hidden="true" customHeight="true" outlineLevel="0" collapsed="false">
      <c r="B16" s="21"/>
      <c r="L16" s="21"/>
    </row>
    <row r="17" s="20" customFormat="true" ht="12" hidden="true" customHeight="true" outlineLevel="0" collapsed="false">
      <c r="B17" s="21"/>
      <c r="D17" s="14" t="s">
        <v>28</v>
      </c>
      <c r="I17" s="14" t="s">
        <v>25</v>
      </c>
      <c r="J17" s="15" t="n">
        <f aca="false">'Rekapitulace stavby'!AN13</f>
        <v>0</v>
      </c>
      <c r="L17" s="21"/>
    </row>
    <row r="18" s="20" customFormat="true" ht="18" hidden="true" customHeight="true" outlineLevel="0" collapsed="false">
      <c r="B18" s="21"/>
      <c r="E18" s="11" t="str">
        <f aca="false">'Rekapitulace stavby'!E14</f>
        <v> </v>
      </c>
      <c r="F18" s="11"/>
      <c r="G18" s="11"/>
      <c r="H18" s="11"/>
      <c r="I18" s="14" t="s">
        <v>27</v>
      </c>
      <c r="J18" s="15" t="n">
        <f aca="false">'Rekapitulace stavby'!AN14</f>
        <v>0</v>
      </c>
      <c r="L18" s="21"/>
    </row>
    <row r="19" s="20" customFormat="true" ht="6.95" hidden="true" customHeight="true" outlineLevel="0" collapsed="false">
      <c r="B19" s="21"/>
      <c r="L19" s="21"/>
    </row>
    <row r="20" s="20" customFormat="true" ht="12" hidden="true" customHeight="true" outlineLevel="0" collapsed="false">
      <c r="B20" s="21"/>
      <c r="D20" s="14" t="s">
        <v>30</v>
      </c>
      <c r="I20" s="14" t="s">
        <v>25</v>
      </c>
      <c r="J20" s="15"/>
      <c r="L20" s="21"/>
    </row>
    <row r="21" s="20" customFormat="true" ht="18" hidden="true" customHeight="true" outlineLevel="0" collapsed="false">
      <c r="B21" s="21"/>
      <c r="E21" s="15" t="s">
        <v>31</v>
      </c>
      <c r="I21" s="14" t="s">
        <v>27</v>
      </c>
      <c r="J21" s="15"/>
      <c r="L21" s="21"/>
    </row>
    <row r="22" s="20" customFormat="true" ht="6.95" hidden="true" customHeight="true" outlineLevel="0" collapsed="false">
      <c r="B22" s="21"/>
      <c r="L22" s="21"/>
    </row>
    <row r="23" s="20" customFormat="true" ht="12" hidden="true" customHeight="true" outlineLevel="0" collapsed="false">
      <c r="B23" s="21"/>
      <c r="D23" s="14" t="s">
        <v>33</v>
      </c>
      <c r="I23" s="14" t="s">
        <v>25</v>
      </c>
      <c r="J23" s="15"/>
      <c r="L23" s="21"/>
    </row>
    <row r="24" s="20" customFormat="true" ht="18" hidden="true" customHeight="true" outlineLevel="0" collapsed="false">
      <c r="B24" s="21"/>
      <c r="E24" s="15" t="s">
        <v>34</v>
      </c>
      <c r="I24" s="14" t="s">
        <v>27</v>
      </c>
      <c r="J24" s="15"/>
      <c r="L24" s="21"/>
    </row>
    <row r="25" s="20" customFormat="true" ht="6.95" hidden="true" customHeight="true" outlineLevel="0" collapsed="false">
      <c r="B25" s="21"/>
      <c r="L25" s="21"/>
    </row>
    <row r="26" s="20" customFormat="true" ht="12" hidden="true" customHeight="true" outlineLevel="0" collapsed="false">
      <c r="B26" s="21"/>
      <c r="D26" s="14" t="s">
        <v>35</v>
      </c>
      <c r="L26" s="21"/>
    </row>
    <row r="27" s="104" customFormat="true" ht="16.5" hidden="true" customHeight="true" outlineLevel="0" collapsed="false">
      <c r="B27" s="105"/>
      <c r="E27" s="18"/>
      <c r="F27" s="18"/>
      <c r="G27" s="18"/>
      <c r="H27" s="18"/>
      <c r="L27" s="105"/>
    </row>
    <row r="28" s="20" customFormat="true" ht="6.95" hidden="true" customHeight="true" outlineLevel="0" collapsed="false">
      <c r="B28" s="21"/>
      <c r="L28" s="21"/>
    </row>
    <row r="29" s="20" customFormat="true" ht="6.95" hidden="true" customHeight="true" outlineLevel="0" collapsed="false">
      <c r="B29" s="21"/>
      <c r="D29" s="50"/>
      <c r="E29" s="50"/>
      <c r="F29" s="50"/>
      <c r="G29" s="50"/>
      <c r="H29" s="50"/>
      <c r="I29" s="50"/>
      <c r="J29" s="50"/>
      <c r="K29" s="50"/>
      <c r="L29" s="21"/>
    </row>
    <row r="30" s="20" customFormat="true" ht="25.5" hidden="true" customHeight="true" outlineLevel="0" collapsed="false">
      <c r="B30" s="21"/>
      <c r="D30" s="106" t="s">
        <v>37</v>
      </c>
      <c r="J30" s="107" t="n">
        <f aca="false">ROUND(J85, 2)</f>
        <v>7624000</v>
      </c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14.45" hidden="true" customHeight="true" outlineLevel="0" collapsed="false">
      <c r="B32" s="21"/>
      <c r="F32" s="108" t="s">
        <v>39</v>
      </c>
      <c r="I32" s="108" t="s">
        <v>38</v>
      </c>
      <c r="J32" s="108" t="s">
        <v>40</v>
      </c>
      <c r="L32" s="21"/>
    </row>
    <row r="33" s="20" customFormat="true" ht="14.45" hidden="true" customHeight="true" outlineLevel="0" collapsed="false">
      <c r="B33" s="21"/>
      <c r="D33" s="109" t="s">
        <v>41</v>
      </c>
      <c r="E33" s="14" t="s">
        <v>42</v>
      </c>
      <c r="F33" s="94" t="n">
        <f aca="false">ROUND((SUM(BE85:BE127)),  2)</f>
        <v>7624000</v>
      </c>
      <c r="I33" s="110" t="n">
        <v>0.21</v>
      </c>
      <c r="J33" s="94" t="n">
        <f aca="false">ROUND(((SUM(BE85:BE127))*I33),  2)</f>
        <v>1601040</v>
      </c>
      <c r="L33" s="21"/>
    </row>
    <row r="34" s="20" customFormat="true" ht="14.45" hidden="true" customHeight="true" outlineLevel="0" collapsed="false">
      <c r="B34" s="21"/>
      <c r="E34" s="14" t="s">
        <v>43</v>
      </c>
      <c r="F34" s="94" t="n">
        <f aca="false">ROUND((SUM(BF85:BF127)),  2)</f>
        <v>0</v>
      </c>
      <c r="I34" s="110" t="n">
        <v>0.15</v>
      </c>
      <c r="J34" s="94" t="n">
        <f aca="false">ROUND(((SUM(BF85:BF127))*I34),  2)</f>
        <v>0</v>
      </c>
      <c r="L34" s="21"/>
    </row>
    <row r="35" s="20" customFormat="true" ht="14.45" hidden="true" customHeight="true" outlineLevel="0" collapsed="false">
      <c r="B35" s="21"/>
      <c r="E35" s="14" t="s">
        <v>44</v>
      </c>
      <c r="F35" s="94" t="n">
        <f aca="false">ROUND((SUM(BG85:BG127)),  2)</f>
        <v>0</v>
      </c>
      <c r="I35" s="110" t="n">
        <v>0.21</v>
      </c>
      <c r="J35" s="94" t="n">
        <f aca="false">0</f>
        <v>0</v>
      </c>
      <c r="L35" s="21"/>
    </row>
    <row r="36" s="20" customFormat="true" ht="14.45" hidden="true" customHeight="true" outlineLevel="0" collapsed="false">
      <c r="B36" s="21"/>
      <c r="E36" s="14" t="s">
        <v>45</v>
      </c>
      <c r="F36" s="94" t="n">
        <f aca="false">ROUND((SUM(BH85:BH127)),  2)</f>
        <v>0</v>
      </c>
      <c r="I36" s="110" t="n">
        <v>0.15</v>
      </c>
      <c r="J36" s="94" t="n">
        <f aca="false">0</f>
        <v>0</v>
      </c>
      <c r="L36" s="21"/>
    </row>
    <row r="37" s="20" customFormat="true" ht="14.45" hidden="true" customHeight="true" outlineLevel="0" collapsed="false">
      <c r="B37" s="21"/>
      <c r="E37" s="14" t="s">
        <v>46</v>
      </c>
      <c r="F37" s="94" t="n">
        <f aca="false">ROUND((SUM(BI85:BI127)),  2)</f>
        <v>0</v>
      </c>
      <c r="I37" s="110" t="n">
        <v>0</v>
      </c>
      <c r="J37" s="94" t="n">
        <f aca="false">0</f>
        <v>0</v>
      </c>
      <c r="L37" s="21"/>
    </row>
    <row r="38" s="20" customFormat="true" ht="6.95" hidden="true" customHeight="true" outlineLevel="0" collapsed="false">
      <c r="B38" s="21"/>
      <c r="L38" s="21"/>
    </row>
    <row r="39" s="20" customFormat="true" ht="25.5" hidden="true" customHeight="true" outlineLevel="0" collapsed="false">
      <c r="B39" s="21"/>
      <c r="C39" s="111"/>
      <c r="D39" s="112" t="s">
        <v>47</v>
      </c>
      <c r="E39" s="54"/>
      <c r="F39" s="54"/>
      <c r="G39" s="113" t="s">
        <v>48</v>
      </c>
      <c r="H39" s="114" t="s">
        <v>49</v>
      </c>
      <c r="I39" s="54"/>
      <c r="J39" s="115" t="n">
        <f aca="false">SUM(J30:J37)</f>
        <v>9225040</v>
      </c>
      <c r="K39" s="116"/>
      <c r="L39" s="21"/>
    </row>
    <row r="40" s="20" customFormat="true" ht="14.45" hidden="true" customHeight="true" outlineLevel="0" collapsed="false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1"/>
    </row>
    <row r="41" customFormat="false" ht="10.5" hidden="true" customHeight="false" outlineLevel="0" collapsed="false"/>
    <row r="42" customFormat="false" ht="10.5" hidden="true" customHeight="false" outlineLevel="0" collapsed="false"/>
    <row r="43" customFormat="false" ht="10.5" hidden="true" customHeight="false" outlineLevel="0" collapsed="false"/>
    <row r="44" s="20" customFormat="true" ht="6.95" hidden="false" customHeight="true" outlineLevel="0" collapsed="false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1"/>
    </row>
    <row r="45" s="20" customFormat="true" ht="24.95" hidden="false" customHeight="true" outlineLevel="0" collapsed="false">
      <c r="B45" s="21"/>
      <c r="C45" s="8" t="s">
        <v>128</v>
      </c>
      <c r="L45" s="21"/>
    </row>
    <row r="46" s="20" customFormat="true" ht="6.95" hidden="false" customHeight="true" outlineLevel="0" collapsed="false">
      <c r="B46" s="21"/>
      <c r="L46" s="21"/>
    </row>
    <row r="47" s="20" customFormat="true" ht="12" hidden="false" customHeight="true" outlineLevel="0" collapsed="false">
      <c r="B47" s="21"/>
      <c r="C47" s="14" t="s">
        <v>14</v>
      </c>
      <c r="L47" s="21"/>
    </row>
    <row r="48" s="20" customFormat="true" ht="16.5" hidden="false" customHeight="true" outlineLevel="0" collapsed="false">
      <c r="B48" s="21"/>
      <c r="E48" s="102" t="str">
        <f aca="false">E7</f>
        <v>Nové sportovní a sociální zázemí TJ Sokol Hrabová, z.s.</v>
      </c>
      <c r="F48" s="102"/>
      <c r="G48" s="102"/>
      <c r="H48" s="102"/>
      <c r="L48" s="21"/>
    </row>
    <row r="49" s="20" customFormat="true" ht="12" hidden="false" customHeight="true" outlineLevel="0" collapsed="false">
      <c r="B49" s="21"/>
      <c r="C49" s="14" t="s">
        <v>124</v>
      </c>
      <c r="L49" s="21"/>
    </row>
    <row r="50" s="20" customFormat="true" ht="16.5" hidden="false" customHeight="true" outlineLevel="0" collapsed="false">
      <c r="B50" s="21"/>
      <c r="E50" s="45" t="str">
        <f aca="false">E9</f>
        <v>220446 - Vedlejší a ostatní náklady</v>
      </c>
      <c r="F50" s="45"/>
      <c r="G50" s="45"/>
      <c r="H50" s="45"/>
      <c r="L50" s="21"/>
    </row>
    <row r="51" s="20" customFormat="true" ht="6.95" hidden="false" customHeight="true" outlineLevel="0" collapsed="false">
      <c r="B51" s="21"/>
      <c r="L51" s="21"/>
    </row>
    <row r="52" s="20" customFormat="true" ht="12" hidden="false" customHeight="true" outlineLevel="0" collapsed="false">
      <c r="B52" s="21"/>
      <c r="C52" s="14" t="s">
        <v>19</v>
      </c>
      <c r="F52" s="15" t="str">
        <f aca="false">F12</f>
        <v>Ostrava - Hrabová</v>
      </c>
      <c r="I52" s="14" t="s">
        <v>21</v>
      </c>
      <c r="J52" s="103" t="n">
        <v>45955</v>
      </c>
      <c r="L52" s="21"/>
    </row>
    <row r="53" s="20" customFormat="true" ht="6.95" hidden="false" customHeight="true" outlineLevel="0" collapsed="false">
      <c r="B53" s="21"/>
      <c r="L53" s="21"/>
    </row>
    <row r="54" s="20" customFormat="true" ht="25.7" hidden="false" customHeight="true" outlineLevel="0" collapsed="false">
      <c r="B54" s="21"/>
      <c r="C54" s="14" t="s">
        <v>24</v>
      </c>
      <c r="F54" s="15" t="str">
        <f aca="false">E15</f>
        <v>TJ Sokol Hrabová, z.s.</v>
      </c>
      <c r="I54" s="14" t="s">
        <v>30</v>
      </c>
      <c r="J54" s="117" t="str">
        <f aca="false">E21</f>
        <v>ing arch Hana Kovářová</v>
      </c>
      <c r="L54" s="21"/>
    </row>
    <row r="55" s="20" customFormat="true" ht="15.2" hidden="false" customHeight="true" outlineLevel="0" collapsed="false">
      <c r="B55" s="21"/>
      <c r="C55" s="14" t="s">
        <v>28</v>
      </c>
      <c r="F55" s="15" t="str">
        <f aca="false">IF(E18="","",E18)</f>
        <v> </v>
      </c>
      <c r="I55" s="14" t="s">
        <v>33</v>
      </c>
      <c r="J55" s="117" t="str">
        <f aca="false">E24</f>
        <v>Anna Mužná</v>
      </c>
      <c r="L55" s="21"/>
    </row>
    <row r="56" s="20" customFormat="true" ht="10.35" hidden="false" customHeight="true" outlineLevel="0" collapsed="false">
      <c r="B56" s="21"/>
      <c r="L56" s="21"/>
    </row>
    <row r="57" s="20" customFormat="true" ht="29.25" hidden="false" customHeight="true" outlineLevel="0" collapsed="false">
      <c r="B57" s="21"/>
      <c r="C57" s="118" t="s">
        <v>129</v>
      </c>
      <c r="D57" s="111"/>
      <c r="E57" s="111"/>
      <c r="F57" s="111"/>
      <c r="G57" s="111"/>
      <c r="H57" s="111"/>
      <c r="I57" s="111"/>
      <c r="J57" s="119" t="s">
        <v>130</v>
      </c>
      <c r="K57" s="111"/>
      <c r="L57" s="21"/>
    </row>
    <row r="58" s="20" customFormat="true" ht="10.35" hidden="false" customHeight="true" outlineLevel="0" collapsed="false">
      <c r="B58" s="21"/>
      <c r="L58" s="21"/>
    </row>
    <row r="59" s="20" customFormat="true" ht="22.9" hidden="false" customHeight="true" outlineLevel="0" collapsed="false">
      <c r="B59" s="21"/>
      <c r="C59" s="120" t="s">
        <v>69</v>
      </c>
      <c r="J59" s="107" t="n">
        <f aca="false">J85</f>
        <v>7624000</v>
      </c>
      <c r="L59" s="21"/>
      <c r="AU59" s="4" t="s">
        <v>131</v>
      </c>
    </row>
    <row r="60" s="121" customFormat="true" ht="24.95" hidden="false" customHeight="true" outlineLevel="0" collapsed="false">
      <c r="B60" s="122"/>
      <c r="D60" s="123" t="s">
        <v>3042</v>
      </c>
      <c r="E60" s="124"/>
      <c r="F60" s="124"/>
      <c r="G60" s="124"/>
      <c r="H60" s="124"/>
      <c r="I60" s="124"/>
      <c r="J60" s="125" t="n">
        <f aca="false">J86</f>
        <v>7624000</v>
      </c>
      <c r="L60" s="122"/>
    </row>
    <row r="61" s="89" customFormat="true" ht="19.9" hidden="false" customHeight="true" outlineLevel="0" collapsed="false">
      <c r="B61" s="126"/>
      <c r="D61" s="127" t="s">
        <v>3043</v>
      </c>
      <c r="E61" s="128"/>
      <c r="F61" s="128"/>
      <c r="G61" s="128"/>
      <c r="H61" s="128"/>
      <c r="I61" s="128"/>
      <c r="J61" s="129" t="n">
        <f aca="false">J87</f>
        <v>430000</v>
      </c>
      <c r="L61" s="126"/>
    </row>
    <row r="62" s="89" customFormat="true" ht="19.9" hidden="false" customHeight="true" outlineLevel="0" collapsed="false">
      <c r="B62" s="126"/>
      <c r="D62" s="127" t="s">
        <v>3044</v>
      </c>
      <c r="E62" s="128"/>
      <c r="F62" s="128"/>
      <c r="G62" s="128"/>
      <c r="H62" s="128"/>
      <c r="I62" s="128"/>
      <c r="J62" s="129" t="n">
        <f aca="false">J94</f>
        <v>3805000</v>
      </c>
      <c r="L62" s="126"/>
    </row>
    <row r="63" s="89" customFormat="true" ht="19.9" hidden="false" customHeight="true" outlineLevel="0" collapsed="false">
      <c r="B63" s="126"/>
      <c r="D63" s="127" t="s">
        <v>3045</v>
      </c>
      <c r="E63" s="128"/>
      <c r="F63" s="128"/>
      <c r="G63" s="128"/>
      <c r="H63" s="128"/>
      <c r="I63" s="128"/>
      <c r="J63" s="129" t="n">
        <f aca="false">J105</f>
        <v>2289000</v>
      </c>
      <c r="L63" s="126"/>
    </row>
    <row r="64" s="89" customFormat="true" ht="19.9" hidden="false" customHeight="true" outlineLevel="0" collapsed="false">
      <c r="B64" s="126"/>
      <c r="D64" s="127" t="s">
        <v>3046</v>
      </c>
      <c r="E64" s="128"/>
      <c r="F64" s="128"/>
      <c r="G64" s="128"/>
      <c r="H64" s="128"/>
      <c r="I64" s="128"/>
      <c r="J64" s="129" t="n">
        <f aca="false">J116</f>
        <v>650000</v>
      </c>
      <c r="L64" s="126"/>
    </row>
    <row r="65" s="89" customFormat="true" ht="19.9" hidden="false" customHeight="true" outlineLevel="0" collapsed="false">
      <c r="B65" s="126"/>
      <c r="D65" s="127" t="s">
        <v>3047</v>
      </c>
      <c r="E65" s="128"/>
      <c r="F65" s="128"/>
      <c r="G65" s="128"/>
      <c r="H65" s="128"/>
      <c r="I65" s="128"/>
      <c r="J65" s="129" t="n">
        <f aca="false">J124</f>
        <v>450000</v>
      </c>
      <c r="L65" s="126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s="20" customFormat="true" ht="12" hidden="false" customHeight="true" outlineLevel="0" collapsed="false">
      <c r="B76" s="21"/>
      <c r="C76" s="14" t="s">
        <v>124</v>
      </c>
      <c r="L76" s="21"/>
    </row>
    <row r="77" s="20" customFormat="true" ht="16.5" hidden="false" customHeight="true" outlineLevel="0" collapsed="false">
      <c r="B77" s="21"/>
      <c r="E77" s="45" t="str">
        <f aca="false">E9</f>
        <v>220446 - Vedlejší a ostatní náklady</v>
      </c>
      <c r="F77" s="45"/>
      <c r="G77" s="45"/>
      <c r="H77" s="45"/>
      <c r="L77" s="21"/>
    </row>
    <row r="78" s="20" customFormat="true" ht="6.95" hidden="false" customHeight="true" outlineLevel="0" collapsed="false">
      <c r="B78" s="21"/>
      <c r="L78" s="21"/>
    </row>
    <row r="79" s="20" customFormat="true" ht="12" hidden="false" customHeight="true" outlineLevel="0" collapsed="false">
      <c r="B79" s="21"/>
      <c r="C79" s="14" t="s">
        <v>19</v>
      </c>
      <c r="F79" s="15" t="str">
        <f aca="false">F12</f>
        <v>Ostrava - Hrabová</v>
      </c>
      <c r="I79" s="14" t="s">
        <v>21</v>
      </c>
      <c r="J79" s="103" t="n">
        <f aca="false">IF(J12="","",J12)</f>
        <v>45979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25.7" hidden="false" customHeight="true" outlineLevel="0" collapsed="false">
      <c r="B81" s="21"/>
      <c r="C81" s="14" t="s">
        <v>24</v>
      </c>
      <c r="F81" s="15" t="str">
        <f aca="false">E15</f>
        <v>TJ Sokol Hrabová, z.s.</v>
      </c>
      <c r="I81" s="14" t="s">
        <v>30</v>
      </c>
      <c r="J81" s="117" t="str">
        <f aca="false">E21</f>
        <v>ing arch Hana Kovářová</v>
      </c>
      <c r="L81" s="21"/>
    </row>
    <row r="82" s="20" customFormat="true" ht="15.2" hidden="false" customHeight="true" outlineLevel="0" collapsed="false">
      <c r="B82" s="21"/>
      <c r="C82" s="14" t="s">
        <v>28</v>
      </c>
      <c r="F82" s="15" t="str">
        <f aca="false">IF(E18="","",E18)</f>
        <v> </v>
      </c>
      <c r="I82" s="14" t="s">
        <v>33</v>
      </c>
      <c r="J82" s="117"/>
      <c r="L82" s="21"/>
    </row>
    <row r="83" s="20" customFormat="true" ht="10.35" hidden="false" customHeight="true" outlineLevel="0" collapsed="false">
      <c r="B83" s="21"/>
      <c r="L83" s="21"/>
    </row>
    <row r="84" s="130" customFormat="true" ht="29.25" hidden="false" customHeight="true" outlineLevel="0" collapsed="false">
      <c r="B84" s="131"/>
      <c r="C84" s="132" t="s">
        <v>156</v>
      </c>
      <c r="D84" s="133" t="s">
        <v>56</v>
      </c>
      <c r="E84" s="133" t="s">
        <v>52</v>
      </c>
      <c r="F84" s="133" t="s">
        <v>53</v>
      </c>
      <c r="G84" s="133" t="s">
        <v>157</v>
      </c>
      <c r="H84" s="133" t="s">
        <v>158</v>
      </c>
      <c r="I84" s="133" t="s">
        <v>159</v>
      </c>
      <c r="J84" s="133" t="s">
        <v>130</v>
      </c>
      <c r="K84" s="134" t="s">
        <v>160</v>
      </c>
      <c r="L84" s="131"/>
      <c r="M84" s="58"/>
      <c r="N84" s="59" t="s">
        <v>41</v>
      </c>
      <c r="O84" s="59" t="s">
        <v>161</v>
      </c>
      <c r="P84" s="59" t="s">
        <v>162</v>
      </c>
      <c r="Q84" s="59" t="s">
        <v>163</v>
      </c>
      <c r="R84" s="59" t="s">
        <v>164</v>
      </c>
      <c r="S84" s="59" t="s">
        <v>165</v>
      </c>
      <c r="T84" s="60" t="s">
        <v>166</v>
      </c>
    </row>
    <row r="85" s="20" customFormat="true" ht="22.9" hidden="false" customHeight="true" outlineLevel="0" collapsed="false">
      <c r="B85" s="21"/>
      <c r="C85" s="64" t="s">
        <v>167</v>
      </c>
      <c r="J85" s="135" t="n">
        <f aca="false">BK85</f>
        <v>7624000</v>
      </c>
      <c r="L85" s="21"/>
      <c r="M85" s="61"/>
      <c r="N85" s="50"/>
      <c r="O85" s="50"/>
      <c r="P85" s="136" t="n">
        <f aca="false">P86</f>
        <v>0</v>
      </c>
      <c r="Q85" s="50"/>
      <c r="R85" s="136" t="n">
        <f aca="false">R86</f>
        <v>0</v>
      </c>
      <c r="S85" s="50"/>
      <c r="T85" s="137" t="n">
        <f aca="false">T86</f>
        <v>0</v>
      </c>
      <c r="AT85" s="4" t="s">
        <v>70</v>
      </c>
      <c r="AU85" s="4" t="s">
        <v>131</v>
      </c>
      <c r="BK85" s="138" t="n">
        <f aca="false">BK86</f>
        <v>7624000</v>
      </c>
    </row>
    <row r="86" s="139" customFormat="true" ht="25.9" hidden="false" customHeight="true" outlineLevel="0" collapsed="false">
      <c r="B86" s="140"/>
      <c r="D86" s="141" t="s">
        <v>70</v>
      </c>
      <c r="E86" s="142" t="s">
        <v>3048</v>
      </c>
      <c r="F86" s="142" t="s">
        <v>3049</v>
      </c>
      <c r="J86" s="143" t="n">
        <f aca="false">BK86</f>
        <v>7624000</v>
      </c>
      <c r="L86" s="140"/>
      <c r="M86" s="144"/>
      <c r="P86" s="145" t="n">
        <f aca="false">P87+P94+P105+P116+P124</f>
        <v>0</v>
      </c>
      <c r="R86" s="145" t="n">
        <f aca="false">R87+R94+R105+R116+R124</f>
        <v>0</v>
      </c>
      <c r="T86" s="146" t="n">
        <f aca="false">T87+T94+T105+T116+T124</f>
        <v>0</v>
      </c>
      <c r="AR86" s="141" t="s">
        <v>204</v>
      </c>
      <c r="AT86" s="147" t="s">
        <v>70</v>
      </c>
      <c r="AU86" s="147" t="s">
        <v>71</v>
      </c>
      <c r="AY86" s="141" t="s">
        <v>170</v>
      </c>
      <c r="BK86" s="148" t="n">
        <f aca="false">BK87+BK94+BK105+BK116+BK124</f>
        <v>7624000</v>
      </c>
    </row>
    <row r="87" s="139" customFormat="true" ht="22.9" hidden="false" customHeight="true" outlineLevel="0" collapsed="false">
      <c r="B87" s="140"/>
      <c r="D87" s="141" t="s">
        <v>70</v>
      </c>
      <c r="E87" s="149" t="s">
        <v>3050</v>
      </c>
      <c r="F87" s="149" t="s">
        <v>3051</v>
      </c>
      <c r="J87" s="150" t="n">
        <f aca="false">BK87</f>
        <v>430000</v>
      </c>
      <c r="L87" s="140"/>
      <c r="M87" s="144"/>
      <c r="P87" s="145" t="n">
        <f aca="false">SUM(P88:P93)</f>
        <v>0</v>
      </c>
      <c r="R87" s="145" t="n">
        <f aca="false">SUM(R88:R93)</f>
        <v>0</v>
      </c>
      <c r="T87" s="146" t="n">
        <f aca="false">SUM(T88:T93)</f>
        <v>0</v>
      </c>
      <c r="AR87" s="141" t="s">
        <v>204</v>
      </c>
      <c r="AT87" s="147" t="s">
        <v>70</v>
      </c>
      <c r="AU87" s="147" t="s">
        <v>78</v>
      </c>
      <c r="AY87" s="141" t="s">
        <v>170</v>
      </c>
      <c r="BK87" s="148" t="n">
        <f aca="false">SUM(BK88:BK93)</f>
        <v>430000</v>
      </c>
    </row>
    <row r="88" s="20" customFormat="true" ht="48.5" hidden="false" customHeight="true" outlineLevel="0" collapsed="false">
      <c r="B88" s="21"/>
      <c r="C88" s="151" t="s">
        <v>78</v>
      </c>
      <c r="D88" s="151" t="s">
        <v>172</v>
      </c>
      <c r="E88" s="152" t="s">
        <v>3052</v>
      </c>
      <c r="F88" s="153" t="s">
        <v>3053</v>
      </c>
      <c r="G88" s="154" t="s">
        <v>1271</v>
      </c>
      <c r="H88" s="155" t="n">
        <v>1</v>
      </c>
      <c r="I88" s="156" t="n">
        <v>250000</v>
      </c>
      <c r="J88" s="157" t="n">
        <f aca="false">ROUND(I88*H88,2)</f>
        <v>250000</v>
      </c>
      <c r="K88" s="153"/>
      <c r="L88" s="21"/>
      <c r="M88" s="158"/>
      <c r="N88" s="159" t="s">
        <v>42</v>
      </c>
      <c r="O88" s="160" t="n">
        <v>0</v>
      </c>
      <c r="P88" s="160" t="n">
        <f aca="false">O88*H88</f>
        <v>0</v>
      </c>
      <c r="Q88" s="160" t="n">
        <v>0</v>
      </c>
      <c r="R88" s="160" t="n">
        <f aca="false">Q88*H88</f>
        <v>0</v>
      </c>
      <c r="S88" s="160" t="n">
        <v>0</v>
      </c>
      <c r="T88" s="161" t="n">
        <f aca="false">S88*H88</f>
        <v>0</v>
      </c>
      <c r="AR88" s="162" t="s">
        <v>3054</v>
      </c>
      <c r="AT88" s="162" t="s">
        <v>172</v>
      </c>
      <c r="AU88" s="162" t="s">
        <v>80</v>
      </c>
      <c r="AY88" s="4" t="s">
        <v>170</v>
      </c>
      <c r="BE88" s="163" t="n">
        <f aca="false">IF(N88="základní",J88,0)</f>
        <v>250000</v>
      </c>
      <c r="BF88" s="163" t="n">
        <f aca="false">IF(N88="snížená",J88,0)</f>
        <v>0</v>
      </c>
      <c r="BG88" s="163" t="n">
        <f aca="false">IF(N88="zákl. přenesená",J88,0)</f>
        <v>0</v>
      </c>
      <c r="BH88" s="163" t="n">
        <f aca="false">IF(N88="sníž. přenesená",J88,0)</f>
        <v>0</v>
      </c>
      <c r="BI88" s="163" t="n">
        <f aca="false">IF(N88="nulová",J88,0)</f>
        <v>0</v>
      </c>
      <c r="BJ88" s="4" t="s">
        <v>78</v>
      </c>
      <c r="BK88" s="163" t="n">
        <f aca="false">ROUND(I88*H88,2)</f>
        <v>250000</v>
      </c>
      <c r="BL88" s="4" t="s">
        <v>3054</v>
      </c>
      <c r="BM88" s="162" t="s">
        <v>3055</v>
      </c>
    </row>
    <row r="89" s="20" customFormat="true" ht="10.5" hidden="false" customHeight="false" outlineLevel="0" collapsed="false">
      <c r="B89" s="21"/>
      <c r="D89" s="164" t="s">
        <v>178</v>
      </c>
      <c r="F89" s="165" t="s">
        <v>3056</v>
      </c>
      <c r="L89" s="21"/>
      <c r="M89" s="166"/>
      <c r="T89" s="52"/>
      <c r="AT89" s="4" t="s">
        <v>178</v>
      </c>
      <c r="AU89" s="4" t="s">
        <v>80</v>
      </c>
    </row>
    <row r="90" s="20" customFormat="true" ht="35.8" hidden="false" customHeight="true" outlineLevel="0" collapsed="false">
      <c r="B90" s="21"/>
      <c r="C90" s="151" t="s">
        <v>80</v>
      </c>
      <c r="D90" s="151" t="s">
        <v>172</v>
      </c>
      <c r="E90" s="152" t="s">
        <v>3057</v>
      </c>
      <c r="F90" s="153" t="s">
        <v>3058</v>
      </c>
      <c r="G90" s="154" t="s">
        <v>1271</v>
      </c>
      <c r="H90" s="155" t="n">
        <v>1</v>
      </c>
      <c r="I90" s="156" t="n">
        <v>80000</v>
      </c>
      <c r="J90" s="157" t="n">
        <f aca="false">ROUND(I90*H90,2)</f>
        <v>80000</v>
      </c>
      <c r="K90" s="153"/>
      <c r="L90" s="21"/>
      <c r="M90" s="158"/>
      <c r="N90" s="159" t="s">
        <v>42</v>
      </c>
      <c r="O90" s="160" t="n">
        <v>0</v>
      </c>
      <c r="P90" s="160" t="n">
        <f aca="false">O90*H90</f>
        <v>0</v>
      </c>
      <c r="Q90" s="160" t="n">
        <v>0</v>
      </c>
      <c r="R90" s="160" t="n">
        <f aca="false">Q90*H90</f>
        <v>0</v>
      </c>
      <c r="S90" s="160" t="n">
        <v>0</v>
      </c>
      <c r="T90" s="161" t="n">
        <f aca="false">S90*H90</f>
        <v>0</v>
      </c>
      <c r="AR90" s="162" t="s">
        <v>3054</v>
      </c>
      <c r="AT90" s="162" t="s">
        <v>172</v>
      </c>
      <c r="AU90" s="162" t="s">
        <v>80</v>
      </c>
      <c r="AY90" s="4" t="s">
        <v>170</v>
      </c>
      <c r="BE90" s="163" t="n">
        <f aca="false">IF(N90="základní",J90,0)</f>
        <v>80000</v>
      </c>
      <c r="BF90" s="163" t="n">
        <f aca="false">IF(N90="snížená",J90,0)</f>
        <v>0</v>
      </c>
      <c r="BG90" s="163" t="n">
        <f aca="false">IF(N90="zákl. přenesená",J90,0)</f>
        <v>0</v>
      </c>
      <c r="BH90" s="163" t="n">
        <f aca="false">IF(N90="sníž. přenesená",J90,0)</f>
        <v>0</v>
      </c>
      <c r="BI90" s="163" t="n">
        <f aca="false">IF(N90="nulová",J90,0)</f>
        <v>0</v>
      </c>
      <c r="BJ90" s="4" t="s">
        <v>78</v>
      </c>
      <c r="BK90" s="163" t="n">
        <f aca="false">ROUND(I90*H90,2)</f>
        <v>80000</v>
      </c>
      <c r="BL90" s="4" t="s">
        <v>3054</v>
      </c>
      <c r="BM90" s="162" t="s">
        <v>3059</v>
      </c>
    </row>
    <row r="91" s="20" customFormat="true" ht="12.65" hidden="false" customHeight="true" outlineLevel="0" collapsed="false">
      <c r="B91" s="21"/>
      <c r="D91" s="164" t="s">
        <v>178</v>
      </c>
      <c r="F91" s="165" t="s">
        <v>3060</v>
      </c>
      <c r="L91" s="21"/>
      <c r="M91" s="166"/>
      <c r="T91" s="52"/>
      <c r="AT91" s="4" t="s">
        <v>178</v>
      </c>
      <c r="AU91" s="4" t="s">
        <v>80</v>
      </c>
    </row>
    <row r="92" s="20" customFormat="true" ht="24.2" hidden="false" customHeight="true" outlineLevel="0" collapsed="false">
      <c r="B92" s="21"/>
      <c r="C92" s="151" t="s">
        <v>191</v>
      </c>
      <c r="D92" s="151" t="s">
        <v>172</v>
      </c>
      <c r="E92" s="152" t="s">
        <v>3061</v>
      </c>
      <c r="F92" s="153" t="s">
        <v>3062</v>
      </c>
      <c r="G92" s="154" t="s">
        <v>1271</v>
      </c>
      <c r="H92" s="155" t="n">
        <v>1</v>
      </c>
      <c r="I92" s="156" t="n">
        <v>100000</v>
      </c>
      <c r="J92" s="157" t="n">
        <f aca="false">ROUND(I92*H92,2)</f>
        <v>100000</v>
      </c>
      <c r="K92" s="153"/>
      <c r="L92" s="21"/>
      <c r="M92" s="158"/>
      <c r="N92" s="159" t="s">
        <v>42</v>
      </c>
      <c r="O92" s="160" t="n">
        <v>0</v>
      </c>
      <c r="P92" s="160" t="n">
        <f aca="false">O92*H92</f>
        <v>0</v>
      </c>
      <c r="Q92" s="160" t="n">
        <v>0</v>
      </c>
      <c r="R92" s="160" t="n">
        <f aca="false">Q92*H92</f>
        <v>0</v>
      </c>
      <c r="S92" s="160" t="n">
        <v>0</v>
      </c>
      <c r="T92" s="161" t="n">
        <f aca="false">S92*H92</f>
        <v>0</v>
      </c>
      <c r="AR92" s="162" t="s">
        <v>3054</v>
      </c>
      <c r="AT92" s="162" t="s">
        <v>172</v>
      </c>
      <c r="AU92" s="162" t="s">
        <v>80</v>
      </c>
      <c r="AY92" s="4" t="s">
        <v>170</v>
      </c>
      <c r="BE92" s="163" t="n">
        <f aca="false">IF(N92="základní",J92,0)</f>
        <v>100000</v>
      </c>
      <c r="BF92" s="163" t="n">
        <f aca="false">IF(N92="snížená",J92,0)</f>
        <v>0</v>
      </c>
      <c r="BG92" s="163" t="n">
        <f aca="false">IF(N92="zákl. přenesená",J92,0)</f>
        <v>0</v>
      </c>
      <c r="BH92" s="163" t="n">
        <f aca="false">IF(N92="sníž. přenesená",J92,0)</f>
        <v>0</v>
      </c>
      <c r="BI92" s="163" t="n">
        <f aca="false">IF(N92="nulová",J92,0)</f>
        <v>0</v>
      </c>
      <c r="BJ92" s="4" t="s">
        <v>78</v>
      </c>
      <c r="BK92" s="163" t="n">
        <f aca="false">ROUND(I92*H92,2)</f>
        <v>100000</v>
      </c>
      <c r="BL92" s="4" t="s">
        <v>3054</v>
      </c>
      <c r="BM92" s="162" t="s">
        <v>3063</v>
      </c>
    </row>
    <row r="93" s="20" customFormat="true" ht="10.5" hidden="false" customHeight="false" outlineLevel="0" collapsed="false">
      <c r="B93" s="21"/>
      <c r="D93" s="164" t="s">
        <v>178</v>
      </c>
      <c r="F93" s="165" t="s">
        <v>3064</v>
      </c>
      <c r="L93" s="21"/>
      <c r="M93" s="166"/>
      <c r="T93" s="52"/>
      <c r="AT93" s="4" t="s">
        <v>178</v>
      </c>
      <c r="AU93" s="4" t="s">
        <v>80</v>
      </c>
    </row>
    <row r="94" s="139" customFormat="true" ht="22.9" hidden="false" customHeight="true" outlineLevel="0" collapsed="false">
      <c r="B94" s="140"/>
      <c r="D94" s="141" t="s">
        <v>70</v>
      </c>
      <c r="E94" s="149" t="s">
        <v>3065</v>
      </c>
      <c r="F94" s="149" t="s">
        <v>3066</v>
      </c>
      <c r="J94" s="150" t="n">
        <f aca="false">BK94</f>
        <v>3805000</v>
      </c>
      <c r="L94" s="140"/>
      <c r="M94" s="144"/>
      <c r="P94" s="145" t="n">
        <f aca="false">SUM(P95:P104)</f>
        <v>0</v>
      </c>
      <c r="R94" s="145" t="n">
        <f aca="false">SUM(R95:R104)</f>
        <v>0</v>
      </c>
      <c r="T94" s="146" t="n">
        <f aca="false">SUM(T95:T104)</f>
        <v>0</v>
      </c>
      <c r="AR94" s="141" t="s">
        <v>204</v>
      </c>
      <c r="AT94" s="147" t="s">
        <v>70</v>
      </c>
      <c r="AU94" s="147" t="s">
        <v>78</v>
      </c>
      <c r="AY94" s="141" t="s">
        <v>170</v>
      </c>
      <c r="BK94" s="148" t="n">
        <f aca="false">SUM(BK95:BK104)</f>
        <v>3805000</v>
      </c>
    </row>
    <row r="95" s="20" customFormat="true" ht="21.6" hidden="false" customHeight="true" outlineLevel="0" collapsed="false">
      <c r="B95" s="21"/>
      <c r="C95" s="151" t="s">
        <v>176</v>
      </c>
      <c r="D95" s="151" t="s">
        <v>172</v>
      </c>
      <c r="E95" s="152" t="s">
        <v>3067</v>
      </c>
      <c r="F95" s="153" t="s">
        <v>3068</v>
      </c>
      <c r="G95" s="154" t="s">
        <v>1271</v>
      </c>
      <c r="H95" s="155" t="n">
        <v>1</v>
      </c>
      <c r="I95" s="156" t="n">
        <v>1800000</v>
      </c>
      <c r="J95" s="157" t="n">
        <f aca="false">ROUND(I95*H95,2)</f>
        <v>1800000</v>
      </c>
      <c r="K95" s="153"/>
      <c r="L95" s="21"/>
      <c r="M95" s="158"/>
      <c r="N95" s="159" t="s">
        <v>42</v>
      </c>
      <c r="O95" s="160" t="n">
        <v>0</v>
      </c>
      <c r="P95" s="160" t="n">
        <f aca="false">O95*H95</f>
        <v>0</v>
      </c>
      <c r="Q95" s="160" t="n">
        <v>0</v>
      </c>
      <c r="R95" s="160" t="n">
        <f aca="false">Q95*H95</f>
        <v>0</v>
      </c>
      <c r="S95" s="160" t="n">
        <v>0</v>
      </c>
      <c r="T95" s="161" t="n">
        <f aca="false">S95*H95</f>
        <v>0</v>
      </c>
      <c r="AR95" s="162" t="s">
        <v>3054</v>
      </c>
      <c r="AT95" s="162" t="s">
        <v>172</v>
      </c>
      <c r="AU95" s="162" t="s">
        <v>80</v>
      </c>
      <c r="AY95" s="4" t="s">
        <v>170</v>
      </c>
      <c r="BE95" s="163" t="n">
        <f aca="false">IF(N95="základní",J95,0)</f>
        <v>1800000</v>
      </c>
      <c r="BF95" s="163" t="n">
        <f aca="false">IF(N95="snížená",J95,0)</f>
        <v>0</v>
      </c>
      <c r="BG95" s="163" t="n">
        <f aca="false">IF(N95="zákl. přenesená",J95,0)</f>
        <v>0</v>
      </c>
      <c r="BH95" s="163" t="n">
        <f aca="false">IF(N95="sníž. přenesená",J95,0)</f>
        <v>0</v>
      </c>
      <c r="BI95" s="163" t="n">
        <f aca="false">IF(N95="nulová",J95,0)</f>
        <v>0</v>
      </c>
      <c r="BJ95" s="4" t="s">
        <v>78</v>
      </c>
      <c r="BK95" s="163" t="n">
        <f aca="false">ROUND(I95*H95,2)</f>
        <v>1800000</v>
      </c>
      <c r="BL95" s="4" t="s">
        <v>3054</v>
      </c>
      <c r="BM95" s="162" t="s">
        <v>3069</v>
      </c>
    </row>
    <row r="96" s="20" customFormat="true" ht="10.5" hidden="false" customHeight="false" outlineLevel="0" collapsed="false">
      <c r="B96" s="21"/>
      <c r="D96" s="164" t="s">
        <v>178</v>
      </c>
      <c r="F96" s="165" t="s">
        <v>3070</v>
      </c>
      <c r="L96" s="21"/>
      <c r="M96" s="166"/>
      <c r="T96" s="52"/>
      <c r="AT96" s="4" t="s">
        <v>178</v>
      </c>
      <c r="AU96" s="4" t="s">
        <v>80</v>
      </c>
    </row>
    <row r="97" s="20" customFormat="true" ht="42.5" hidden="false" customHeight="true" outlineLevel="0" collapsed="false">
      <c r="B97" s="21"/>
      <c r="C97" s="151" t="s">
        <v>204</v>
      </c>
      <c r="D97" s="151" t="s">
        <v>172</v>
      </c>
      <c r="E97" s="152" t="s">
        <v>3071</v>
      </c>
      <c r="F97" s="153" t="s">
        <v>3072</v>
      </c>
      <c r="G97" s="154" t="s">
        <v>1271</v>
      </c>
      <c r="H97" s="155" t="n">
        <v>1</v>
      </c>
      <c r="I97" s="214" t="n">
        <v>500000</v>
      </c>
      <c r="J97" s="157" t="n">
        <f aca="false">ROUND(I97*H97,2)</f>
        <v>500000</v>
      </c>
      <c r="K97" s="153"/>
      <c r="L97" s="21"/>
      <c r="M97" s="158"/>
      <c r="N97" s="159" t="s">
        <v>42</v>
      </c>
      <c r="O97" s="160" t="n">
        <v>0</v>
      </c>
      <c r="P97" s="160" t="n">
        <f aca="false">O97*H97</f>
        <v>0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3054</v>
      </c>
      <c r="AT97" s="162" t="s">
        <v>172</v>
      </c>
      <c r="AU97" s="162" t="s">
        <v>80</v>
      </c>
      <c r="AY97" s="4" t="s">
        <v>170</v>
      </c>
      <c r="BE97" s="163" t="n">
        <f aca="false">IF(N97="základní",J97,0)</f>
        <v>500000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500000</v>
      </c>
      <c r="BL97" s="4" t="s">
        <v>3054</v>
      </c>
      <c r="BM97" s="162" t="s">
        <v>3073</v>
      </c>
    </row>
    <row r="98" s="20" customFormat="true" ht="10.5" hidden="false" customHeight="false" outlineLevel="0" collapsed="false">
      <c r="B98" s="21"/>
      <c r="D98" s="164" t="s">
        <v>178</v>
      </c>
      <c r="F98" s="165" t="s">
        <v>3074</v>
      </c>
      <c r="L98" s="21"/>
      <c r="M98" s="166"/>
      <c r="T98" s="52"/>
      <c r="AT98" s="4" t="s">
        <v>178</v>
      </c>
      <c r="AU98" s="4" t="s">
        <v>80</v>
      </c>
    </row>
    <row r="99" s="20" customFormat="true" ht="55.95" hidden="false" customHeight="true" outlineLevel="0" collapsed="false">
      <c r="B99" s="21"/>
      <c r="C99" s="151" t="s">
        <v>211</v>
      </c>
      <c r="D99" s="151" t="s">
        <v>172</v>
      </c>
      <c r="E99" s="152" t="s">
        <v>3075</v>
      </c>
      <c r="F99" s="153" t="s">
        <v>3076</v>
      </c>
      <c r="G99" s="154" t="s">
        <v>1271</v>
      </c>
      <c r="H99" s="155" t="n">
        <v>1</v>
      </c>
      <c r="I99" s="156" t="n">
        <v>155000</v>
      </c>
      <c r="J99" s="157" t="n">
        <f aca="false">ROUND(I99*H99,2)</f>
        <v>155000</v>
      </c>
      <c r="K99" s="153"/>
      <c r="L99" s="21"/>
      <c r="M99" s="158"/>
      <c r="N99" s="159" t="s">
        <v>42</v>
      </c>
      <c r="O99" s="160" t="n">
        <v>0</v>
      </c>
      <c r="P99" s="160" t="n">
        <f aca="false">O99*H99</f>
        <v>0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3054</v>
      </c>
      <c r="AT99" s="162" t="s">
        <v>172</v>
      </c>
      <c r="AU99" s="162" t="s">
        <v>80</v>
      </c>
      <c r="AY99" s="4" t="s">
        <v>170</v>
      </c>
      <c r="BE99" s="163" t="n">
        <f aca="false">IF(N99="základní",J99,0)</f>
        <v>155000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155000</v>
      </c>
      <c r="BL99" s="4" t="s">
        <v>3054</v>
      </c>
      <c r="BM99" s="162" t="s">
        <v>3077</v>
      </c>
    </row>
    <row r="100" s="20" customFormat="true" ht="10.5" hidden="false" customHeight="false" outlineLevel="0" collapsed="false">
      <c r="B100" s="21"/>
      <c r="D100" s="164" t="s">
        <v>178</v>
      </c>
      <c r="F100" s="165" t="s">
        <v>3078</v>
      </c>
      <c r="L100" s="21"/>
      <c r="M100" s="166"/>
      <c r="T100" s="52"/>
      <c r="AT100" s="4" t="s">
        <v>178</v>
      </c>
      <c r="AU100" s="4" t="s">
        <v>80</v>
      </c>
    </row>
    <row r="101" s="20" customFormat="true" ht="44" hidden="false" customHeight="true" outlineLevel="0" collapsed="false">
      <c r="B101" s="21"/>
      <c r="C101" s="151" t="s">
        <v>216</v>
      </c>
      <c r="D101" s="151" t="s">
        <v>172</v>
      </c>
      <c r="E101" s="152" t="s">
        <v>3079</v>
      </c>
      <c r="F101" s="153" t="s">
        <v>3080</v>
      </c>
      <c r="G101" s="154" t="s">
        <v>1271</v>
      </c>
      <c r="H101" s="155" t="n">
        <v>1</v>
      </c>
      <c r="I101" s="156" t="n">
        <v>1200000</v>
      </c>
      <c r="J101" s="157" t="n">
        <f aca="false">ROUND(I101*H101,2)</f>
        <v>1200000</v>
      </c>
      <c r="K101" s="153"/>
      <c r="L101" s="21"/>
      <c r="M101" s="158"/>
      <c r="N101" s="159" t="s">
        <v>42</v>
      </c>
      <c r="O101" s="160" t="n">
        <v>0</v>
      </c>
      <c r="P101" s="160" t="n">
        <f aca="false">O101*H101</f>
        <v>0</v>
      </c>
      <c r="Q101" s="160" t="n">
        <v>0</v>
      </c>
      <c r="R101" s="160" t="n">
        <f aca="false">Q101*H101</f>
        <v>0</v>
      </c>
      <c r="S101" s="160" t="n">
        <v>0</v>
      </c>
      <c r="T101" s="161" t="n">
        <f aca="false">S101*H101</f>
        <v>0</v>
      </c>
      <c r="AR101" s="162" t="s">
        <v>3054</v>
      </c>
      <c r="AT101" s="162" t="s">
        <v>172</v>
      </c>
      <c r="AU101" s="162" t="s">
        <v>80</v>
      </c>
      <c r="AY101" s="4" t="s">
        <v>170</v>
      </c>
      <c r="BE101" s="163" t="n">
        <f aca="false">IF(N101="základní",J101,0)</f>
        <v>1200000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1200000</v>
      </c>
      <c r="BL101" s="4" t="s">
        <v>3054</v>
      </c>
      <c r="BM101" s="162" t="s">
        <v>3081</v>
      </c>
    </row>
    <row r="102" s="20" customFormat="true" ht="10.5" hidden="false" customHeight="false" outlineLevel="0" collapsed="false">
      <c r="B102" s="21"/>
      <c r="D102" s="164" t="s">
        <v>178</v>
      </c>
      <c r="F102" s="165" t="s">
        <v>3082</v>
      </c>
      <c r="L102" s="21"/>
      <c r="M102" s="166"/>
      <c r="T102" s="52"/>
      <c r="AT102" s="4" t="s">
        <v>178</v>
      </c>
      <c r="AU102" s="4" t="s">
        <v>80</v>
      </c>
    </row>
    <row r="103" s="20" customFormat="true" ht="44" hidden="false" customHeight="true" outlineLevel="0" collapsed="false">
      <c r="B103" s="21"/>
      <c r="C103" s="151" t="s">
        <v>223</v>
      </c>
      <c r="D103" s="151" t="s">
        <v>172</v>
      </c>
      <c r="E103" s="152" t="s">
        <v>3083</v>
      </c>
      <c r="F103" s="153" t="s">
        <v>3084</v>
      </c>
      <c r="G103" s="154" t="s">
        <v>1271</v>
      </c>
      <c r="H103" s="155" t="n">
        <v>1</v>
      </c>
      <c r="I103" s="156" t="n">
        <v>150000</v>
      </c>
      <c r="J103" s="157" t="n">
        <f aca="false">ROUND(I103*H103,2)</f>
        <v>150000</v>
      </c>
      <c r="K103" s="153"/>
      <c r="L103" s="21"/>
      <c r="M103" s="158"/>
      <c r="N103" s="159" t="s">
        <v>42</v>
      </c>
      <c r="O103" s="160" t="n">
        <v>0</v>
      </c>
      <c r="P103" s="160" t="n">
        <f aca="false">O103*H103</f>
        <v>0</v>
      </c>
      <c r="Q103" s="160" t="n">
        <v>0</v>
      </c>
      <c r="R103" s="160" t="n">
        <f aca="false">Q103*H103</f>
        <v>0</v>
      </c>
      <c r="S103" s="160" t="n">
        <v>0</v>
      </c>
      <c r="T103" s="161" t="n">
        <f aca="false">S103*H103</f>
        <v>0</v>
      </c>
      <c r="AR103" s="162" t="s">
        <v>3054</v>
      </c>
      <c r="AT103" s="162" t="s">
        <v>172</v>
      </c>
      <c r="AU103" s="162" t="s">
        <v>80</v>
      </c>
      <c r="AY103" s="4" t="s">
        <v>170</v>
      </c>
      <c r="BE103" s="163" t="n">
        <f aca="false">IF(N103="základní",J103,0)</f>
        <v>150000</v>
      </c>
      <c r="BF103" s="163" t="n">
        <f aca="false">IF(N103="snížená",J103,0)</f>
        <v>0</v>
      </c>
      <c r="BG103" s="163" t="n">
        <f aca="false">IF(N103="zákl. přenesená",J103,0)</f>
        <v>0</v>
      </c>
      <c r="BH103" s="163" t="n">
        <f aca="false">IF(N103="sníž. přenesená",J103,0)</f>
        <v>0</v>
      </c>
      <c r="BI103" s="163" t="n">
        <f aca="false">IF(N103="nulová",J103,0)</f>
        <v>0</v>
      </c>
      <c r="BJ103" s="4" t="s">
        <v>78</v>
      </c>
      <c r="BK103" s="163" t="n">
        <f aca="false">ROUND(I103*H103,2)</f>
        <v>150000</v>
      </c>
      <c r="BL103" s="4" t="s">
        <v>3054</v>
      </c>
      <c r="BM103" s="162" t="s">
        <v>3085</v>
      </c>
    </row>
    <row r="104" s="20" customFormat="true" ht="10.5" hidden="false" customHeight="false" outlineLevel="0" collapsed="false">
      <c r="B104" s="21"/>
      <c r="D104" s="164" t="s">
        <v>178</v>
      </c>
      <c r="F104" s="165" t="s">
        <v>3086</v>
      </c>
      <c r="L104" s="21"/>
      <c r="M104" s="166"/>
      <c r="T104" s="52"/>
      <c r="AT104" s="4" t="s">
        <v>178</v>
      </c>
      <c r="AU104" s="4" t="s">
        <v>80</v>
      </c>
    </row>
    <row r="105" s="139" customFormat="true" ht="22.9" hidden="false" customHeight="true" outlineLevel="0" collapsed="false">
      <c r="B105" s="140"/>
      <c r="D105" s="141" t="s">
        <v>70</v>
      </c>
      <c r="E105" s="149" t="s">
        <v>3087</v>
      </c>
      <c r="F105" s="149" t="s">
        <v>3088</v>
      </c>
      <c r="J105" s="150" t="n">
        <f aca="false">BK105</f>
        <v>2289000</v>
      </c>
      <c r="L105" s="140"/>
      <c r="M105" s="144"/>
      <c r="P105" s="145" t="n">
        <f aca="false">SUM(P106:P115)</f>
        <v>0</v>
      </c>
      <c r="R105" s="145" t="n">
        <f aca="false">SUM(R106:R115)</f>
        <v>0</v>
      </c>
      <c r="T105" s="146" t="n">
        <f aca="false">SUM(T106:T115)</f>
        <v>0</v>
      </c>
      <c r="AR105" s="141" t="s">
        <v>204</v>
      </c>
      <c r="AT105" s="147" t="s">
        <v>70</v>
      </c>
      <c r="AU105" s="147" t="s">
        <v>78</v>
      </c>
      <c r="AY105" s="141" t="s">
        <v>170</v>
      </c>
      <c r="BK105" s="148" t="n">
        <f aca="false">SUM(BK106:BK115)</f>
        <v>2289000</v>
      </c>
    </row>
    <row r="106" s="20" customFormat="true" ht="63.4" hidden="false" customHeight="true" outlineLevel="0" collapsed="false">
      <c r="B106" s="21"/>
      <c r="C106" s="151" t="s">
        <v>228</v>
      </c>
      <c r="D106" s="151" t="s">
        <v>172</v>
      </c>
      <c r="E106" s="152" t="s">
        <v>3089</v>
      </c>
      <c r="F106" s="153" t="s">
        <v>3090</v>
      </c>
      <c r="G106" s="154" t="s">
        <v>1271</v>
      </c>
      <c r="H106" s="155" t="n">
        <v>1</v>
      </c>
      <c r="I106" s="156" t="n">
        <v>384000</v>
      </c>
      <c r="J106" s="157" t="n">
        <f aca="false">ROUND(I106*H106,2)</f>
        <v>384000</v>
      </c>
      <c r="K106" s="153"/>
      <c r="L106" s="21"/>
      <c r="M106" s="158"/>
      <c r="N106" s="159" t="s">
        <v>42</v>
      </c>
      <c r="O106" s="160" t="n">
        <v>0</v>
      </c>
      <c r="P106" s="160" t="n">
        <f aca="false">O106*H106</f>
        <v>0</v>
      </c>
      <c r="Q106" s="160" t="n">
        <v>0</v>
      </c>
      <c r="R106" s="160" t="n">
        <f aca="false">Q106*H106</f>
        <v>0</v>
      </c>
      <c r="S106" s="160" t="n">
        <v>0</v>
      </c>
      <c r="T106" s="161" t="n">
        <f aca="false">S106*H106</f>
        <v>0</v>
      </c>
      <c r="AR106" s="162" t="s">
        <v>3054</v>
      </c>
      <c r="AT106" s="162" t="s">
        <v>172</v>
      </c>
      <c r="AU106" s="162" t="s">
        <v>80</v>
      </c>
      <c r="AY106" s="4" t="s">
        <v>170</v>
      </c>
      <c r="BE106" s="163" t="n">
        <f aca="false">IF(N106="základní",J106,0)</f>
        <v>384000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384000</v>
      </c>
      <c r="BL106" s="4" t="s">
        <v>3054</v>
      </c>
      <c r="BM106" s="162" t="s">
        <v>3091</v>
      </c>
    </row>
    <row r="107" s="20" customFormat="true" ht="14.9" hidden="false" customHeight="true" outlineLevel="0" collapsed="false">
      <c r="B107" s="21"/>
      <c r="D107" s="164" t="s">
        <v>178</v>
      </c>
      <c r="F107" s="165" t="s">
        <v>3092</v>
      </c>
      <c r="L107" s="21"/>
      <c r="M107" s="166"/>
      <c r="T107" s="52"/>
      <c r="AT107" s="4" t="s">
        <v>178</v>
      </c>
      <c r="AU107" s="4" t="s">
        <v>80</v>
      </c>
    </row>
    <row r="108" s="20" customFormat="true" ht="41" hidden="false" customHeight="true" outlineLevel="0" collapsed="false">
      <c r="B108" s="21"/>
      <c r="C108" s="151" t="s">
        <v>236</v>
      </c>
      <c r="D108" s="151" t="s">
        <v>172</v>
      </c>
      <c r="E108" s="152" t="s">
        <v>3093</v>
      </c>
      <c r="F108" s="153" t="s">
        <v>3094</v>
      </c>
      <c r="G108" s="154" t="s">
        <v>1271</v>
      </c>
      <c r="H108" s="155" t="n">
        <v>1</v>
      </c>
      <c r="I108" s="156" t="n">
        <v>55000</v>
      </c>
      <c r="J108" s="157" t="n">
        <f aca="false">ROUND(I108*H108,2)</f>
        <v>55000</v>
      </c>
      <c r="K108" s="153"/>
      <c r="L108" s="21"/>
      <c r="M108" s="158"/>
      <c r="N108" s="159" t="s">
        <v>42</v>
      </c>
      <c r="O108" s="160" t="n">
        <v>0</v>
      </c>
      <c r="P108" s="160" t="n">
        <f aca="false">O108*H108</f>
        <v>0</v>
      </c>
      <c r="Q108" s="160" t="n">
        <v>0</v>
      </c>
      <c r="R108" s="160" t="n">
        <f aca="false">Q108*H108</f>
        <v>0</v>
      </c>
      <c r="S108" s="160" t="n">
        <v>0</v>
      </c>
      <c r="T108" s="161" t="n">
        <f aca="false">S108*H108</f>
        <v>0</v>
      </c>
      <c r="AR108" s="162" t="s">
        <v>3054</v>
      </c>
      <c r="AT108" s="162" t="s">
        <v>172</v>
      </c>
      <c r="AU108" s="162" t="s">
        <v>80</v>
      </c>
      <c r="AY108" s="4" t="s">
        <v>170</v>
      </c>
      <c r="BE108" s="163" t="n">
        <f aca="false">IF(N108="základní",J108,0)</f>
        <v>55000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55000</v>
      </c>
      <c r="BL108" s="4" t="s">
        <v>3054</v>
      </c>
      <c r="BM108" s="162" t="s">
        <v>3095</v>
      </c>
    </row>
    <row r="109" s="20" customFormat="true" ht="10.5" hidden="false" customHeight="false" outlineLevel="0" collapsed="false">
      <c r="B109" s="21"/>
      <c r="D109" s="164" t="s">
        <v>178</v>
      </c>
      <c r="F109" s="165" t="s">
        <v>3096</v>
      </c>
      <c r="L109" s="21"/>
      <c r="M109" s="166"/>
      <c r="T109" s="52"/>
      <c r="AT109" s="4" t="s">
        <v>178</v>
      </c>
      <c r="AU109" s="4" t="s">
        <v>80</v>
      </c>
    </row>
    <row r="110" s="20" customFormat="true" ht="36.55" hidden="false" customHeight="true" outlineLevel="0" collapsed="false">
      <c r="B110" s="21"/>
      <c r="C110" s="151" t="s">
        <v>244</v>
      </c>
      <c r="D110" s="151" t="s">
        <v>172</v>
      </c>
      <c r="E110" s="152" t="s">
        <v>3097</v>
      </c>
      <c r="F110" s="153" t="s">
        <v>3098</v>
      </c>
      <c r="G110" s="154" t="s">
        <v>1271</v>
      </c>
      <c r="H110" s="155" t="n">
        <v>1</v>
      </c>
      <c r="I110" s="156" t="n">
        <v>250000</v>
      </c>
      <c r="J110" s="157" t="n">
        <f aca="false">ROUND(I110*H110,2)</f>
        <v>250000</v>
      </c>
      <c r="K110" s="153"/>
      <c r="L110" s="21"/>
      <c r="M110" s="158"/>
      <c r="N110" s="159" t="s">
        <v>42</v>
      </c>
      <c r="O110" s="160" t="n">
        <v>0</v>
      </c>
      <c r="P110" s="160" t="n">
        <f aca="false">O110*H110</f>
        <v>0</v>
      </c>
      <c r="Q110" s="160" t="n">
        <v>0</v>
      </c>
      <c r="R110" s="160" t="n">
        <f aca="false">Q110*H110</f>
        <v>0</v>
      </c>
      <c r="S110" s="160" t="n">
        <v>0</v>
      </c>
      <c r="T110" s="161" t="n">
        <f aca="false">S110*H110</f>
        <v>0</v>
      </c>
      <c r="AR110" s="162" t="s">
        <v>3054</v>
      </c>
      <c r="AT110" s="162" t="s">
        <v>172</v>
      </c>
      <c r="AU110" s="162" t="s">
        <v>80</v>
      </c>
      <c r="AY110" s="4" t="s">
        <v>170</v>
      </c>
      <c r="BE110" s="163" t="n">
        <f aca="false">IF(N110="základní",J110,0)</f>
        <v>250000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250000</v>
      </c>
      <c r="BL110" s="4" t="s">
        <v>3054</v>
      </c>
      <c r="BM110" s="162" t="s">
        <v>3099</v>
      </c>
    </row>
    <row r="111" s="20" customFormat="true" ht="10.5" hidden="false" customHeight="false" outlineLevel="0" collapsed="false">
      <c r="B111" s="21"/>
      <c r="D111" s="164" t="s">
        <v>178</v>
      </c>
      <c r="F111" s="165" t="s">
        <v>3100</v>
      </c>
      <c r="L111" s="21"/>
      <c r="M111" s="166"/>
      <c r="T111" s="52"/>
      <c r="AT111" s="4" t="s">
        <v>178</v>
      </c>
      <c r="AU111" s="4" t="s">
        <v>80</v>
      </c>
    </row>
    <row r="112" s="20" customFormat="true" ht="23.1" hidden="false" customHeight="true" outlineLevel="0" collapsed="false">
      <c r="B112" s="21"/>
      <c r="C112" s="151" t="s">
        <v>251</v>
      </c>
      <c r="D112" s="151" t="s">
        <v>172</v>
      </c>
      <c r="E112" s="152" t="s">
        <v>3101</v>
      </c>
      <c r="F112" s="153" t="s">
        <v>3102</v>
      </c>
      <c r="G112" s="154" t="s">
        <v>1271</v>
      </c>
      <c r="H112" s="155" t="n">
        <v>1</v>
      </c>
      <c r="I112" s="156" t="n">
        <v>150000</v>
      </c>
      <c r="J112" s="157" t="n">
        <f aca="false">ROUND(I112*H112,2)</f>
        <v>150000</v>
      </c>
      <c r="K112" s="153"/>
      <c r="L112" s="21"/>
      <c r="M112" s="158"/>
      <c r="N112" s="159" t="s">
        <v>42</v>
      </c>
      <c r="O112" s="160" t="n">
        <v>0</v>
      </c>
      <c r="P112" s="160" t="n">
        <f aca="false">O112*H112</f>
        <v>0</v>
      </c>
      <c r="Q112" s="160" t="n">
        <v>0</v>
      </c>
      <c r="R112" s="160" t="n">
        <f aca="false">Q112*H112</f>
        <v>0</v>
      </c>
      <c r="S112" s="160" t="n">
        <v>0</v>
      </c>
      <c r="T112" s="161" t="n">
        <f aca="false">S112*H112</f>
        <v>0</v>
      </c>
      <c r="AR112" s="162" t="s">
        <v>3054</v>
      </c>
      <c r="AT112" s="162" t="s">
        <v>172</v>
      </c>
      <c r="AU112" s="162" t="s">
        <v>80</v>
      </c>
      <c r="AY112" s="4" t="s">
        <v>170</v>
      </c>
      <c r="BE112" s="163" t="n">
        <f aca="false">IF(N112="základní",J112,0)</f>
        <v>150000</v>
      </c>
      <c r="BF112" s="163" t="n">
        <f aca="false">IF(N112="snížená",J112,0)</f>
        <v>0</v>
      </c>
      <c r="BG112" s="163" t="n">
        <f aca="false">IF(N112="zákl. přenesená",J112,0)</f>
        <v>0</v>
      </c>
      <c r="BH112" s="163" t="n">
        <f aca="false">IF(N112="sníž. přenesená",J112,0)</f>
        <v>0</v>
      </c>
      <c r="BI112" s="163" t="n">
        <f aca="false">IF(N112="nulová",J112,0)</f>
        <v>0</v>
      </c>
      <c r="BJ112" s="4" t="s">
        <v>78</v>
      </c>
      <c r="BK112" s="163" t="n">
        <f aca="false">ROUND(I112*H112,2)</f>
        <v>150000</v>
      </c>
      <c r="BL112" s="4" t="s">
        <v>3054</v>
      </c>
      <c r="BM112" s="162" t="s">
        <v>3103</v>
      </c>
    </row>
    <row r="113" s="20" customFormat="true" ht="10.5" hidden="false" customHeight="false" outlineLevel="0" collapsed="false">
      <c r="B113" s="21"/>
      <c r="D113" s="164" t="s">
        <v>178</v>
      </c>
      <c r="F113" s="165" t="s">
        <v>3104</v>
      </c>
      <c r="L113" s="21"/>
      <c r="M113" s="166"/>
      <c r="T113" s="52"/>
      <c r="AT113" s="4" t="s">
        <v>178</v>
      </c>
      <c r="AU113" s="4" t="s">
        <v>80</v>
      </c>
    </row>
    <row r="114" s="20" customFormat="true" ht="51.45" hidden="false" customHeight="true" outlineLevel="0" collapsed="false">
      <c r="B114" s="21"/>
      <c r="C114" s="151" t="s">
        <v>257</v>
      </c>
      <c r="D114" s="151" t="s">
        <v>172</v>
      </c>
      <c r="E114" s="152" t="s">
        <v>3105</v>
      </c>
      <c r="F114" s="153" t="s">
        <v>3106</v>
      </c>
      <c r="G114" s="154" t="s">
        <v>1271</v>
      </c>
      <c r="H114" s="155" t="n">
        <v>1</v>
      </c>
      <c r="I114" s="156" t="n">
        <v>1450000</v>
      </c>
      <c r="J114" s="157" t="n">
        <f aca="false">ROUND(I114*H114,2)</f>
        <v>1450000</v>
      </c>
      <c r="K114" s="153"/>
      <c r="L114" s="21"/>
      <c r="M114" s="158"/>
      <c r="N114" s="159" t="s">
        <v>42</v>
      </c>
      <c r="O114" s="160" t="n">
        <v>0</v>
      </c>
      <c r="P114" s="160" t="n">
        <f aca="false">O114*H114</f>
        <v>0</v>
      </c>
      <c r="Q114" s="160" t="n">
        <v>0</v>
      </c>
      <c r="R114" s="160" t="n">
        <f aca="false">Q114*H114</f>
        <v>0</v>
      </c>
      <c r="S114" s="160" t="n">
        <v>0</v>
      </c>
      <c r="T114" s="161" t="n">
        <f aca="false">S114*H114</f>
        <v>0</v>
      </c>
      <c r="AR114" s="162" t="s">
        <v>3054</v>
      </c>
      <c r="AT114" s="162" t="s">
        <v>172</v>
      </c>
      <c r="AU114" s="162" t="s">
        <v>80</v>
      </c>
      <c r="AY114" s="4" t="s">
        <v>170</v>
      </c>
      <c r="BE114" s="163" t="n">
        <f aca="false">IF(N114="základní",J114,0)</f>
        <v>1450000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1450000</v>
      </c>
      <c r="BL114" s="4" t="s">
        <v>3054</v>
      </c>
      <c r="BM114" s="162" t="s">
        <v>3107</v>
      </c>
    </row>
    <row r="115" s="20" customFormat="true" ht="10.5" hidden="false" customHeight="false" outlineLevel="0" collapsed="false">
      <c r="B115" s="21"/>
      <c r="D115" s="164" t="s">
        <v>178</v>
      </c>
      <c r="F115" s="165" t="s">
        <v>3108</v>
      </c>
      <c r="L115" s="21"/>
      <c r="M115" s="166"/>
      <c r="T115" s="52"/>
      <c r="AT115" s="4" t="s">
        <v>178</v>
      </c>
      <c r="AU115" s="4" t="s">
        <v>80</v>
      </c>
    </row>
    <row r="116" s="139" customFormat="true" ht="22.9" hidden="false" customHeight="true" outlineLevel="0" collapsed="false">
      <c r="B116" s="140"/>
      <c r="D116" s="141" t="s">
        <v>70</v>
      </c>
      <c r="E116" s="149" t="s">
        <v>3109</v>
      </c>
      <c r="F116" s="149" t="s">
        <v>3110</v>
      </c>
      <c r="J116" s="150" t="n">
        <f aca="false">BK116</f>
        <v>650000</v>
      </c>
      <c r="L116" s="140"/>
      <c r="M116" s="144"/>
      <c r="P116" s="145" t="n">
        <f aca="false">SUM(P117:P123)</f>
        <v>0</v>
      </c>
      <c r="R116" s="145" t="n">
        <f aca="false">SUM(R117:R123)</f>
        <v>0</v>
      </c>
      <c r="T116" s="146" t="n">
        <f aca="false">SUM(T117:T123)</f>
        <v>0</v>
      </c>
      <c r="AR116" s="141" t="s">
        <v>204</v>
      </c>
      <c r="AT116" s="147" t="s">
        <v>70</v>
      </c>
      <c r="AU116" s="147" t="s">
        <v>78</v>
      </c>
      <c r="AY116" s="141" t="s">
        <v>170</v>
      </c>
      <c r="BK116" s="148" t="n">
        <f aca="false">SUM(BK117:BK123)</f>
        <v>650000</v>
      </c>
    </row>
    <row r="117" s="20" customFormat="true" ht="52.95" hidden="false" customHeight="true" outlineLevel="0" collapsed="false">
      <c r="B117" s="21"/>
      <c r="C117" s="151" t="s">
        <v>263</v>
      </c>
      <c r="D117" s="151" t="s">
        <v>172</v>
      </c>
      <c r="E117" s="152" t="s">
        <v>3111</v>
      </c>
      <c r="F117" s="153" t="s">
        <v>3112</v>
      </c>
      <c r="G117" s="154" t="s">
        <v>1271</v>
      </c>
      <c r="H117" s="155" t="n">
        <v>1</v>
      </c>
      <c r="I117" s="156" t="n">
        <v>150000</v>
      </c>
      <c r="J117" s="157" t="n">
        <f aca="false">ROUND(I117*H117,2)</f>
        <v>150000</v>
      </c>
      <c r="K117" s="153"/>
      <c r="L117" s="21"/>
      <c r="M117" s="158"/>
      <c r="N117" s="159" t="s">
        <v>42</v>
      </c>
      <c r="O117" s="160" t="n">
        <v>0</v>
      </c>
      <c r="P117" s="160" t="n">
        <f aca="false">O117*H117</f>
        <v>0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3054</v>
      </c>
      <c r="AT117" s="162" t="s">
        <v>172</v>
      </c>
      <c r="AU117" s="162" t="s">
        <v>80</v>
      </c>
      <c r="AY117" s="4" t="s">
        <v>170</v>
      </c>
      <c r="BE117" s="163" t="n">
        <f aca="false">IF(N117="základní",J117,0)</f>
        <v>150000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150000</v>
      </c>
      <c r="BL117" s="4" t="s">
        <v>3054</v>
      </c>
      <c r="BM117" s="162" t="s">
        <v>3113</v>
      </c>
    </row>
    <row r="118" s="20" customFormat="true" ht="10.5" hidden="false" customHeight="false" outlineLevel="0" collapsed="false">
      <c r="B118" s="21"/>
      <c r="D118" s="164" t="s">
        <v>178</v>
      </c>
      <c r="F118" s="165" t="s">
        <v>3114</v>
      </c>
      <c r="L118" s="21"/>
      <c r="M118" s="166"/>
      <c r="T118" s="52"/>
      <c r="AT118" s="4" t="s">
        <v>178</v>
      </c>
      <c r="AU118" s="4" t="s">
        <v>80</v>
      </c>
    </row>
    <row r="119" s="20" customFormat="true" ht="40.25" hidden="false" customHeight="true" outlineLevel="0" collapsed="false">
      <c r="B119" s="21"/>
      <c r="C119" s="151" t="s">
        <v>8</v>
      </c>
      <c r="D119" s="151" t="s">
        <v>172</v>
      </c>
      <c r="E119" s="152" t="s">
        <v>3115</v>
      </c>
      <c r="F119" s="153" t="s">
        <v>3116</v>
      </c>
      <c r="G119" s="154" t="s">
        <v>1271</v>
      </c>
      <c r="H119" s="155" t="n">
        <v>1</v>
      </c>
      <c r="I119" s="156" t="n">
        <v>150000</v>
      </c>
      <c r="J119" s="157" t="n">
        <f aca="false">ROUND(I119*H119,2)</f>
        <v>150000</v>
      </c>
      <c r="K119" s="153"/>
      <c r="L119" s="21"/>
      <c r="M119" s="158"/>
      <c r="N119" s="159" t="s">
        <v>42</v>
      </c>
      <c r="O119" s="160" t="n">
        <v>0</v>
      </c>
      <c r="P119" s="160" t="n">
        <f aca="false">O119*H119</f>
        <v>0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3054</v>
      </c>
      <c r="AT119" s="162" t="s">
        <v>172</v>
      </c>
      <c r="AU119" s="162" t="s">
        <v>80</v>
      </c>
      <c r="AY119" s="4" t="s">
        <v>170</v>
      </c>
      <c r="BE119" s="163" t="n">
        <f aca="false">IF(N119="základní",J119,0)</f>
        <v>150000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150000</v>
      </c>
      <c r="BL119" s="4" t="s">
        <v>3054</v>
      </c>
      <c r="BM119" s="162" t="s">
        <v>3117</v>
      </c>
    </row>
    <row r="120" s="20" customFormat="true" ht="10.5" hidden="false" customHeight="false" outlineLevel="0" collapsed="false">
      <c r="B120" s="21"/>
      <c r="D120" s="164" t="s">
        <v>178</v>
      </c>
      <c r="F120" s="165" t="s">
        <v>3118</v>
      </c>
      <c r="L120" s="21"/>
      <c r="M120" s="166"/>
      <c r="T120" s="52"/>
      <c r="AT120" s="4" t="s">
        <v>178</v>
      </c>
      <c r="AU120" s="4" t="s">
        <v>80</v>
      </c>
    </row>
    <row r="121" s="20" customFormat="true" ht="35.05" hidden="false" customHeight="true" outlineLevel="0" collapsed="false">
      <c r="B121" s="21"/>
      <c r="C121" s="151" t="s">
        <v>280</v>
      </c>
      <c r="D121" s="151" t="s">
        <v>172</v>
      </c>
      <c r="E121" s="152" t="s">
        <v>3119</v>
      </c>
      <c r="F121" s="153" t="s">
        <v>3120</v>
      </c>
      <c r="G121" s="154" t="s">
        <v>1271</v>
      </c>
      <c r="H121" s="155" t="n">
        <v>1</v>
      </c>
      <c r="I121" s="156" t="n">
        <v>200000</v>
      </c>
      <c r="J121" s="157" t="n">
        <f aca="false">ROUND(I121*H121,2)</f>
        <v>200000</v>
      </c>
      <c r="K121" s="153"/>
      <c r="L121" s="21"/>
      <c r="M121" s="158"/>
      <c r="N121" s="159" t="s">
        <v>42</v>
      </c>
      <c r="O121" s="160" t="n">
        <v>0</v>
      </c>
      <c r="P121" s="160" t="n">
        <f aca="false">O121*H121</f>
        <v>0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3054</v>
      </c>
      <c r="AT121" s="162" t="s">
        <v>172</v>
      </c>
      <c r="AU121" s="162" t="s">
        <v>80</v>
      </c>
      <c r="AY121" s="4" t="s">
        <v>170</v>
      </c>
      <c r="BE121" s="163" t="n">
        <f aca="false">IF(N121="základní",J121,0)</f>
        <v>200000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200000</v>
      </c>
      <c r="BL121" s="4" t="s">
        <v>3054</v>
      </c>
      <c r="BM121" s="162" t="s">
        <v>3121</v>
      </c>
    </row>
    <row r="122" s="20" customFormat="true" ht="10.5" hidden="false" customHeight="false" outlineLevel="0" collapsed="false">
      <c r="B122" s="21"/>
      <c r="D122" s="164" t="s">
        <v>178</v>
      </c>
      <c r="F122" s="165" t="s">
        <v>3122</v>
      </c>
      <c r="L122" s="21"/>
      <c r="M122" s="166"/>
      <c r="T122" s="52"/>
      <c r="AT122" s="4" t="s">
        <v>178</v>
      </c>
      <c r="AU122" s="4" t="s">
        <v>80</v>
      </c>
    </row>
    <row r="123" s="20" customFormat="true" ht="24.2" hidden="false" customHeight="true" outlineLevel="0" collapsed="false">
      <c r="B123" s="21"/>
      <c r="C123" s="151" t="s">
        <v>289</v>
      </c>
      <c r="D123" s="151" t="s">
        <v>172</v>
      </c>
      <c r="E123" s="152" t="s">
        <v>3123</v>
      </c>
      <c r="F123" s="153" t="s">
        <v>3124</v>
      </c>
      <c r="G123" s="154" t="s">
        <v>1271</v>
      </c>
      <c r="H123" s="155" t="n">
        <v>1</v>
      </c>
      <c r="I123" s="156" t="n">
        <v>150000</v>
      </c>
      <c r="J123" s="157" t="n">
        <f aca="false">ROUND(I123*H123,2)</f>
        <v>150000</v>
      </c>
      <c r="K123" s="153"/>
      <c r="L123" s="21"/>
      <c r="M123" s="158"/>
      <c r="N123" s="159" t="s">
        <v>42</v>
      </c>
      <c r="O123" s="160" t="n">
        <v>0</v>
      </c>
      <c r="P123" s="160" t="n">
        <f aca="false">O123*H123</f>
        <v>0</v>
      </c>
      <c r="Q123" s="160" t="n">
        <v>0</v>
      </c>
      <c r="R123" s="160" t="n">
        <f aca="false">Q123*H123</f>
        <v>0</v>
      </c>
      <c r="S123" s="160" t="n">
        <v>0</v>
      </c>
      <c r="T123" s="161" t="n">
        <f aca="false">S123*H123</f>
        <v>0</v>
      </c>
      <c r="AR123" s="162" t="s">
        <v>3054</v>
      </c>
      <c r="AT123" s="162" t="s">
        <v>172</v>
      </c>
      <c r="AU123" s="162" t="s">
        <v>80</v>
      </c>
      <c r="AY123" s="4" t="s">
        <v>170</v>
      </c>
      <c r="BE123" s="163" t="n">
        <f aca="false">IF(N123="základní",J123,0)</f>
        <v>150000</v>
      </c>
      <c r="BF123" s="163" t="n">
        <f aca="false">IF(N123="snížená",J123,0)</f>
        <v>0</v>
      </c>
      <c r="BG123" s="163" t="n">
        <f aca="false">IF(N123="zákl. přenesená",J123,0)</f>
        <v>0</v>
      </c>
      <c r="BH123" s="163" t="n">
        <f aca="false">IF(N123="sníž. přenesená",J123,0)</f>
        <v>0</v>
      </c>
      <c r="BI123" s="163" t="n">
        <f aca="false">IF(N123="nulová",J123,0)</f>
        <v>0</v>
      </c>
      <c r="BJ123" s="4" t="s">
        <v>78</v>
      </c>
      <c r="BK123" s="163" t="n">
        <f aca="false">ROUND(I123*H123,2)</f>
        <v>150000</v>
      </c>
      <c r="BL123" s="4" t="s">
        <v>3054</v>
      </c>
      <c r="BM123" s="162" t="s">
        <v>3125</v>
      </c>
    </row>
    <row r="124" s="139" customFormat="true" ht="22.9" hidden="false" customHeight="true" outlineLevel="0" collapsed="false">
      <c r="B124" s="140"/>
      <c r="D124" s="141" t="s">
        <v>70</v>
      </c>
      <c r="E124" s="149" t="s">
        <v>3126</v>
      </c>
      <c r="F124" s="149" t="s">
        <v>2498</v>
      </c>
      <c r="J124" s="150" t="n">
        <f aca="false">BK124</f>
        <v>450000</v>
      </c>
      <c r="L124" s="140"/>
      <c r="M124" s="144"/>
      <c r="P124" s="145" t="n">
        <f aca="false">SUM(P125:P127)</f>
        <v>0</v>
      </c>
      <c r="R124" s="145" t="n">
        <f aca="false">SUM(R125:R127)</f>
        <v>0</v>
      </c>
      <c r="T124" s="146" t="n">
        <f aca="false">SUM(T125:T127)</f>
        <v>0</v>
      </c>
      <c r="AR124" s="141" t="s">
        <v>204</v>
      </c>
      <c r="AT124" s="147" t="s">
        <v>70</v>
      </c>
      <c r="AU124" s="147" t="s">
        <v>78</v>
      </c>
      <c r="AY124" s="141" t="s">
        <v>170</v>
      </c>
      <c r="BK124" s="148" t="n">
        <f aca="false">SUM(BK125:BK127)</f>
        <v>450000</v>
      </c>
    </row>
    <row r="125" s="20" customFormat="true" ht="42.5" hidden="false" customHeight="true" outlineLevel="0" collapsed="false">
      <c r="B125" s="21"/>
      <c r="C125" s="151" t="s">
        <v>295</v>
      </c>
      <c r="D125" s="151" t="s">
        <v>172</v>
      </c>
      <c r="E125" s="152" t="s">
        <v>3127</v>
      </c>
      <c r="F125" s="153" t="s">
        <v>3128</v>
      </c>
      <c r="G125" s="154" t="s">
        <v>1271</v>
      </c>
      <c r="H125" s="155" t="n">
        <v>1</v>
      </c>
      <c r="I125" s="156" t="n">
        <v>350000</v>
      </c>
      <c r="J125" s="157" t="n">
        <f aca="false">ROUND(I125*H125,2)</f>
        <v>350000</v>
      </c>
      <c r="K125" s="153"/>
      <c r="L125" s="21"/>
      <c r="M125" s="158"/>
      <c r="N125" s="159" t="s">
        <v>42</v>
      </c>
      <c r="O125" s="160" t="n">
        <v>0</v>
      </c>
      <c r="P125" s="160" t="n">
        <f aca="false">O125*H125</f>
        <v>0</v>
      </c>
      <c r="Q125" s="160" t="n">
        <v>0</v>
      </c>
      <c r="R125" s="160" t="n">
        <f aca="false">Q125*H125</f>
        <v>0</v>
      </c>
      <c r="S125" s="160" t="n">
        <v>0</v>
      </c>
      <c r="T125" s="161" t="n">
        <f aca="false">S125*H125</f>
        <v>0</v>
      </c>
      <c r="AR125" s="162" t="s">
        <v>3054</v>
      </c>
      <c r="AT125" s="162" t="s">
        <v>172</v>
      </c>
      <c r="AU125" s="162" t="s">
        <v>80</v>
      </c>
      <c r="AY125" s="4" t="s">
        <v>170</v>
      </c>
      <c r="BE125" s="163" t="n">
        <f aca="false">IF(N125="základní",J125,0)</f>
        <v>350000</v>
      </c>
      <c r="BF125" s="163" t="n">
        <f aca="false">IF(N125="snížená",J125,0)</f>
        <v>0</v>
      </c>
      <c r="BG125" s="163" t="n">
        <f aca="false">IF(N125="zákl. přenesená",J125,0)</f>
        <v>0</v>
      </c>
      <c r="BH125" s="163" t="n">
        <f aca="false">IF(N125="sníž. přenesená",J125,0)</f>
        <v>0</v>
      </c>
      <c r="BI125" s="163" t="n">
        <f aca="false">IF(N125="nulová",J125,0)</f>
        <v>0</v>
      </c>
      <c r="BJ125" s="4" t="s">
        <v>78</v>
      </c>
      <c r="BK125" s="163" t="n">
        <f aca="false">ROUND(I125*H125,2)</f>
        <v>350000</v>
      </c>
      <c r="BL125" s="4" t="s">
        <v>3054</v>
      </c>
      <c r="BM125" s="162" t="s">
        <v>3129</v>
      </c>
    </row>
    <row r="126" s="20" customFormat="true" ht="10.5" hidden="false" customHeight="false" outlineLevel="0" collapsed="false">
      <c r="B126" s="21"/>
      <c r="D126" s="164" t="s">
        <v>178</v>
      </c>
      <c r="F126" s="165" t="s">
        <v>3130</v>
      </c>
      <c r="L126" s="21"/>
      <c r="M126" s="166"/>
      <c r="T126" s="52"/>
      <c r="AT126" s="4" t="s">
        <v>178</v>
      </c>
      <c r="AU126" s="4" t="s">
        <v>80</v>
      </c>
    </row>
    <row r="127" s="20" customFormat="true" ht="29.85" hidden="false" customHeight="true" outlineLevel="0" collapsed="false">
      <c r="B127" s="21"/>
      <c r="C127" s="151" t="s">
        <v>300</v>
      </c>
      <c r="D127" s="151" t="s">
        <v>172</v>
      </c>
      <c r="E127" s="152" t="s">
        <v>3131</v>
      </c>
      <c r="F127" s="153" t="s">
        <v>3132</v>
      </c>
      <c r="G127" s="154" t="s">
        <v>1271</v>
      </c>
      <c r="H127" s="155" t="n">
        <v>1</v>
      </c>
      <c r="I127" s="156" t="n">
        <v>100000</v>
      </c>
      <c r="J127" s="157" t="n">
        <f aca="false">ROUND(I127*H127,2)</f>
        <v>100000</v>
      </c>
      <c r="K127" s="153"/>
      <c r="L127" s="21"/>
      <c r="M127" s="209"/>
      <c r="N127" s="210" t="s">
        <v>42</v>
      </c>
      <c r="O127" s="211" t="n">
        <v>0</v>
      </c>
      <c r="P127" s="211" t="n">
        <f aca="false">O127*H127</f>
        <v>0</v>
      </c>
      <c r="Q127" s="211" t="n">
        <v>0</v>
      </c>
      <c r="R127" s="211" t="n">
        <f aca="false">Q127*H127</f>
        <v>0</v>
      </c>
      <c r="S127" s="211" t="n">
        <v>0</v>
      </c>
      <c r="T127" s="212" t="n">
        <f aca="false">S127*H127</f>
        <v>0</v>
      </c>
      <c r="AR127" s="162" t="s">
        <v>3054</v>
      </c>
      <c r="AT127" s="162" t="s">
        <v>172</v>
      </c>
      <c r="AU127" s="162" t="s">
        <v>80</v>
      </c>
      <c r="AY127" s="4" t="s">
        <v>170</v>
      </c>
      <c r="BE127" s="163" t="n">
        <f aca="false">IF(N127="základní",J127,0)</f>
        <v>100000</v>
      </c>
      <c r="BF127" s="163" t="n">
        <f aca="false">IF(N127="snížená",J127,0)</f>
        <v>0</v>
      </c>
      <c r="BG127" s="163" t="n">
        <f aca="false">IF(N127="zákl. přenesená",J127,0)</f>
        <v>0</v>
      </c>
      <c r="BH127" s="163" t="n">
        <f aca="false">IF(N127="sníž. přenesená",J127,0)</f>
        <v>0</v>
      </c>
      <c r="BI127" s="163" t="n">
        <f aca="false">IF(N127="nulová",J127,0)</f>
        <v>0</v>
      </c>
      <c r="BJ127" s="4" t="s">
        <v>78</v>
      </c>
      <c r="BK127" s="163" t="n">
        <f aca="false">ROUND(I127*H127,2)</f>
        <v>100000</v>
      </c>
      <c r="BL127" s="4" t="s">
        <v>3054</v>
      </c>
      <c r="BM127" s="162" t="s">
        <v>3133</v>
      </c>
    </row>
    <row r="128" s="20" customFormat="true" ht="6.95" hidden="false" customHeight="true" outlineLevel="0" collapsed="false"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21"/>
    </row>
  </sheetData>
  <autoFilter ref="C84:K127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89" r:id="rId1" display="https://podminky.urs.cz/item/CS_URS_2022_02/011002000"/>
    <hyperlink ref="F91" r:id="rId2" display="https://podminky.urs.cz/item/CS_URS_2022_02/012002000"/>
    <hyperlink ref="F93" r:id="rId3" display="https://podminky.urs.cz/item/CS_URS_2022_02/013002000"/>
    <hyperlink ref="F96" r:id="rId4" display="https://podminky.urs.cz/item/CS_URS_2022_02/030001000"/>
    <hyperlink ref="F98" r:id="rId5" display="https://podminky.urs.cz/item/CS_URS_2022_02/032002000"/>
    <hyperlink ref="F100" r:id="rId6" display="https://podminky.urs.cz/item/CS_URS_2022_02/033002000"/>
    <hyperlink ref="F102" r:id="rId7" display="https://podminky.urs.cz/item/CS_URS_2022_02/034002000"/>
    <hyperlink ref="F104" r:id="rId8" display="https://podminky.urs.cz/item/CS_URS_2022_02/039002000"/>
    <hyperlink ref="F107" r:id="rId9" display="https://podminky.urs.cz/item/CS_URS_2022_02/041002000"/>
    <hyperlink ref="F109" r:id="rId10" display="https://podminky.urs.cz/item/CS_URS_2022_02/042002000"/>
    <hyperlink ref="F111" r:id="rId11" display="https://podminky.urs.cz/item/CS_URS_2022_02/043002000"/>
    <hyperlink ref="F113" r:id="rId12" display="https://podminky.urs.cz/item/CS_URS_2022_02/044002000"/>
    <hyperlink ref="F115" r:id="rId13" display="https://podminky.urs.cz/item/CS_URS_2022_02/045002000"/>
    <hyperlink ref="F118" r:id="rId14" display="https://podminky.urs.cz/item/CS_URS_2022_02/071002000"/>
    <hyperlink ref="F120" r:id="rId15" display="https://podminky.urs.cz/item/CS_URS_2022_02/073002000"/>
    <hyperlink ref="F122" r:id="rId16" display="https://podminky.urs.cz/item/CS_URS_2022_02/079002000"/>
    <hyperlink ref="F126" r:id="rId17" display="https://podminky.urs.cz/item/CS_URS_2022_02/090001000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969"/>
  <sheetViews>
    <sheetView showFormulas="false" showGridLines="true" showRowColHeaders="true" showZeros="true" rightToLeft="false" tabSelected="false" showOutlineSymbols="true" defaultGridColor="true" view="normal" topLeftCell="A942" colorId="64" zoomScale="100" zoomScaleNormal="100" zoomScalePageLayoutView="100" workbookViewId="0">
      <selection pane="topLeft" activeCell="I968" activeCellId="0" sqref="I968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3.17"/>
    <col collapsed="false" customWidth="true" hidden="false" outlineLevel="0" max="3" min="3" style="1" width="5.5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85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127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ROUND(J108, 2)</f>
        <v>26082519.42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ROUND((SUM(BE108:BE968)),  2)</f>
        <v>26082519.42</v>
      </c>
      <c r="I35" s="110" t="n">
        <v>0.21</v>
      </c>
      <c r="J35" s="94" t="n">
        <f aca="false">ROUND(((SUM(BE108:BE968))*I35),  2)</f>
        <v>5477329.08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ROUND((SUM(BF108:BF968)),  2)</f>
        <v>0</v>
      </c>
      <c r="I36" s="110" t="n">
        <v>0.15</v>
      </c>
      <c r="J36" s="94" t="n">
        <f aca="false">ROUND(((SUM(BF108:BF968))*I36),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ROUND((SUM(BG108:BG968)),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ROUND((SUM(BH108:BH968)),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ROUND((SUM(BI108:BI968)),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31559848.5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22044101 - Stavební část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J108</f>
        <v>26082519.42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132</v>
      </c>
      <c r="E64" s="124"/>
      <c r="F64" s="124"/>
      <c r="G64" s="124"/>
      <c r="H64" s="124"/>
      <c r="I64" s="124"/>
      <c r="J64" s="125" t="n">
        <f aca="false">J109</f>
        <v>15597404.75</v>
      </c>
      <c r="L64" s="122"/>
    </row>
    <row r="65" s="89" customFormat="true" ht="19.9" hidden="false" customHeight="true" outlineLevel="0" collapsed="false">
      <c r="B65" s="126"/>
      <c r="D65" s="127" t="s">
        <v>133</v>
      </c>
      <c r="E65" s="128"/>
      <c r="F65" s="128"/>
      <c r="G65" s="128"/>
      <c r="H65" s="128"/>
      <c r="I65" s="128"/>
      <c r="J65" s="129" t="n">
        <f aca="false">J110</f>
        <v>1623082.97</v>
      </c>
      <c r="L65" s="126"/>
    </row>
    <row r="66" s="89" customFormat="true" ht="19.9" hidden="false" customHeight="true" outlineLevel="0" collapsed="false">
      <c r="B66" s="126"/>
      <c r="D66" s="127" t="s">
        <v>134</v>
      </c>
      <c r="E66" s="128"/>
      <c r="F66" s="128"/>
      <c r="G66" s="128"/>
      <c r="H66" s="128"/>
      <c r="I66" s="128"/>
      <c r="J66" s="129" t="n">
        <f aca="false">J144</f>
        <v>3845671.12</v>
      </c>
      <c r="L66" s="126"/>
    </row>
    <row r="67" s="89" customFormat="true" ht="19.9" hidden="false" customHeight="true" outlineLevel="0" collapsed="false">
      <c r="B67" s="126"/>
      <c r="D67" s="127" t="s">
        <v>135</v>
      </c>
      <c r="E67" s="128"/>
      <c r="F67" s="128"/>
      <c r="G67" s="128"/>
      <c r="H67" s="128"/>
      <c r="I67" s="128"/>
      <c r="J67" s="129" t="n">
        <f aca="false">J164</f>
        <v>3379573.08</v>
      </c>
      <c r="L67" s="126"/>
    </row>
    <row r="68" s="89" customFormat="true" ht="19.9" hidden="false" customHeight="true" outlineLevel="0" collapsed="false">
      <c r="B68" s="126"/>
      <c r="D68" s="127" t="s">
        <v>136</v>
      </c>
      <c r="E68" s="128"/>
      <c r="F68" s="128"/>
      <c r="G68" s="128"/>
      <c r="H68" s="128"/>
      <c r="I68" s="128"/>
      <c r="J68" s="129" t="n">
        <f aca="false">J267</f>
        <v>2052723.34</v>
      </c>
      <c r="L68" s="126"/>
    </row>
    <row r="69" s="89" customFormat="true" ht="19.9" hidden="false" customHeight="true" outlineLevel="0" collapsed="false">
      <c r="B69" s="126"/>
      <c r="D69" s="127" t="s">
        <v>137</v>
      </c>
      <c r="E69" s="128"/>
      <c r="F69" s="128"/>
      <c r="G69" s="128"/>
      <c r="H69" s="128"/>
      <c r="I69" s="128"/>
      <c r="J69" s="129" t="n">
        <f aca="false">J309</f>
        <v>3428251.99</v>
      </c>
      <c r="L69" s="126"/>
    </row>
    <row r="70" s="89" customFormat="true" ht="19.9" hidden="false" customHeight="true" outlineLevel="0" collapsed="false">
      <c r="B70" s="126"/>
      <c r="D70" s="127" t="s">
        <v>138</v>
      </c>
      <c r="E70" s="128"/>
      <c r="F70" s="128"/>
      <c r="G70" s="128"/>
      <c r="H70" s="128"/>
      <c r="I70" s="128"/>
      <c r="J70" s="129" t="n">
        <f aca="false">J499</f>
        <v>207482.56</v>
      </c>
      <c r="L70" s="126"/>
    </row>
    <row r="71" s="89" customFormat="true" ht="19.9" hidden="false" customHeight="true" outlineLevel="0" collapsed="false">
      <c r="B71" s="126"/>
      <c r="D71" s="127" t="s">
        <v>139</v>
      </c>
      <c r="E71" s="128"/>
      <c r="F71" s="128"/>
      <c r="G71" s="128"/>
      <c r="H71" s="128"/>
      <c r="I71" s="128"/>
      <c r="J71" s="129" t="n">
        <f aca="false">J531</f>
        <v>1060619.69</v>
      </c>
      <c r="L71" s="126"/>
    </row>
    <row r="72" s="121" customFormat="true" ht="24.95" hidden="false" customHeight="true" outlineLevel="0" collapsed="false">
      <c r="B72" s="122"/>
      <c r="D72" s="123" t="s">
        <v>140</v>
      </c>
      <c r="E72" s="124"/>
      <c r="F72" s="124"/>
      <c r="G72" s="124"/>
      <c r="H72" s="124"/>
      <c r="I72" s="124"/>
      <c r="J72" s="125" t="n">
        <f aca="false">J534</f>
        <v>10485114.67</v>
      </c>
      <c r="L72" s="122"/>
    </row>
    <row r="73" s="89" customFormat="true" ht="19.9" hidden="false" customHeight="true" outlineLevel="0" collapsed="false">
      <c r="B73" s="126"/>
      <c r="D73" s="127" t="s">
        <v>141</v>
      </c>
      <c r="E73" s="128"/>
      <c r="F73" s="128"/>
      <c r="G73" s="128"/>
      <c r="H73" s="128"/>
      <c r="I73" s="128"/>
      <c r="J73" s="129" t="n">
        <f aca="false">J535</f>
        <v>318080.17</v>
      </c>
      <c r="L73" s="126"/>
    </row>
    <row r="74" s="89" customFormat="true" ht="19.9" hidden="false" customHeight="true" outlineLevel="0" collapsed="false">
      <c r="B74" s="126"/>
      <c r="D74" s="127" t="s">
        <v>142</v>
      </c>
      <c r="E74" s="128"/>
      <c r="F74" s="128"/>
      <c r="G74" s="128"/>
      <c r="H74" s="128"/>
      <c r="I74" s="128"/>
      <c r="J74" s="129" t="n">
        <f aca="false">J577</f>
        <v>1154979.65</v>
      </c>
      <c r="L74" s="126"/>
    </row>
    <row r="75" s="89" customFormat="true" ht="19.9" hidden="false" customHeight="true" outlineLevel="0" collapsed="false">
      <c r="B75" s="126"/>
      <c r="D75" s="127" t="s">
        <v>143</v>
      </c>
      <c r="E75" s="128"/>
      <c r="F75" s="128"/>
      <c r="G75" s="128"/>
      <c r="H75" s="128"/>
      <c r="I75" s="128"/>
      <c r="J75" s="129" t="n">
        <f aca="false">J614</f>
        <v>563890</v>
      </c>
      <c r="L75" s="126"/>
    </row>
    <row r="76" s="89" customFormat="true" ht="19.9" hidden="false" customHeight="true" outlineLevel="0" collapsed="false">
      <c r="B76" s="126"/>
      <c r="D76" s="127" t="s">
        <v>144</v>
      </c>
      <c r="E76" s="128"/>
      <c r="F76" s="128"/>
      <c r="G76" s="128"/>
      <c r="H76" s="128"/>
      <c r="I76" s="128"/>
      <c r="J76" s="129" t="n">
        <f aca="false">J635</f>
        <v>1124377.15</v>
      </c>
      <c r="L76" s="126"/>
    </row>
    <row r="77" s="89" customFormat="true" ht="19.9" hidden="false" customHeight="true" outlineLevel="0" collapsed="false">
      <c r="B77" s="126"/>
      <c r="D77" s="127" t="s">
        <v>145</v>
      </c>
      <c r="E77" s="128"/>
      <c r="F77" s="128"/>
      <c r="G77" s="128"/>
      <c r="H77" s="128"/>
      <c r="I77" s="128"/>
      <c r="J77" s="129" t="n">
        <f aca="false">J669</f>
        <v>837693.71</v>
      </c>
      <c r="L77" s="126"/>
    </row>
    <row r="78" s="89" customFormat="true" ht="19.9" hidden="false" customHeight="true" outlineLevel="0" collapsed="false">
      <c r="B78" s="126"/>
      <c r="D78" s="127" t="s">
        <v>146</v>
      </c>
      <c r="E78" s="128"/>
      <c r="F78" s="128"/>
      <c r="G78" s="128"/>
      <c r="H78" s="128"/>
      <c r="I78" s="128"/>
      <c r="J78" s="129" t="n">
        <f aca="false">J709</f>
        <v>951863.2</v>
      </c>
      <c r="L78" s="126"/>
    </row>
    <row r="79" s="89" customFormat="true" ht="19.9" hidden="false" customHeight="true" outlineLevel="0" collapsed="false">
      <c r="B79" s="126"/>
      <c r="D79" s="127" t="s">
        <v>147</v>
      </c>
      <c r="E79" s="128"/>
      <c r="F79" s="128"/>
      <c r="G79" s="128"/>
      <c r="H79" s="128"/>
      <c r="I79" s="128"/>
      <c r="J79" s="129" t="n">
        <f aca="false">J739</f>
        <v>218664.45</v>
      </c>
      <c r="L79" s="126"/>
    </row>
    <row r="80" s="89" customFormat="true" ht="19.9" hidden="false" customHeight="true" outlineLevel="0" collapsed="false">
      <c r="B80" s="126"/>
      <c r="D80" s="127" t="s">
        <v>148</v>
      </c>
      <c r="E80" s="128"/>
      <c r="F80" s="128"/>
      <c r="G80" s="128"/>
      <c r="H80" s="128"/>
      <c r="I80" s="128"/>
      <c r="J80" s="129" t="n">
        <f aca="false">J749</f>
        <v>1074411.93</v>
      </c>
      <c r="L80" s="126"/>
    </row>
    <row r="81" s="89" customFormat="true" ht="19.9" hidden="false" customHeight="true" outlineLevel="0" collapsed="false">
      <c r="B81" s="126"/>
      <c r="D81" s="127" t="s">
        <v>149</v>
      </c>
      <c r="E81" s="128"/>
      <c r="F81" s="128"/>
      <c r="G81" s="128"/>
      <c r="H81" s="128"/>
      <c r="I81" s="128"/>
      <c r="J81" s="129" t="n">
        <f aca="false">J809</f>
        <v>71049.7</v>
      </c>
      <c r="L81" s="126"/>
    </row>
    <row r="82" s="89" customFormat="true" ht="19.9" hidden="false" customHeight="true" outlineLevel="0" collapsed="false">
      <c r="B82" s="126"/>
      <c r="D82" s="127" t="s">
        <v>150</v>
      </c>
      <c r="E82" s="128"/>
      <c r="F82" s="128"/>
      <c r="G82" s="128"/>
      <c r="H82" s="128"/>
      <c r="I82" s="128"/>
      <c r="J82" s="129" t="n">
        <f aca="false">J824</f>
        <v>1398775.75</v>
      </c>
      <c r="L82" s="126"/>
    </row>
    <row r="83" s="89" customFormat="true" ht="19.9" hidden="false" customHeight="true" outlineLevel="0" collapsed="false">
      <c r="B83" s="126"/>
      <c r="D83" s="127" t="s">
        <v>151</v>
      </c>
      <c r="E83" s="128"/>
      <c r="F83" s="128"/>
      <c r="G83" s="128"/>
      <c r="H83" s="128"/>
      <c r="I83" s="128"/>
      <c r="J83" s="129" t="n">
        <f aca="false">J890</f>
        <v>373517.05</v>
      </c>
      <c r="L83" s="126"/>
    </row>
    <row r="84" s="89" customFormat="true" ht="19.9" hidden="false" customHeight="true" outlineLevel="0" collapsed="false">
      <c r="B84" s="126"/>
      <c r="D84" s="127" t="s">
        <v>152</v>
      </c>
      <c r="E84" s="128"/>
      <c r="F84" s="128"/>
      <c r="G84" s="128"/>
      <c r="H84" s="128"/>
      <c r="I84" s="128"/>
      <c r="J84" s="129" t="n">
        <f aca="false">J917</f>
        <v>1976237.6</v>
      </c>
      <c r="L84" s="126"/>
    </row>
    <row r="85" s="89" customFormat="true" ht="19.9" hidden="false" customHeight="true" outlineLevel="0" collapsed="false">
      <c r="B85" s="126"/>
      <c r="D85" s="127" t="s">
        <v>153</v>
      </c>
      <c r="E85" s="128"/>
      <c r="F85" s="128"/>
      <c r="G85" s="128"/>
      <c r="H85" s="128"/>
      <c r="I85" s="128"/>
      <c r="J85" s="129" t="n">
        <f aca="false">J940</f>
        <v>282595.83</v>
      </c>
      <c r="L85" s="126"/>
    </row>
    <row r="86" s="89" customFormat="true" ht="19.9" hidden="false" customHeight="true" outlineLevel="0" collapsed="false">
      <c r="B86" s="126"/>
      <c r="D86" s="127" t="s">
        <v>154</v>
      </c>
      <c r="E86" s="128"/>
      <c r="F86" s="128"/>
      <c r="G86" s="128"/>
      <c r="H86" s="128"/>
      <c r="I86" s="128"/>
      <c r="J86" s="129" t="n">
        <f aca="false">J961</f>
        <v>138978.48</v>
      </c>
      <c r="L86" s="126"/>
    </row>
    <row r="87" s="20" customFormat="true" ht="21.95" hidden="false" customHeight="true" outlineLevel="0" collapsed="false">
      <c r="B87" s="21"/>
      <c r="L87" s="21"/>
    </row>
    <row r="88" s="20" customFormat="true" ht="6.95" hidden="false" customHeight="true" outlineLevel="0" collapsed="false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21"/>
    </row>
    <row r="92" s="20" customFormat="true" ht="6.95" hidden="false" customHeight="true" outlineLevel="0" collapsed="false"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21"/>
    </row>
    <row r="93" s="20" customFormat="true" ht="24.95" hidden="false" customHeight="true" outlineLevel="0" collapsed="false">
      <c r="B93" s="21"/>
      <c r="C93" s="8" t="s">
        <v>155</v>
      </c>
      <c r="L93" s="21"/>
    </row>
    <row r="94" s="20" customFormat="true" ht="6.95" hidden="false" customHeight="true" outlineLevel="0" collapsed="false">
      <c r="B94" s="21"/>
      <c r="L94" s="21"/>
    </row>
    <row r="95" s="20" customFormat="true" ht="12" hidden="false" customHeight="true" outlineLevel="0" collapsed="false">
      <c r="B95" s="21"/>
      <c r="C95" s="14" t="s">
        <v>14</v>
      </c>
      <c r="L95" s="21"/>
    </row>
    <row r="96" s="20" customFormat="true" ht="16.5" hidden="false" customHeight="true" outlineLevel="0" collapsed="false">
      <c r="B96" s="21"/>
      <c r="E96" s="102" t="str">
        <f aca="false">E7</f>
        <v>Nové sportovní a sociální zázemí TJ Sokol Hrabová, z.s.</v>
      </c>
      <c r="F96" s="102"/>
      <c r="G96" s="102"/>
      <c r="H96" s="102"/>
      <c r="L96" s="21"/>
    </row>
    <row r="97" customFormat="false" ht="12" hidden="false" customHeight="true" outlineLevel="0" collapsed="false">
      <c r="B97" s="7"/>
      <c r="C97" s="14" t="s">
        <v>124</v>
      </c>
      <c r="L97" s="7"/>
    </row>
    <row r="98" s="20" customFormat="true" ht="23.25" hidden="false" customHeight="true" outlineLevel="0" collapsed="false">
      <c r="B98" s="21"/>
      <c r="E98" s="102" t="s">
        <v>125</v>
      </c>
      <c r="F98" s="102"/>
      <c r="G98" s="102"/>
      <c r="H98" s="102"/>
      <c r="L98" s="21"/>
    </row>
    <row r="99" s="20" customFormat="true" ht="12" hidden="false" customHeight="true" outlineLevel="0" collapsed="false">
      <c r="B99" s="21"/>
      <c r="C99" s="14" t="s">
        <v>126</v>
      </c>
      <c r="L99" s="21"/>
    </row>
    <row r="100" s="20" customFormat="true" ht="16.5" hidden="false" customHeight="true" outlineLevel="0" collapsed="false">
      <c r="B100" s="21"/>
      <c r="E100" s="45" t="str">
        <f aca="false">E11</f>
        <v>22044101 - Stavební část</v>
      </c>
      <c r="F100" s="45"/>
      <c r="G100" s="45"/>
      <c r="H100" s="45"/>
      <c r="L100" s="21"/>
    </row>
    <row r="101" s="20" customFormat="true" ht="6.95" hidden="false" customHeight="true" outlineLevel="0" collapsed="false">
      <c r="B101" s="21"/>
      <c r="L101" s="21"/>
    </row>
    <row r="102" s="20" customFormat="true" ht="12" hidden="false" customHeight="true" outlineLevel="0" collapsed="false">
      <c r="B102" s="21"/>
      <c r="C102" s="14" t="s">
        <v>19</v>
      </c>
      <c r="F102" s="15" t="str">
        <f aca="false">F14</f>
        <v>Ostrava - Hrabová</v>
      </c>
      <c r="I102" s="14" t="s">
        <v>21</v>
      </c>
      <c r="J102" s="103" t="n">
        <f aca="false">IF(J14="","",J14)</f>
        <v>45979</v>
      </c>
      <c r="L102" s="21"/>
    </row>
    <row r="103" s="20" customFormat="true" ht="6.95" hidden="false" customHeight="true" outlineLevel="0" collapsed="false">
      <c r="B103" s="21"/>
      <c r="L103" s="21"/>
    </row>
    <row r="104" s="20" customFormat="true" ht="25.7" hidden="false" customHeight="true" outlineLevel="0" collapsed="false">
      <c r="B104" s="21"/>
      <c r="C104" s="14" t="s">
        <v>24</v>
      </c>
      <c r="F104" s="15" t="str">
        <f aca="false">E17</f>
        <v>TJ Sokol Hrabová, z.s.</v>
      </c>
      <c r="I104" s="14" t="s">
        <v>30</v>
      </c>
      <c r="J104" s="117" t="str">
        <f aca="false">E23</f>
        <v>ing arch Hana Kovářová</v>
      </c>
      <c r="L104" s="21"/>
    </row>
    <row r="105" s="20" customFormat="true" ht="15.2" hidden="false" customHeight="true" outlineLevel="0" collapsed="false">
      <c r="B105" s="21"/>
      <c r="C105" s="14" t="s">
        <v>28</v>
      </c>
      <c r="F105" s="15" t="str">
        <f aca="false">IF(E20="","",E20)</f>
        <v> </v>
      </c>
      <c r="I105" s="14" t="s">
        <v>33</v>
      </c>
      <c r="J105" s="117" t="str">
        <f aca="false">E26</f>
        <v>Anna Mužná</v>
      </c>
      <c r="L105" s="21"/>
    </row>
    <row r="106" s="20" customFormat="true" ht="10.35" hidden="false" customHeight="true" outlineLevel="0" collapsed="false">
      <c r="B106" s="21"/>
      <c r="L106" s="21"/>
    </row>
    <row r="107" s="130" customFormat="true" ht="29.25" hidden="false" customHeight="true" outlineLevel="0" collapsed="false">
      <c r="B107" s="131"/>
      <c r="C107" s="132" t="s">
        <v>156</v>
      </c>
      <c r="D107" s="133" t="s">
        <v>56</v>
      </c>
      <c r="E107" s="133" t="s">
        <v>52</v>
      </c>
      <c r="F107" s="133" t="s">
        <v>53</v>
      </c>
      <c r="G107" s="133" t="s">
        <v>157</v>
      </c>
      <c r="H107" s="133" t="s">
        <v>158</v>
      </c>
      <c r="I107" s="133" t="s">
        <v>159</v>
      </c>
      <c r="J107" s="133" t="s">
        <v>130</v>
      </c>
      <c r="K107" s="134" t="s">
        <v>160</v>
      </c>
      <c r="L107" s="131"/>
      <c r="M107" s="58"/>
      <c r="N107" s="59" t="s">
        <v>41</v>
      </c>
      <c r="O107" s="59" t="s">
        <v>161</v>
      </c>
      <c r="P107" s="59" t="s">
        <v>162</v>
      </c>
      <c r="Q107" s="59" t="s">
        <v>163</v>
      </c>
      <c r="R107" s="59" t="s">
        <v>164</v>
      </c>
      <c r="S107" s="59" t="s">
        <v>165</v>
      </c>
      <c r="T107" s="60" t="s">
        <v>166</v>
      </c>
    </row>
    <row r="108" s="20" customFormat="true" ht="22.9" hidden="false" customHeight="true" outlineLevel="0" collapsed="false">
      <c r="B108" s="21"/>
      <c r="C108" s="64" t="s">
        <v>167</v>
      </c>
      <c r="J108" s="135" t="n">
        <f aca="false">BK108</f>
        <v>26082519.42</v>
      </c>
      <c r="L108" s="21"/>
      <c r="M108" s="61"/>
      <c r="N108" s="50"/>
      <c r="O108" s="50"/>
      <c r="P108" s="136" t="n">
        <f aca="false">P109+P534</f>
        <v>13584.355581</v>
      </c>
      <c r="Q108" s="50"/>
      <c r="R108" s="136" t="n">
        <f aca="false">R109+R534</f>
        <v>2584.28897283</v>
      </c>
      <c r="S108" s="50"/>
      <c r="T108" s="137" t="n">
        <f aca="false">T109+T534</f>
        <v>0.707</v>
      </c>
      <c r="AT108" s="4" t="s">
        <v>70</v>
      </c>
      <c r="AU108" s="4" t="s">
        <v>131</v>
      </c>
      <c r="BK108" s="138" t="n">
        <f aca="false">BK109+BK534</f>
        <v>26082519.42</v>
      </c>
    </row>
    <row r="109" s="139" customFormat="true" ht="25.9" hidden="false" customHeight="true" outlineLevel="0" collapsed="false">
      <c r="B109" s="140"/>
      <c r="D109" s="141" t="s">
        <v>70</v>
      </c>
      <c r="E109" s="142" t="s">
        <v>168</v>
      </c>
      <c r="F109" s="142" t="s">
        <v>169</v>
      </c>
      <c r="J109" s="143" t="n">
        <f aca="false">BK109</f>
        <v>15597404.75</v>
      </c>
      <c r="L109" s="140"/>
      <c r="M109" s="144"/>
      <c r="P109" s="145" t="n">
        <f aca="false">P110+P144+P164+P267+P309+P499+P531</f>
        <v>7126.845706</v>
      </c>
      <c r="R109" s="145" t="n">
        <f aca="false">R110+R144+R164+R267+R309+R499+R531</f>
        <v>2475.60086441</v>
      </c>
      <c r="T109" s="146" t="n">
        <f aca="false">T110+T144+T164+T267+T309+T499+T531</f>
        <v>0.707</v>
      </c>
      <c r="AR109" s="141" t="s">
        <v>78</v>
      </c>
      <c r="AT109" s="147" t="s">
        <v>70</v>
      </c>
      <c r="AU109" s="147" t="s">
        <v>71</v>
      </c>
      <c r="AY109" s="141" t="s">
        <v>170</v>
      </c>
      <c r="BK109" s="148" t="n">
        <f aca="false">BK110+BK144+BK164+BK267+BK309+BK499+BK531</f>
        <v>15597404.75</v>
      </c>
    </row>
    <row r="110" s="139" customFormat="true" ht="22.9" hidden="false" customHeight="true" outlineLevel="0" collapsed="false">
      <c r="B110" s="140"/>
      <c r="D110" s="141" t="s">
        <v>70</v>
      </c>
      <c r="E110" s="149" t="s">
        <v>78</v>
      </c>
      <c r="F110" s="149" t="s">
        <v>171</v>
      </c>
      <c r="J110" s="150" t="n">
        <f aca="false">BK110</f>
        <v>1623082.97</v>
      </c>
      <c r="L110" s="140"/>
      <c r="M110" s="144"/>
      <c r="P110" s="145" t="n">
        <f aca="false">SUM(P111:P143)</f>
        <v>771.752988</v>
      </c>
      <c r="R110" s="145" t="n">
        <f aca="false">SUM(R111:R143)</f>
        <v>544.59</v>
      </c>
      <c r="T110" s="146" t="n">
        <f aca="false">SUM(T111:T143)</f>
        <v>0</v>
      </c>
      <c r="AR110" s="141" t="s">
        <v>78</v>
      </c>
      <c r="AT110" s="147" t="s">
        <v>70</v>
      </c>
      <c r="AU110" s="147" t="s">
        <v>78</v>
      </c>
      <c r="AY110" s="141" t="s">
        <v>170</v>
      </c>
      <c r="BK110" s="148" t="n">
        <f aca="false">SUM(BK111:BK143)</f>
        <v>1623082.97</v>
      </c>
    </row>
    <row r="111" s="20" customFormat="true" ht="49.15" hidden="false" customHeight="true" outlineLevel="0" collapsed="false">
      <c r="B111" s="21"/>
      <c r="C111" s="151" t="s">
        <v>78</v>
      </c>
      <c r="D111" s="151" t="s">
        <v>172</v>
      </c>
      <c r="E111" s="152" t="s">
        <v>173</v>
      </c>
      <c r="F111" s="153" t="s">
        <v>174</v>
      </c>
      <c r="G111" s="154" t="s">
        <v>175</v>
      </c>
      <c r="H111" s="155" t="n">
        <v>281.01</v>
      </c>
      <c r="I111" s="156" t="n">
        <v>218</v>
      </c>
      <c r="J111" s="157" t="n">
        <f aca="false">ROUND(I111*H111,2)</f>
        <v>61260.18</v>
      </c>
      <c r="K111" s="153"/>
      <c r="L111" s="21"/>
      <c r="M111" s="158"/>
      <c r="N111" s="159" t="s">
        <v>42</v>
      </c>
      <c r="O111" s="160" t="n">
        <v>0.297</v>
      </c>
      <c r="P111" s="160" t="n">
        <f aca="false">O111*H111</f>
        <v>83.45997</v>
      </c>
      <c r="Q111" s="160" t="n">
        <v>0</v>
      </c>
      <c r="R111" s="160" t="n">
        <f aca="false">Q111*H111</f>
        <v>0</v>
      </c>
      <c r="S111" s="160" t="n">
        <v>0</v>
      </c>
      <c r="T111" s="161" t="n">
        <f aca="false">S111*H111</f>
        <v>0</v>
      </c>
      <c r="AR111" s="162" t="s">
        <v>176</v>
      </c>
      <c r="AT111" s="162" t="s">
        <v>172</v>
      </c>
      <c r="AU111" s="162" t="s">
        <v>80</v>
      </c>
      <c r="AY111" s="4" t="s">
        <v>170</v>
      </c>
      <c r="BE111" s="163" t="n">
        <f aca="false">IF(N111="základní",J111,0)</f>
        <v>61260.18</v>
      </c>
      <c r="BF111" s="163" t="n">
        <f aca="false">IF(N111="snížená",J111,0)</f>
        <v>0</v>
      </c>
      <c r="BG111" s="163" t="n">
        <f aca="false">IF(N111="zákl. přenesená",J111,0)</f>
        <v>0</v>
      </c>
      <c r="BH111" s="163" t="n">
        <f aca="false">IF(N111="sníž. přenesená",J111,0)</f>
        <v>0</v>
      </c>
      <c r="BI111" s="163" t="n">
        <f aca="false">IF(N111="nulová",J111,0)</f>
        <v>0</v>
      </c>
      <c r="BJ111" s="4" t="s">
        <v>78</v>
      </c>
      <c r="BK111" s="163" t="n">
        <f aca="false">ROUND(I111*H111,2)</f>
        <v>61260.18</v>
      </c>
      <c r="BL111" s="4" t="s">
        <v>176</v>
      </c>
      <c r="BM111" s="162" t="s">
        <v>177</v>
      </c>
    </row>
    <row r="112" s="20" customFormat="true" ht="10.5" hidden="false" customHeight="false" outlineLevel="0" collapsed="false">
      <c r="B112" s="21"/>
      <c r="D112" s="164" t="s">
        <v>178</v>
      </c>
      <c r="F112" s="165" t="s">
        <v>179</v>
      </c>
      <c r="L112" s="21"/>
      <c r="M112" s="166"/>
      <c r="T112" s="52"/>
      <c r="AT112" s="4" t="s">
        <v>178</v>
      </c>
      <c r="AU112" s="4" t="s">
        <v>80</v>
      </c>
    </row>
    <row r="113" s="167" customFormat="true" ht="10.5" hidden="false" customHeight="false" outlineLevel="0" collapsed="false">
      <c r="B113" s="168"/>
      <c r="D113" s="169" t="s">
        <v>180</v>
      </c>
      <c r="E113" s="170"/>
      <c r="F113" s="171" t="s">
        <v>181</v>
      </c>
      <c r="H113" s="170"/>
      <c r="L113" s="168"/>
      <c r="M113" s="172"/>
      <c r="T113" s="173"/>
      <c r="AT113" s="170" t="s">
        <v>180</v>
      </c>
      <c r="AU113" s="170" t="s">
        <v>80</v>
      </c>
      <c r="AV113" s="167" t="s">
        <v>78</v>
      </c>
      <c r="AW113" s="167" t="s">
        <v>32</v>
      </c>
      <c r="AX113" s="167" t="s">
        <v>71</v>
      </c>
      <c r="AY113" s="170" t="s">
        <v>170</v>
      </c>
    </row>
    <row r="114" s="174" customFormat="true" ht="10.5" hidden="false" customHeight="false" outlineLevel="0" collapsed="false">
      <c r="B114" s="175"/>
      <c r="D114" s="169" t="s">
        <v>180</v>
      </c>
      <c r="E114" s="176"/>
      <c r="F114" s="177" t="s">
        <v>182</v>
      </c>
      <c r="H114" s="178" t="n">
        <v>281.01</v>
      </c>
      <c r="L114" s="175"/>
      <c r="M114" s="179"/>
      <c r="T114" s="180"/>
      <c r="AT114" s="176" t="s">
        <v>180</v>
      </c>
      <c r="AU114" s="176" t="s">
        <v>80</v>
      </c>
      <c r="AV114" s="174" t="s">
        <v>80</v>
      </c>
      <c r="AW114" s="174" t="s">
        <v>32</v>
      </c>
      <c r="AX114" s="174" t="s">
        <v>78</v>
      </c>
      <c r="AY114" s="176" t="s">
        <v>170</v>
      </c>
    </row>
    <row r="115" s="20" customFormat="true" ht="44.25" hidden="false" customHeight="true" outlineLevel="0" collapsed="false">
      <c r="B115" s="21"/>
      <c r="C115" s="151" t="s">
        <v>80</v>
      </c>
      <c r="D115" s="151" t="s">
        <v>172</v>
      </c>
      <c r="E115" s="152" t="s">
        <v>183</v>
      </c>
      <c r="F115" s="153" t="s">
        <v>184</v>
      </c>
      <c r="G115" s="154" t="s">
        <v>175</v>
      </c>
      <c r="H115" s="155" t="n">
        <v>433.503</v>
      </c>
      <c r="I115" s="156" t="n">
        <v>494</v>
      </c>
      <c r="J115" s="157" t="n">
        <f aca="false">ROUND(I115*H115,2)</f>
        <v>214150.48</v>
      </c>
      <c r="K115" s="153"/>
      <c r="L115" s="21"/>
      <c r="M115" s="158"/>
      <c r="N115" s="159" t="s">
        <v>42</v>
      </c>
      <c r="O115" s="160" t="n">
        <v>0.672</v>
      </c>
      <c r="P115" s="160" t="n">
        <f aca="false">O115*H115</f>
        <v>291.314016</v>
      </c>
      <c r="Q115" s="160" t="n">
        <v>0</v>
      </c>
      <c r="R115" s="160" t="n">
        <f aca="false">Q115*H115</f>
        <v>0</v>
      </c>
      <c r="S115" s="160" t="n">
        <v>0</v>
      </c>
      <c r="T115" s="161" t="n">
        <f aca="false">S115*H115</f>
        <v>0</v>
      </c>
      <c r="AR115" s="162" t="s">
        <v>176</v>
      </c>
      <c r="AT115" s="162" t="s">
        <v>172</v>
      </c>
      <c r="AU115" s="162" t="s">
        <v>80</v>
      </c>
      <c r="AY115" s="4" t="s">
        <v>170</v>
      </c>
      <c r="BE115" s="163" t="n">
        <f aca="false">IF(N115="základní",J115,0)</f>
        <v>214150.48</v>
      </c>
      <c r="BF115" s="163" t="n">
        <f aca="false">IF(N115="snížená",J115,0)</f>
        <v>0</v>
      </c>
      <c r="BG115" s="163" t="n">
        <f aca="false">IF(N115="zákl. přenesená",J115,0)</f>
        <v>0</v>
      </c>
      <c r="BH115" s="163" t="n">
        <f aca="false">IF(N115="sníž. přenesená",J115,0)</f>
        <v>0</v>
      </c>
      <c r="BI115" s="163" t="n">
        <f aca="false">IF(N115="nulová",J115,0)</f>
        <v>0</v>
      </c>
      <c r="BJ115" s="4" t="s">
        <v>78</v>
      </c>
      <c r="BK115" s="163" t="n">
        <f aca="false">ROUND(I115*H115,2)</f>
        <v>214150.48</v>
      </c>
      <c r="BL115" s="4" t="s">
        <v>176</v>
      </c>
      <c r="BM115" s="162" t="s">
        <v>185</v>
      </c>
    </row>
    <row r="116" s="20" customFormat="true" ht="10.5" hidden="false" customHeight="false" outlineLevel="0" collapsed="false">
      <c r="B116" s="21"/>
      <c r="D116" s="164" t="s">
        <v>178</v>
      </c>
      <c r="F116" s="165" t="s">
        <v>186</v>
      </c>
      <c r="L116" s="21"/>
      <c r="M116" s="166"/>
      <c r="T116" s="52"/>
      <c r="AT116" s="4" t="s">
        <v>178</v>
      </c>
      <c r="AU116" s="4" t="s">
        <v>80</v>
      </c>
    </row>
    <row r="117" s="167" customFormat="true" ht="10.5" hidden="false" customHeight="false" outlineLevel="0" collapsed="false">
      <c r="B117" s="168"/>
      <c r="D117" s="169" t="s">
        <v>180</v>
      </c>
      <c r="E117" s="170"/>
      <c r="F117" s="171" t="s">
        <v>187</v>
      </c>
      <c r="H117" s="170"/>
      <c r="L117" s="168"/>
      <c r="M117" s="172"/>
      <c r="T117" s="173"/>
      <c r="AT117" s="170" t="s">
        <v>180</v>
      </c>
      <c r="AU117" s="170" t="s">
        <v>80</v>
      </c>
      <c r="AV117" s="167" t="s">
        <v>78</v>
      </c>
      <c r="AW117" s="167" t="s">
        <v>32</v>
      </c>
      <c r="AX117" s="167" t="s">
        <v>71</v>
      </c>
      <c r="AY117" s="170" t="s">
        <v>170</v>
      </c>
    </row>
    <row r="118" s="174" customFormat="true" ht="10.5" hidden="false" customHeight="false" outlineLevel="0" collapsed="false">
      <c r="B118" s="175"/>
      <c r="D118" s="169" t="s">
        <v>180</v>
      </c>
      <c r="E118" s="176"/>
      <c r="F118" s="177" t="s">
        <v>188</v>
      </c>
      <c r="H118" s="178" t="n">
        <v>244.78</v>
      </c>
      <c r="L118" s="175"/>
      <c r="M118" s="179"/>
      <c r="T118" s="180"/>
      <c r="AT118" s="176" t="s">
        <v>180</v>
      </c>
      <c r="AU118" s="176" t="s">
        <v>80</v>
      </c>
      <c r="AV118" s="174" t="s">
        <v>80</v>
      </c>
      <c r="AW118" s="174" t="s">
        <v>32</v>
      </c>
      <c r="AX118" s="174" t="s">
        <v>71</v>
      </c>
      <c r="AY118" s="176" t="s">
        <v>170</v>
      </c>
    </row>
    <row r="119" s="174" customFormat="true" ht="10.5" hidden="false" customHeight="false" outlineLevel="0" collapsed="false">
      <c r="B119" s="175"/>
      <c r="D119" s="169" t="s">
        <v>180</v>
      </c>
      <c r="E119" s="176"/>
      <c r="F119" s="177" t="s">
        <v>189</v>
      </c>
      <c r="H119" s="178" t="n">
        <v>188.723</v>
      </c>
      <c r="L119" s="175"/>
      <c r="M119" s="179"/>
      <c r="T119" s="180"/>
      <c r="AT119" s="176" t="s">
        <v>180</v>
      </c>
      <c r="AU119" s="176" t="s">
        <v>80</v>
      </c>
      <c r="AV119" s="174" t="s">
        <v>80</v>
      </c>
      <c r="AW119" s="174" t="s">
        <v>32</v>
      </c>
      <c r="AX119" s="174" t="s">
        <v>71</v>
      </c>
      <c r="AY119" s="176" t="s">
        <v>170</v>
      </c>
    </row>
    <row r="120" s="181" customFormat="true" ht="10.5" hidden="false" customHeight="false" outlineLevel="0" collapsed="false">
      <c r="B120" s="182"/>
      <c r="D120" s="169" t="s">
        <v>180</v>
      </c>
      <c r="E120" s="183"/>
      <c r="F120" s="184" t="s">
        <v>190</v>
      </c>
      <c r="H120" s="185" t="n">
        <v>433.503</v>
      </c>
      <c r="L120" s="182"/>
      <c r="M120" s="186"/>
      <c r="T120" s="187"/>
      <c r="AT120" s="183" t="s">
        <v>180</v>
      </c>
      <c r="AU120" s="183" t="s">
        <v>80</v>
      </c>
      <c r="AV120" s="181" t="s">
        <v>176</v>
      </c>
      <c r="AW120" s="181" t="s">
        <v>32</v>
      </c>
      <c r="AX120" s="181" t="s">
        <v>78</v>
      </c>
      <c r="AY120" s="183" t="s">
        <v>170</v>
      </c>
    </row>
    <row r="121" s="20" customFormat="true" ht="49.15" hidden="false" customHeight="true" outlineLevel="0" collapsed="false">
      <c r="B121" s="21"/>
      <c r="C121" s="151" t="s">
        <v>191</v>
      </c>
      <c r="D121" s="151" t="s">
        <v>172</v>
      </c>
      <c r="E121" s="152" t="s">
        <v>192</v>
      </c>
      <c r="F121" s="153" t="s">
        <v>193</v>
      </c>
      <c r="G121" s="154" t="s">
        <v>175</v>
      </c>
      <c r="H121" s="155" t="n">
        <v>175.403</v>
      </c>
      <c r="I121" s="156" t="n">
        <v>482</v>
      </c>
      <c r="J121" s="157" t="n">
        <f aca="false">ROUND(I121*H121,2)</f>
        <v>84544.25</v>
      </c>
      <c r="K121" s="153"/>
      <c r="L121" s="21"/>
      <c r="M121" s="158"/>
      <c r="N121" s="159" t="s">
        <v>42</v>
      </c>
      <c r="O121" s="160" t="n">
        <v>0.597</v>
      </c>
      <c r="P121" s="160" t="n">
        <f aca="false">O121*H121</f>
        <v>104.715591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176</v>
      </c>
      <c r="AT121" s="162" t="s">
        <v>172</v>
      </c>
      <c r="AU121" s="162" t="s">
        <v>80</v>
      </c>
      <c r="AY121" s="4" t="s">
        <v>170</v>
      </c>
      <c r="BE121" s="163" t="n">
        <f aca="false">IF(N121="základní",J121,0)</f>
        <v>84544.25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84544.25</v>
      </c>
      <c r="BL121" s="4" t="s">
        <v>176</v>
      </c>
      <c r="BM121" s="162" t="s">
        <v>194</v>
      </c>
    </row>
    <row r="122" s="20" customFormat="true" ht="10.5" hidden="false" customHeight="false" outlineLevel="0" collapsed="false">
      <c r="B122" s="21"/>
      <c r="D122" s="164" t="s">
        <v>178</v>
      </c>
      <c r="F122" s="165" t="s">
        <v>195</v>
      </c>
      <c r="L122" s="21"/>
      <c r="M122" s="166"/>
      <c r="T122" s="52"/>
      <c r="AT122" s="4" t="s">
        <v>178</v>
      </c>
      <c r="AU122" s="4" t="s">
        <v>80</v>
      </c>
    </row>
    <row r="123" s="167" customFormat="true" ht="10.5" hidden="false" customHeight="false" outlineLevel="0" collapsed="false">
      <c r="B123" s="168"/>
      <c r="D123" s="169" t="s">
        <v>180</v>
      </c>
      <c r="E123" s="170"/>
      <c r="F123" s="171" t="s">
        <v>196</v>
      </c>
      <c r="H123" s="170"/>
      <c r="L123" s="168"/>
      <c r="M123" s="172"/>
      <c r="T123" s="173"/>
      <c r="AT123" s="170" t="s">
        <v>180</v>
      </c>
      <c r="AU123" s="170" t="s">
        <v>80</v>
      </c>
      <c r="AV123" s="167" t="s">
        <v>78</v>
      </c>
      <c r="AW123" s="167" t="s">
        <v>32</v>
      </c>
      <c r="AX123" s="167" t="s">
        <v>71</v>
      </c>
      <c r="AY123" s="170" t="s">
        <v>170</v>
      </c>
    </row>
    <row r="124" s="174" customFormat="true" ht="10.5" hidden="false" customHeight="false" outlineLevel="0" collapsed="false">
      <c r="B124" s="175"/>
      <c r="D124" s="169" t="s">
        <v>180</v>
      </c>
      <c r="E124" s="176"/>
      <c r="F124" s="177" t="s">
        <v>197</v>
      </c>
      <c r="H124" s="178" t="n">
        <v>101.528</v>
      </c>
      <c r="L124" s="175"/>
      <c r="M124" s="179"/>
      <c r="T124" s="180"/>
      <c r="AT124" s="176" t="s">
        <v>180</v>
      </c>
      <c r="AU124" s="176" t="s">
        <v>80</v>
      </c>
      <c r="AV124" s="174" t="s">
        <v>80</v>
      </c>
      <c r="AW124" s="174" t="s">
        <v>32</v>
      </c>
      <c r="AX124" s="174" t="s">
        <v>71</v>
      </c>
      <c r="AY124" s="176" t="s">
        <v>170</v>
      </c>
    </row>
    <row r="125" s="174" customFormat="true" ht="10.5" hidden="false" customHeight="false" outlineLevel="0" collapsed="false">
      <c r="B125" s="175"/>
      <c r="D125" s="169" t="s">
        <v>180</v>
      </c>
      <c r="E125" s="176"/>
      <c r="F125" s="177" t="s">
        <v>198</v>
      </c>
      <c r="H125" s="178" t="n">
        <v>73.8752</v>
      </c>
      <c r="L125" s="175"/>
      <c r="M125" s="179"/>
      <c r="T125" s="180"/>
      <c r="AT125" s="176" t="s">
        <v>180</v>
      </c>
      <c r="AU125" s="176" t="s">
        <v>80</v>
      </c>
      <c r="AV125" s="174" t="s">
        <v>80</v>
      </c>
      <c r="AW125" s="174" t="s">
        <v>32</v>
      </c>
      <c r="AX125" s="174" t="s">
        <v>71</v>
      </c>
      <c r="AY125" s="176" t="s">
        <v>170</v>
      </c>
    </row>
    <row r="126" s="181" customFormat="true" ht="10.5" hidden="false" customHeight="false" outlineLevel="0" collapsed="false">
      <c r="B126" s="182"/>
      <c r="D126" s="169" t="s">
        <v>180</v>
      </c>
      <c r="E126" s="183"/>
      <c r="F126" s="184" t="s">
        <v>190</v>
      </c>
      <c r="H126" s="185" t="n">
        <v>175.403</v>
      </c>
      <c r="L126" s="182"/>
      <c r="M126" s="186"/>
      <c r="T126" s="187"/>
      <c r="AT126" s="183" t="s">
        <v>180</v>
      </c>
      <c r="AU126" s="183" t="s">
        <v>80</v>
      </c>
      <c r="AV126" s="181" t="s">
        <v>176</v>
      </c>
      <c r="AW126" s="181" t="s">
        <v>32</v>
      </c>
      <c r="AX126" s="181" t="s">
        <v>78</v>
      </c>
      <c r="AY126" s="183" t="s">
        <v>170</v>
      </c>
    </row>
    <row r="127" s="20" customFormat="true" ht="62.65" hidden="false" customHeight="true" outlineLevel="0" collapsed="false">
      <c r="B127" s="21"/>
      <c r="C127" s="151" t="s">
        <v>176</v>
      </c>
      <c r="D127" s="151" t="s">
        <v>172</v>
      </c>
      <c r="E127" s="152" t="s">
        <v>199</v>
      </c>
      <c r="F127" s="153" t="s">
        <v>200</v>
      </c>
      <c r="G127" s="154" t="s">
        <v>175</v>
      </c>
      <c r="H127" s="155" t="n">
        <f aca="false">H121+H115+H111</f>
        <v>889.916</v>
      </c>
      <c r="I127" s="156" t="n">
        <v>344</v>
      </c>
      <c r="J127" s="157" t="n">
        <f aca="false">ROUND(I127*H127,2)</f>
        <v>306131.1</v>
      </c>
      <c r="K127" s="153"/>
      <c r="L127" s="21"/>
      <c r="M127" s="158"/>
      <c r="N127" s="159" t="s">
        <v>42</v>
      </c>
      <c r="O127" s="160" t="n">
        <v>0.087</v>
      </c>
      <c r="P127" s="160" t="n">
        <f aca="false">O127*H127</f>
        <v>77.422692</v>
      </c>
      <c r="Q127" s="160" t="n">
        <v>0</v>
      </c>
      <c r="R127" s="160" t="n">
        <f aca="false">Q127*H127</f>
        <v>0</v>
      </c>
      <c r="S127" s="160" t="n">
        <v>0</v>
      </c>
      <c r="T127" s="161" t="n">
        <f aca="false">S127*H127</f>
        <v>0</v>
      </c>
      <c r="AR127" s="162" t="s">
        <v>176</v>
      </c>
      <c r="AT127" s="162" t="s">
        <v>172</v>
      </c>
      <c r="AU127" s="162" t="s">
        <v>80</v>
      </c>
      <c r="AY127" s="4" t="s">
        <v>170</v>
      </c>
      <c r="BE127" s="163" t="n">
        <f aca="false">IF(N127="základní",J127,0)</f>
        <v>306131.1</v>
      </c>
      <c r="BF127" s="163" t="n">
        <f aca="false">IF(N127="snížená",J127,0)</f>
        <v>0</v>
      </c>
      <c r="BG127" s="163" t="n">
        <f aca="false">IF(N127="zákl. přenesená",J127,0)</f>
        <v>0</v>
      </c>
      <c r="BH127" s="163" t="n">
        <f aca="false">IF(N127="sníž. přenesená",J127,0)</f>
        <v>0</v>
      </c>
      <c r="BI127" s="163" t="n">
        <f aca="false">IF(N127="nulová",J127,0)</f>
        <v>0</v>
      </c>
      <c r="BJ127" s="4" t="s">
        <v>78</v>
      </c>
      <c r="BK127" s="163" t="n">
        <f aca="false">ROUND(I127*H127,2)</f>
        <v>306131.1</v>
      </c>
      <c r="BL127" s="4" t="s">
        <v>176</v>
      </c>
      <c r="BM127" s="162" t="s">
        <v>201</v>
      </c>
    </row>
    <row r="128" s="20" customFormat="true" ht="10.5" hidden="false" customHeight="false" outlineLevel="0" collapsed="false">
      <c r="B128" s="21"/>
      <c r="D128" s="164" t="s">
        <v>178</v>
      </c>
      <c r="F128" s="165" t="s">
        <v>202</v>
      </c>
      <c r="L128" s="21"/>
      <c r="M128" s="166"/>
      <c r="T128" s="52"/>
      <c r="AT128" s="4" t="s">
        <v>178</v>
      </c>
      <c r="AU128" s="4" t="s">
        <v>80</v>
      </c>
    </row>
    <row r="129" s="174" customFormat="true" ht="10.5" hidden="false" customHeight="false" outlineLevel="0" collapsed="false">
      <c r="B129" s="175"/>
      <c r="D129" s="169" t="s">
        <v>180</v>
      </c>
      <c r="E129" s="176"/>
      <c r="F129" s="177" t="s">
        <v>203</v>
      </c>
      <c r="H129" s="178" t="n">
        <v>565.51</v>
      </c>
      <c r="L129" s="175"/>
      <c r="M129" s="179"/>
      <c r="T129" s="180"/>
      <c r="AT129" s="176" t="s">
        <v>180</v>
      </c>
      <c r="AU129" s="176" t="s">
        <v>80</v>
      </c>
      <c r="AV129" s="174" t="s">
        <v>80</v>
      </c>
      <c r="AW129" s="174" t="s">
        <v>32</v>
      </c>
      <c r="AX129" s="174" t="s">
        <v>78</v>
      </c>
      <c r="AY129" s="176" t="s">
        <v>170</v>
      </c>
    </row>
    <row r="130" s="20" customFormat="true" ht="44.25" hidden="false" customHeight="true" outlineLevel="0" collapsed="false">
      <c r="B130" s="21"/>
      <c r="C130" s="151" t="s">
        <v>204</v>
      </c>
      <c r="D130" s="151" t="s">
        <v>172</v>
      </c>
      <c r="E130" s="152" t="s">
        <v>205</v>
      </c>
      <c r="F130" s="153" t="s">
        <v>206</v>
      </c>
      <c r="G130" s="154" t="s">
        <v>207</v>
      </c>
      <c r="H130" s="155" t="n">
        <v>1601.85</v>
      </c>
      <c r="I130" s="156" t="n">
        <v>299</v>
      </c>
      <c r="J130" s="157" t="n">
        <f aca="false">ROUND(I130*H130,2)</f>
        <v>478953.15</v>
      </c>
      <c r="K130" s="153"/>
      <c r="L130" s="21"/>
      <c r="M130" s="158"/>
      <c r="N130" s="159" t="s">
        <v>42</v>
      </c>
      <c r="O130" s="160" t="n">
        <v>0</v>
      </c>
      <c r="P130" s="160" t="n">
        <f aca="false">O130*H130</f>
        <v>0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176</v>
      </c>
      <c r="AT130" s="162" t="s">
        <v>172</v>
      </c>
      <c r="AU130" s="162" t="s">
        <v>80</v>
      </c>
      <c r="AY130" s="4" t="s">
        <v>170</v>
      </c>
      <c r="BE130" s="163" t="n">
        <f aca="false">IF(N130="základní",J130,0)</f>
        <v>478953.15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478953.15</v>
      </c>
      <c r="BL130" s="4" t="s">
        <v>176</v>
      </c>
      <c r="BM130" s="162" t="s">
        <v>208</v>
      </c>
    </row>
    <row r="131" s="20" customFormat="true" ht="10.5" hidden="false" customHeight="false" outlineLevel="0" collapsed="false">
      <c r="B131" s="21"/>
      <c r="D131" s="164" t="s">
        <v>178</v>
      </c>
      <c r="F131" s="165" t="s">
        <v>209</v>
      </c>
      <c r="L131" s="21"/>
      <c r="M131" s="166"/>
      <c r="T131" s="52"/>
      <c r="AT131" s="4" t="s">
        <v>178</v>
      </c>
      <c r="AU131" s="4" t="s">
        <v>80</v>
      </c>
    </row>
    <row r="132" s="174" customFormat="true" ht="10.5" hidden="false" customHeight="false" outlineLevel="0" collapsed="false">
      <c r="B132" s="175"/>
      <c r="D132" s="169" t="s">
        <v>180</v>
      </c>
      <c r="E132" s="176"/>
      <c r="F132" s="177" t="s">
        <v>210</v>
      </c>
      <c r="H132" s="178" t="n">
        <v>961.367</v>
      </c>
      <c r="L132" s="175"/>
      <c r="M132" s="179"/>
      <c r="T132" s="180"/>
      <c r="AT132" s="176" t="s">
        <v>180</v>
      </c>
      <c r="AU132" s="176" t="s">
        <v>80</v>
      </c>
      <c r="AV132" s="174" t="s">
        <v>80</v>
      </c>
      <c r="AW132" s="174" t="s">
        <v>32</v>
      </c>
      <c r="AX132" s="174" t="s">
        <v>78</v>
      </c>
      <c r="AY132" s="176" t="s">
        <v>170</v>
      </c>
    </row>
    <row r="133" s="20" customFormat="true" ht="37.9" hidden="false" customHeight="true" outlineLevel="0" collapsed="false">
      <c r="B133" s="21"/>
      <c r="C133" s="151" t="s">
        <v>211</v>
      </c>
      <c r="D133" s="151" t="s">
        <v>172</v>
      </c>
      <c r="E133" s="152" t="s">
        <v>212</v>
      </c>
      <c r="F133" s="153" t="s">
        <v>213</v>
      </c>
      <c r="G133" s="154" t="s">
        <v>175</v>
      </c>
      <c r="H133" s="155" t="n">
        <f aca="false">H127</f>
        <v>889.916</v>
      </c>
      <c r="I133" s="156" t="n">
        <v>22.8</v>
      </c>
      <c r="J133" s="157" t="n">
        <f aca="false">ROUND(I133*H133,2)</f>
        <v>20290.08</v>
      </c>
      <c r="K133" s="153"/>
      <c r="L133" s="21"/>
      <c r="M133" s="158"/>
      <c r="N133" s="159" t="s">
        <v>42</v>
      </c>
      <c r="O133" s="160" t="n">
        <v>0.009</v>
      </c>
      <c r="P133" s="160" t="n">
        <f aca="false">O133*H133</f>
        <v>8.009244</v>
      </c>
      <c r="Q133" s="160" t="n">
        <v>0</v>
      </c>
      <c r="R133" s="160" t="n">
        <f aca="false">Q133*H133</f>
        <v>0</v>
      </c>
      <c r="S133" s="160" t="n">
        <v>0</v>
      </c>
      <c r="T133" s="161" t="n">
        <f aca="false">S133*H133</f>
        <v>0</v>
      </c>
      <c r="AR133" s="162" t="s">
        <v>176</v>
      </c>
      <c r="AT133" s="162" t="s">
        <v>172</v>
      </c>
      <c r="AU133" s="162" t="s">
        <v>80</v>
      </c>
      <c r="AY133" s="4" t="s">
        <v>170</v>
      </c>
      <c r="BE133" s="163" t="n">
        <f aca="false">IF(N133="základní",J133,0)</f>
        <v>20290.08</v>
      </c>
      <c r="BF133" s="163" t="n">
        <f aca="false">IF(N133="snížená",J133,0)</f>
        <v>0</v>
      </c>
      <c r="BG133" s="163" t="n">
        <f aca="false">IF(N133="zákl. přenesená",J133,0)</f>
        <v>0</v>
      </c>
      <c r="BH133" s="163" t="n">
        <f aca="false">IF(N133="sníž. přenesená",J133,0)</f>
        <v>0</v>
      </c>
      <c r="BI133" s="163" t="n">
        <f aca="false">IF(N133="nulová",J133,0)</f>
        <v>0</v>
      </c>
      <c r="BJ133" s="4" t="s">
        <v>78</v>
      </c>
      <c r="BK133" s="163" t="n">
        <f aca="false">ROUND(I133*H133,2)</f>
        <v>20290.08</v>
      </c>
      <c r="BL133" s="4" t="s">
        <v>176</v>
      </c>
      <c r="BM133" s="162" t="s">
        <v>214</v>
      </c>
    </row>
    <row r="134" s="20" customFormat="true" ht="10.5" hidden="false" customHeight="false" outlineLevel="0" collapsed="false">
      <c r="B134" s="21"/>
      <c r="D134" s="164" t="s">
        <v>178</v>
      </c>
      <c r="F134" s="165" t="s">
        <v>215</v>
      </c>
      <c r="L134" s="21"/>
      <c r="M134" s="166"/>
      <c r="T134" s="52"/>
      <c r="AT134" s="4" t="s">
        <v>178</v>
      </c>
      <c r="AU134" s="4" t="s">
        <v>80</v>
      </c>
    </row>
    <row r="135" s="20" customFormat="true" ht="44.25" hidden="false" customHeight="true" outlineLevel="0" collapsed="false">
      <c r="B135" s="21"/>
      <c r="C135" s="151" t="s">
        <v>216</v>
      </c>
      <c r="D135" s="151" t="s">
        <v>172</v>
      </c>
      <c r="E135" s="152" t="s">
        <v>217</v>
      </c>
      <c r="F135" s="153" t="s">
        <v>218</v>
      </c>
      <c r="G135" s="154" t="s">
        <v>175</v>
      </c>
      <c r="H135" s="155" t="n">
        <v>125.58</v>
      </c>
      <c r="I135" s="156" t="n">
        <v>148</v>
      </c>
      <c r="J135" s="157" t="n">
        <f aca="false">ROUND(I135*H135,2)</f>
        <v>18585.84</v>
      </c>
      <c r="K135" s="153"/>
      <c r="L135" s="21"/>
      <c r="M135" s="158"/>
      <c r="N135" s="159" t="s">
        <v>42</v>
      </c>
      <c r="O135" s="160" t="n">
        <v>0.328</v>
      </c>
      <c r="P135" s="160" t="n">
        <f aca="false">O135*H135</f>
        <v>41.19024</v>
      </c>
      <c r="Q135" s="160" t="n">
        <v>0</v>
      </c>
      <c r="R135" s="160" t="n">
        <f aca="false">Q135*H135</f>
        <v>0</v>
      </c>
      <c r="S135" s="160" t="n">
        <v>0</v>
      </c>
      <c r="T135" s="161" t="n">
        <f aca="false">S135*H135</f>
        <v>0</v>
      </c>
      <c r="AR135" s="162" t="s">
        <v>176</v>
      </c>
      <c r="AT135" s="162" t="s">
        <v>172</v>
      </c>
      <c r="AU135" s="162" t="s">
        <v>80</v>
      </c>
      <c r="AY135" s="4" t="s">
        <v>170</v>
      </c>
      <c r="BE135" s="163" t="n">
        <f aca="false">IF(N135="základní",J135,0)</f>
        <v>18585.84</v>
      </c>
      <c r="BF135" s="163" t="n">
        <f aca="false">IF(N135="snížená",J135,0)</f>
        <v>0</v>
      </c>
      <c r="BG135" s="163" t="n">
        <f aca="false">IF(N135="zákl. přenesená",J135,0)</f>
        <v>0</v>
      </c>
      <c r="BH135" s="163" t="n">
        <f aca="false">IF(N135="sníž. přenesená",J135,0)</f>
        <v>0</v>
      </c>
      <c r="BI135" s="163" t="n">
        <f aca="false">IF(N135="nulová",J135,0)</f>
        <v>0</v>
      </c>
      <c r="BJ135" s="4" t="s">
        <v>78</v>
      </c>
      <c r="BK135" s="163" t="n">
        <f aca="false">ROUND(I135*H135,2)</f>
        <v>18585.84</v>
      </c>
      <c r="BL135" s="4" t="s">
        <v>176</v>
      </c>
      <c r="BM135" s="162" t="s">
        <v>219</v>
      </c>
    </row>
    <row r="136" s="20" customFormat="true" ht="10.5" hidden="false" customHeight="false" outlineLevel="0" collapsed="false">
      <c r="B136" s="21"/>
      <c r="D136" s="164" t="s">
        <v>178</v>
      </c>
      <c r="F136" s="165" t="s">
        <v>220</v>
      </c>
      <c r="L136" s="21"/>
      <c r="M136" s="166"/>
      <c r="T136" s="52"/>
      <c r="AT136" s="4" t="s">
        <v>178</v>
      </c>
      <c r="AU136" s="4" t="s">
        <v>80</v>
      </c>
    </row>
    <row r="137" s="167" customFormat="true" ht="10.5" hidden="false" customHeight="false" outlineLevel="0" collapsed="false">
      <c r="B137" s="168"/>
      <c r="D137" s="169" t="s">
        <v>180</v>
      </c>
      <c r="E137" s="170"/>
      <c r="F137" s="171" t="s">
        <v>221</v>
      </c>
      <c r="H137" s="170"/>
      <c r="L137" s="168"/>
      <c r="M137" s="172"/>
      <c r="T137" s="173"/>
      <c r="AT137" s="170" t="s">
        <v>180</v>
      </c>
      <c r="AU137" s="170" t="s">
        <v>80</v>
      </c>
      <c r="AV137" s="167" t="s">
        <v>78</v>
      </c>
      <c r="AW137" s="167" t="s">
        <v>32</v>
      </c>
      <c r="AX137" s="167" t="s">
        <v>71</v>
      </c>
      <c r="AY137" s="170" t="s">
        <v>170</v>
      </c>
    </row>
    <row r="138" s="174" customFormat="true" ht="10.5" hidden="false" customHeight="false" outlineLevel="0" collapsed="false">
      <c r="B138" s="175"/>
      <c r="D138" s="169" t="s">
        <v>180</v>
      </c>
      <c r="E138" s="176"/>
      <c r="F138" s="177" t="s">
        <v>222</v>
      </c>
      <c r="H138" s="178" t="n">
        <v>125.58</v>
      </c>
      <c r="L138" s="175"/>
      <c r="M138" s="179"/>
      <c r="T138" s="180"/>
      <c r="AT138" s="176" t="s">
        <v>180</v>
      </c>
      <c r="AU138" s="176" t="s">
        <v>80</v>
      </c>
      <c r="AV138" s="174" t="s">
        <v>80</v>
      </c>
      <c r="AW138" s="174" t="s">
        <v>32</v>
      </c>
      <c r="AX138" s="174" t="s">
        <v>78</v>
      </c>
      <c r="AY138" s="176" t="s">
        <v>170</v>
      </c>
    </row>
    <row r="139" s="20" customFormat="true" ht="49.15" hidden="false" customHeight="true" outlineLevel="0" collapsed="false">
      <c r="B139" s="21"/>
      <c r="C139" s="151" t="s">
        <v>223</v>
      </c>
      <c r="D139" s="151" t="s">
        <v>172</v>
      </c>
      <c r="E139" s="152" t="s">
        <v>224</v>
      </c>
      <c r="F139" s="153" t="s">
        <v>225</v>
      </c>
      <c r="G139" s="154" t="s">
        <v>175</v>
      </c>
      <c r="H139" s="155" t="n">
        <v>146.715</v>
      </c>
      <c r="I139" s="156" t="n">
        <v>421</v>
      </c>
      <c r="J139" s="157" t="n">
        <f aca="false">ROUND(I139*H139,2)</f>
        <v>61767.02</v>
      </c>
      <c r="K139" s="153"/>
      <c r="L139" s="21"/>
      <c r="M139" s="158"/>
      <c r="N139" s="159" t="s">
        <v>42</v>
      </c>
      <c r="O139" s="160" t="n">
        <v>1.129</v>
      </c>
      <c r="P139" s="160" t="n">
        <f aca="false">O139*H139</f>
        <v>165.641235</v>
      </c>
      <c r="Q139" s="160" t="n">
        <v>0</v>
      </c>
      <c r="R139" s="160" t="n">
        <f aca="false">Q139*H139</f>
        <v>0</v>
      </c>
      <c r="S139" s="160" t="n">
        <v>0</v>
      </c>
      <c r="T139" s="161" t="n">
        <f aca="false">S139*H139</f>
        <v>0</v>
      </c>
      <c r="AR139" s="162" t="s">
        <v>176</v>
      </c>
      <c r="AT139" s="162" t="s">
        <v>172</v>
      </c>
      <c r="AU139" s="162" t="s">
        <v>80</v>
      </c>
      <c r="AY139" s="4" t="s">
        <v>170</v>
      </c>
      <c r="BE139" s="163" t="n">
        <f aca="false">IF(N139="základní",J139,0)</f>
        <v>61767.02</v>
      </c>
      <c r="BF139" s="163" t="n">
        <f aca="false">IF(N139="snížená",J139,0)</f>
        <v>0</v>
      </c>
      <c r="BG139" s="163" t="n">
        <f aca="false">IF(N139="zákl. přenesená",J139,0)</f>
        <v>0</v>
      </c>
      <c r="BH139" s="163" t="n">
        <f aca="false">IF(N139="sníž. přenesená",J139,0)</f>
        <v>0</v>
      </c>
      <c r="BI139" s="163" t="n">
        <f aca="false">IF(N139="nulová",J139,0)</f>
        <v>0</v>
      </c>
      <c r="BJ139" s="4" t="s">
        <v>78</v>
      </c>
      <c r="BK139" s="163" t="n">
        <f aca="false">ROUND(I139*H139,2)</f>
        <v>61767.02</v>
      </c>
      <c r="BL139" s="4" t="s">
        <v>176</v>
      </c>
      <c r="BM139" s="162" t="s">
        <v>226</v>
      </c>
    </row>
    <row r="140" s="20" customFormat="true" ht="10.5" hidden="false" customHeight="false" outlineLevel="0" collapsed="false">
      <c r="B140" s="21"/>
      <c r="D140" s="164" t="s">
        <v>178</v>
      </c>
      <c r="F140" s="165" t="s">
        <v>227</v>
      </c>
      <c r="L140" s="21"/>
      <c r="M140" s="166"/>
      <c r="T140" s="52"/>
      <c r="AT140" s="4" t="s">
        <v>178</v>
      </c>
      <c r="AU140" s="4" t="s">
        <v>80</v>
      </c>
    </row>
    <row r="141" s="20" customFormat="true" ht="16.5" hidden="false" customHeight="true" outlineLevel="0" collapsed="false">
      <c r="B141" s="21"/>
      <c r="C141" s="188" t="s">
        <v>228</v>
      </c>
      <c r="D141" s="188" t="s">
        <v>229</v>
      </c>
      <c r="E141" s="189" t="s">
        <v>230</v>
      </c>
      <c r="F141" s="190" t="s">
        <v>231</v>
      </c>
      <c r="G141" s="191" t="s">
        <v>207</v>
      </c>
      <c r="H141" s="192" t="n">
        <v>544.59</v>
      </c>
      <c r="I141" s="193" t="n">
        <v>693</v>
      </c>
      <c r="J141" s="194" t="n">
        <f aca="false">ROUND(I141*H141,2)</f>
        <v>377400.87</v>
      </c>
      <c r="K141" s="190"/>
      <c r="L141" s="195"/>
      <c r="M141" s="196"/>
      <c r="N141" s="197" t="s">
        <v>42</v>
      </c>
      <c r="O141" s="160" t="n">
        <v>0</v>
      </c>
      <c r="P141" s="160" t="n">
        <f aca="false">O141*H141</f>
        <v>0</v>
      </c>
      <c r="Q141" s="160" t="n">
        <v>1</v>
      </c>
      <c r="R141" s="160" t="n">
        <f aca="false">Q141*H141</f>
        <v>544.59</v>
      </c>
      <c r="S141" s="160" t="n">
        <v>0</v>
      </c>
      <c r="T141" s="161" t="n">
        <f aca="false">S141*H141</f>
        <v>0</v>
      </c>
      <c r="AR141" s="162" t="s">
        <v>223</v>
      </c>
      <c r="AT141" s="162" t="s">
        <v>229</v>
      </c>
      <c r="AU141" s="162" t="s">
        <v>80</v>
      </c>
      <c r="AY141" s="4" t="s">
        <v>170</v>
      </c>
      <c r="BE141" s="163" t="n">
        <f aca="false">IF(N141="základní",J141,0)</f>
        <v>377400.87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377400.87</v>
      </c>
      <c r="BL141" s="4" t="s">
        <v>176</v>
      </c>
      <c r="BM141" s="162" t="s">
        <v>232</v>
      </c>
    </row>
    <row r="142" s="174" customFormat="true" ht="10.5" hidden="false" customHeight="false" outlineLevel="0" collapsed="false">
      <c r="B142" s="175"/>
      <c r="D142" s="169" t="s">
        <v>180</v>
      </c>
      <c r="E142" s="176"/>
      <c r="F142" s="177" t="s">
        <v>233</v>
      </c>
      <c r="H142" s="178" t="n">
        <v>272.295</v>
      </c>
      <c r="L142" s="175"/>
      <c r="M142" s="179"/>
      <c r="T142" s="180"/>
      <c r="AT142" s="176" t="s">
        <v>180</v>
      </c>
      <c r="AU142" s="176" t="s">
        <v>80</v>
      </c>
      <c r="AV142" s="174" t="s">
        <v>80</v>
      </c>
      <c r="AW142" s="174" t="s">
        <v>32</v>
      </c>
      <c r="AX142" s="174" t="s">
        <v>78</v>
      </c>
      <c r="AY142" s="176" t="s">
        <v>170</v>
      </c>
    </row>
    <row r="143" s="174" customFormat="true" ht="10.5" hidden="false" customHeight="false" outlineLevel="0" collapsed="false">
      <c r="B143" s="175"/>
      <c r="D143" s="169" t="s">
        <v>180</v>
      </c>
      <c r="F143" s="177" t="s">
        <v>234</v>
      </c>
      <c r="H143" s="178" t="n">
        <v>544.59</v>
      </c>
      <c r="L143" s="175"/>
      <c r="M143" s="179"/>
      <c r="T143" s="180"/>
      <c r="AT143" s="176" t="s">
        <v>180</v>
      </c>
      <c r="AU143" s="176" t="s">
        <v>80</v>
      </c>
      <c r="AV143" s="174" t="s">
        <v>80</v>
      </c>
      <c r="AW143" s="174" t="s">
        <v>3</v>
      </c>
      <c r="AX143" s="174" t="s">
        <v>78</v>
      </c>
      <c r="AY143" s="176" t="s">
        <v>170</v>
      </c>
    </row>
    <row r="144" s="139" customFormat="true" ht="22.9" hidden="false" customHeight="true" outlineLevel="0" collapsed="false">
      <c r="B144" s="140"/>
      <c r="D144" s="141" t="s">
        <v>70</v>
      </c>
      <c r="E144" s="149" t="s">
        <v>80</v>
      </c>
      <c r="F144" s="149" t="s">
        <v>235</v>
      </c>
      <c r="J144" s="150" t="n">
        <f aca="false">BK144</f>
        <v>3845671.12</v>
      </c>
      <c r="L144" s="140"/>
      <c r="M144" s="144"/>
      <c r="P144" s="145" t="n">
        <f aca="false">SUM(P145:P163)</f>
        <v>983.481519</v>
      </c>
      <c r="R144" s="145" t="n">
        <f aca="false">SUM(R145:R163)</f>
        <v>994.29917454</v>
      </c>
      <c r="T144" s="146" t="n">
        <f aca="false">SUM(T145:T163)</f>
        <v>0</v>
      </c>
      <c r="AR144" s="141" t="s">
        <v>78</v>
      </c>
      <c r="AT144" s="147" t="s">
        <v>70</v>
      </c>
      <c r="AU144" s="147" t="s">
        <v>78</v>
      </c>
      <c r="AY144" s="141" t="s">
        <v>170</v>
      </c>
      <c r="BK144" s="148" t="n">
        <f aca="false">SUM(BK145:BK163)</f>
        <v>3845671.12</v>
      </c>
    </row>
    <row r="145" s="20" customFormat="true" ht="24.2" hidden="false" customHeight="true" outlineLevel="0" collapsed="false">
      <c r="B145" s="21"/>
      <c r="C145" s="151" t="s">
        <v>236</v>
      </c>
      <c r="D145" s="151" t="s">
        <v>172</v>
      </c>
      <c r="E145" s="152" t="s">
        <v>237</v>
      </c>
      <c r="F145" s="153" t="s">
        <v>238</v>
      </c>
      <c r="G145" s="154" t="s">
        <v>175</v>
      </c>
      <c r="H145" s="155" t="n">
        <v>259.242</v>
      </c>
      <c r="I145" s="156" t="n">
        <v>4460</v>
      </c>
      <c r="J145" s="157" t="n">
        <f aca="false">ROUND(I145*H145,2)</f>
        <v>1156219.32</v>
      </c>
      <c r="K145" s="153"/>
      <c r="L145" s="21"/>
      <c r="M145" s="158"/>
      <c r="N145" s="159" t="s">
        <v>42</v>
      </c>
      <c r="O145" s="160" t="n">
        <v>0.584</v>
      </c>
      <c r="P145" s="160" t="n">
        <f aca="false">O145*H145</f>
        <v>151.397328</v>
      </c>
      <c r="Q145" s="160" t="n">
        <v>2.30102</v>
      </c>
      <c r="R145" s="160" t="n">
        <f aca="false">Q145*H145</f>
        <v>596.52102684</v>
      </c>
      <c r="S145" s="160" t="n">
        <v>0</v>
      </c>
      <c r="T145" s="161" t="n">
        <f aca="false">S145*H145</f>
        <v>0</v>
      </c>
      <c r="AR145" s="162" t="s">
        <v>176</v>
      </c>
      <c r="AT145" s="162" t="s">
        <v>172</v>
      </c>
      <c r="AU145" s="162" t="s">
        <v>80</v>
      </c>
      <c r="AY145" s="4" t="s">
        <v>170</v>
      </c>
      <c r="BE145" s="163" t="n">
        <f aca="false">IF(N145="základní",J145,0)</f>
        <v>1156219.32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1156219.32</v>
      </c>
      <c r="BL145" s="4" t="s">
        <v>176</v>
      </c>
      <c r="BM145" s="162" t="s">
        <v>239</v>
      </c>
    </row>
    <row r="146" s="20" customFormat="true" ht="10.5" hidden="false" customHeight="false" outlineLevel="0" collapsed="false">
      <c r="B146" s="21"/>
      <c r="D146" s="164" t="s">
        <v>178</v>
      </c>
      <c r="F146" s="165" t="s">
        <v>240</v>
      </c>
      <c r="L146" s="21"/>
      <c r="M146" s="166"/>
      <c r="T146" s="52"/>
      <c r="AT146" s="4" t="s">
        <v>178</v>
      </c>
      <c r="AU146" s="4" t="s">
        <v>80</v>
      </c>
    </row>
    <row r="147" s="167" customFormat="true" ht="10.5" hidden="false" customHeight="false" outlineLevel="0" collapsed="false">
      <c r="B147" s="168"/>
      <c r="D147" s="169" t="s">
        <v>180</v>
      </c>
      <c r="E147" s="170"/>
      <c r="F147" s="171" t="s">
        <v>241</v>
      </c>
      <c r="H147" s="170"/>
      <c r="L147" s="168"/>
      <c r="M147" s="172"/>
      <c r="T147" s="173"/>
      <c r="AT147" s="170" t="s">
        <v>180</v>
      </c>
      <c r="AU147" s="170" t="s">
        <v>80</v>
      </c>
      <c r="AV147" s="167" t="s">
        <v>78</v>
      </c>
      <c r="AW147" s="167" t="s">
        <v>32</v>
      </c>
      <c r="AX147" s="167" t="s">
        <v>71</v>
      </c>
      <c r="AY147" s="170" t="s">
        <v>170</v>
      </c>
    </row>
    <row r="148" s="174" customFormat="true" ht="10.5" hidden="false" customHeight="false" outlineLevel="0" collapsed="false">
      <c r="B148" s="175"/>
      <c r="D148" s="169" t="s">
        <v>180</v>
      </c>
      <c r="E148" s="176"/>
      <c r="F148" s="177" t="s">
        <v>242</v>
      </c>
      <c r="H148" s="178" t="n">
        <v>164.26</v>
      </c>
      <c r="L148" s="175"/>
      <c r="M148" s="179"/>
      <c r="T148" s="180"/>
      <c r="AT148" s="176" t="s">
        <v>180</v>
      </c>
      <c r="AU148" s="176" t="s">
        <v>80</v>
      </c>
      <c r="AV148" s="174" t="s">
        <v>80</v>
      </c>
      <c r="AW148" s="174" t="s">
        <v>32</v>
      </c>
      <c r="AX148" s="174" t="s">
        <v>71</v>
      </c>
      <c r="AY148" s="176" t="s">
        <v>170</v>
      </c>
    </row>
    <row r="149" s="174" customFormat="true" ht="10.5" hidden="false" customHeight="false" outlineLevel="0" collapsed="false">
      <c r="B149" s="175"/>
      <c r="D149" s="169" t="s">
        <v>180</v>
      </c>
      <c r="E149" s="176"/>
      <c r="F149" s="177" t="s">
        <v>243</v>
      </c>
      <c r="H149" s="178" t="n">
        <v>94.982</v>
      </c>
      <c r="L149" s="175"/>
      <c r="M149" s="179"/>
      <c r="T149" s="180"/>
      <c r="AT149" s="176" t="s">
        <v>180</v>
      </c>
      <c r="AU149" s="176" t="s">
        <v>80</v>
      </c>
      <c r="AV149" s="174" t="s">
        <v>80</v>
      </c>
      <c r="AW149" s="174" t="s">
        <v>32</v>
      </c>
      <c r="AX149" s="174" t="s">
        <v>71</v>
      </c>
      <c r="AY149" s="176" t="s">
        <v>170</v>
      </c>
    </row>
    <row r="150" s="181" customFormat="true" ht="10.5" hidden="false" customHeight="false" outlineLevel="0" collapsed="false">
      <c r="B150" s="182"/>
      <c r="D150" s="169" t="s">
        <v>180</v>
      </c>
      <c r="E150" s="183"/>
      <c r="F150" s="184" t="s">
        <v>190</v>
      </c>
      <c r="H150" s="185" t="n">
        <v>259.242</v>
      </c>
      <c r="L150" s="182"/>
      <c r="M150" s="186"/>
      <c r="T150" s="187"/>
      <c r="AT150" s="183" t="s">
        <v>180</v>
      </c>
      <c r="AU150" s="183" t="s">
        <v>80</v>
      </c>
      <c r="AV150" s="181" t="s">
        <v>176</v>
      </c>
      <c r="AW150" s="181" t="s">
        <v>32</v>
      </c>
      <c r="AX150" s="181" t="s">
        <v>78</v>
      </c>
      <c r="AY150" s="183" t="s">
        <v>170</v>
      </c>
    </row>
    <row r="151" s="20" customFormat="true" ht="33" hidden="false" customHeight="true" outlineLevel="0" collapsed="false">
      <c r="B151" s="21"/>
      <c r="C151" s="151" t="s">
        <v>244</v>
      </c>
      <c r="D151" s="151" t="s">
        <v>172</v>
      </c>
      <c r="E151" s="152" t="s">
        <v>245</v>
      </c>
      <c r="F151" s="153" t="s">
        <v>246</v>
      </c>
      <c r="G151" s="154" t="s">
        <v>175</v>
      </c>
      <c r="H151" s="155" t="n">
        <v>63.54</v>
      </c>
      <c r="I151" s="156" t="n">
        <v>5320</v>
      </c>
      <c r="J151" s="157" t="n">
        <f aca="false">ROUND(I151*H151,2)</f>
        <v>338032.8</v>
      </c>
      <c r="K151" s="153"/>
      <c r="L151" s="21"/>
      <c r="M151" s="158"/>
      <c r="N151" s="159" t="s">
        <v>42</v>
      </c>
      <c r="O151" s="160" t="n">
        <v>0.629</v>
      </c>
      <c r="P151" s="160" t="n">
        <f aca="false">O151*H151</f>
        <v>39.96666</v>
      </c>
      <c r="Q151" s="160" t="n">
        <v>2.50187</v>
      </c>
      <c r="R151" s="160" t="n">
        <f aca="false">Q151*H151</f>
        <v>158.9688198</v>
      </c>
      <c r="S151" s="160" t="n">
        <v>0</v>
      </c>
      <c r="T151" s="161" t="n">
        <f aca="false">S151*H151</f>
        <v>0</v>
      </c>
      <c r="AR151" s="162" t="s">
        <v>176</v>
      </c>
      <c r="AT151" s="162" t="s">
        <v>172</v>
      </c>
      <c r="AU151" s="162" t="s">
        <v>80</v>
      </c>
      <c r="AY151" s="4" t="s">
        <v>170</v>
      </c>
      <c r="BE151" s="163" t="n">
        <f aca="false">IF(N151="základní",J151,0)</f>
        <v>338032.8</v>
      </c>
      <c r="BF151" s="163" t="n">
        <f aca="false">IF(N151="snížená",J151,0)</f>
        <v>0</v>
      </c>
      <c r="BG151" s="163" t="n">
        <f aca="false">IF(N151="zákl. přenesená",J151,0)</f>
        <v>0</v>
      </c>
      <c r="BH151" s="163" t="n">
        <f aca="false">IF(N151="sníž. přenesená",J151,0)</f>
        <v>0</v>
      </c>
      <c r="BI151" s="163" t="n">
        <f aca="false">IF(N151="nulová",J151,0)</f>
        <v>0</v>
      </c>
      <c r="BJ151" s="4" t="s">
        <v>78</v>
      </c>
      <c r="BK151" s="163" t="n">
        <f aca="false">ROUND(I151*H151,2)</f>
        <v>338032.8</v>
      </c>
      <c r="BL151" s="4" t="s">
        <v>176</v>
      </c>
      <c r="BM151" s="162" t="s">
        <v>247</v>
      </c>
    </row>
    <row r="152" s="20" customFormat="true" ht="10.5" hidden="false" customHeight="false" outlineLevel="0" collapsed="false">
      <c r="B152" s="21"/>
      <c r="D152" s="164" t="s">
        <v>178</v>
      </c>
      <c r="F152" s="165" t="s">
        <v>248</v>
      </c>
      <c r="L152" s="21"/>
      <c r="M152" s="166"/>
      <c r="T152" s="52"/>
      <c r="AT152" s="4" t="s">
        <v>178</v>
      </c>
      <c r="AU152" s="4" t="s">
        <v>80</v>
      </c>
    </row>
    <row r="153" s="174" customFormat="true" ht="10.5" hidden="false" customHeight="false" outlineLevel="0" collapsed="false">
      <c r="B153" s="175"/>
      <c r="D153" s="169" t="s">
        <v>180</v>
      </c>
      <c r="E153" s="176"/>
      <c r="F153" s="177" t="s">
        <v>249</v>
      </c>
      <c r="H153" s="178" t="n">
        <v>40.26</v>
      </c>
      <c r="L153" s="175"/>
      <c r="M153" s="179"/>
      <c r="T153" s="180"/>
      <c r="AT153" s="176" t="s">
        <v>180</v>
      </c>
      <c r="AU153" s="176" t="s">
        <v>80</v>
      </c>
      <c r="AV153" s="174" t="s">
        <v>80</v>
      </c>
      <c r="AW153" s="174" t="s">
        <v>32</v>
      </c>
      <c r="AX153" s="174" t="s">
        <v>71</v>
      </c>
      <c r="AY153" s="176" t="s">
        <v>170</v>
      </c>
    </row>
    <row r="154" s="174" customFormat="true" ht="10.5" hidden="false" customHeight="false" outlineLevel="0" collapsed="false">
      <c r="B154" s="175"/>
      <c r="D154" s="169" t="s">
        <v>180</v>
      </c>
      <c r="E154" s="176"/>
      <c r="F154" s="177" t="s">
        <v>250</v>
      </c>
      <c r="H154" s="178" t="n">
        <v>23.28</v>
      </c>
      <c r="L154" s="175"/>
      <c r="M154" s="179"/>
      <c r="T154" s="180"/>
      <c r="AT154" s="176" t="s">
        <v>180</v>
      </c>
      <c r="AU154" s="176" t="s">
        <v>80</v>
      </c>
      <c r="AV154" s="174" t="s">
        <v>80</v>
      </c>
      <c r="AW154" s="174" t="s">
        <v>32</v>
      </c>
      <c r="AX154" s="174" t="s">
        <v>71</v>
      </c>
      <c r="AY154" s="176" t="s">
        <v>170</v>
      </c>
    </row>
    <row r="155" s="181" customFormat="true" ht="10.5" hidden="false" customHeight="false" outlineLevel="0" collapsed="false">
      <c r="B155" s="182"/>
      <c r="D155" s="169" t="s">
        <v>180</v>
      </c>
      <c r="E155" s="183"/>
      <c r="F155" s="184" t="s">
        <v>190</v>
      </c>
      <c r="H155" s="185" t="n">
        <v>63.54</v>
      </c>
      <c r="L155" s="182"/>
      <c r="M155" s="186"/>
      <c r="T155" s="187"/>
      <c r="AT155" s="183" t="s">
        <v>180</v>
      </c>
      <c r="AU155" s="183" t="s">
        <v>80</v>
      </c>
      <c r="AV155" s="181" t="s">
        <v>176</v>
      </c>
      <c r="AW155" s="181" t="s">
        <v>32</v>
      </c>
      <c r="AX155" s="181" t="s">
        <v>78</v>
      </c>
      <c r="AY155" s="183" t="s">
        <v>170</v>
      </c>
    </row>
    <row r="156" s="20" customFormat="true" ht="24.2" hidden="false" customHeight="true" outlineLevel="0" collapsed="false">
      <c r="B156" s="21"/>
      <c r="C156" s="151" t="s">
        <v>251</v>
      </c>
      <c r="D156" s="151" t="s">
        <v>172</v>
      </c>
      <c r="E156" s="152" t="s">
        <v>252</v>
      </c>
      <c r="F156" s="153" t="s">
        <v>253</v>
      </c>
      <c r="G156" s="154" t="s">
        <v>207</v>
      </c>
      <c r="H156" s="155" t="n">
        <v>15.25</v>
      </c>
      <c r="I156" s="156" t="n">
        <v>73600</v>
      </c>
      <c r="J156" s="157" t="n">
        <f aca="false">ROUND(I156*H156,2)</f>
        <v>1122400</v>
      </c>
      <c r="K156" s="153"/>
      <c r="L156" s="21"/>
      <c r="M156" s="158"/>
      <c r="N156" s="159" t="s">
        <v>42</v>
      </c>
      <c r="O156" s="160" t="n">
        <v>23.968</v>
      </c>
      <c r="P156" s="160" t="n">
        <f aca="false">O156*H156</f>
        <v>365.512</v>
      </c>
      <c r="Q156" s="160" t="n">
        <v>1.06062</v>
      </c>
      <c r="R156" s="160" t="n">
        <f aca="false">Q156*H156</f>
        <v>16.174455</v>
      </c>
      <c r="S156" s="160" t="n">
        <v>0</v>
      </c>
      <c r="T156" s="161" t="n">
        <f aca="false">S156*H156</f>
        <v>0</v>
      </c>
      <c r="AR156" s="162" t="s">
        <v>176</v>
      </c>
      <c r="AT156" s="162" t="s">
        <v>172</v>
      </c>
      <c r="AU156" s="162" t="s">
        <v>80</v>
      </c>
      <c r="AY156" s="4" t="s">
        <v>170</v>
      </c>
      <c r="BE156" s="163" t="n">
        <f aca="false">IF(N156="základní",J156,0)</f>
        <v>1122400</v>
      </c>
      <c r="BF156" s="163" t="n">
        <f aca="false">IF(N156="snížená",J156,0)</f>
        <v>0</v>
      </c>
      <c r="BG156" s="163" t="n">
        <f aca="false">IF(N156="zákl. přenesená",J156,0)</f>
        <v>0</v>
      </c>
      <c r="BH156" s="163" t="n">
        <f aca="false">IF(N156="sníž. přenesená",J156,0)</f>
        <v>0</v>
      </c>
      <c r="BI156" s="163" t="n">
        <f aca="false">IF(N156="nulová",J156,0)</f>
        <v>0</v>
      </c>
      <c r="BJ156" s="4" t="s">
        <v>78</v>
      </c>
      <c r="BK156" s="163" t="n">
        <f aca="false">ROUND(I156*H156,2)</f>
        <v>1122400</v>
      </c>
      <c r="BL156" s="4" t="s">
        <v>176</v>
      </c>
      <c r="BM156" s="162" t="s">
        <v>254</v>
      </c>
    </row>
    <row r="157" s="20" customFormat="true" ht="10.5" hidden="false" customHeight="false" outlineLevel="0" collapsed="false">
      <c r="B157" s="21"/>
      <c r="D157" s="164" t="s">
        <v>178</v>
      </c>
      <c r="F157" s="165" t="s">
        <v>255</v>
      </c>
      <c r="L157" s="21"/>
      <c r="M157" s="166"/>
      <c r="T157" s="52"/>
      <c r="AT157" s="4" t="s">
        <v>178</v>
      </c>
      <c r="AU157" s="4" t="s">
        <v>80</v>
      </c>
    </row>
    <row r="158" s="174" customFormat="true" ht="10.5" hidden="false" customHeight="false" outlineLevel="0" collapsed="false">
      <c r="B158" s="175"/>
      <c r="D158" s="169" t="s">
        <v>180</v>
      </c>
      <c r="E158" s="176"/>
      <c r="F158" s="177" t="s">
        <v>256</v>
      </c>
      <c r="H158" s="178" t="n">
        <v>15.25</v>
      </c>
      <c r="L158" s="175"/>
      <c r="M158" s="179"/>
      <c r="T158" s="180"/>
      <c r="AT158" s="176" t="s">
        <v>180</v>
      </c>
      <c r="AU158" s="176" t="s">
        <v>80</v>
      </c>
      <c r="AV158" s="174" t="s">
        <v>80</v>
      </c>
      <c r="AW158" s="174" t="s">
        <v>32</v>
      </c>
      <c r="AX158" s="174" t="s">
        <v>78</v>
      </c>
      <c r="AY158" s="176" t="s">
        <v>170</v>
      </c>
    </row>
    <row r="159" s="20" customFormat="true" ht="44.25" hidden="false" customHeight="true" outlineLevel="0" collapsed="false">
      <c r="B159" s="21"/>
      <c r="C159" s="151" t="s">
        <v>257</v>
      </c>
      <c r="D159" s="151" t="s">
        <v>172</v>
      </c>
      <c r="E159" s="152" t="s">
        <v>258</v>
      </c>
      <c r="F159" s="153" t="s">
        <v>259</v>
      </c>
      <c r="G159" s="154" t="s">
        <v>260</v>
      </c>
      <c r="H159" s="155" t="n">
        <v>177.65</v>
      </c>
      <c r="I159" s="156" t="n">
        <v>3840</v>
      </c>
      <c r="J159" s="157" t="n">
        <f aca="false">ROUND(I159*H159,2)</f>
        <v>682176</v>
      </c>
      <c r="K159" s="153"/>
      <c r="L159" s="21"/>
      <c r="M159" s="158"/>
      <c r="N159" s="159" t="s">
        <v>42</v>
      </c>
      <c r="O159" s="160" t="n">
        <v>1.453</v>
      </c>
      <c r="P159" s="160" t="n">
        <f aca="false">O159*H159</f>
        <v>258.12545</v>
      </c>
      <c r="Q159" s="160" t="n">
        <v>1.20855</v>
      </c>
      <c r="R159" s="160" t="n">
        <f aca="false">Q159*H159</f>
        <v>214.6989075</v>
      </c>
      <c r="S159" s="160" t="n">
        <v>0</v>
      </c>
      <c r="T159" s="161" t="n">
        <f aca="false">S159*H159</f>
        <v>0</v>
      </c>
      <c r="AR159" s="162" t="s">
        <v>176</v>
      </c>
      <c r="AT159" s="162" t="s">
        <v>172</v>
      </c>
      <c r="AU159" s="162" t="s">
        <v>80</v>
      </c>
      <c r="AY159" s="4" t="s">
        <v>170</v>
      </c>
      <c r="BE159" s="163" t="n">
        <f aca="false">IF(N159="základní",J159,0)</f>
        <v>682176</v>
      </c>
      <c r="BF159" s="163" t="n">
        <f aca="false">IF(N159="snížená",J159,0)</f>
        <v>0</v>
      </c>
      <c r="BG159" s="163" t="n">
        <f aca="false">IF(N159="zákl. přenesená",J159,0)</f>
        <v>0</v>
      </c>
      <c r="BH159" s="163" t="n">
        <f aca="false">IF(N159="sníž. přenesená",J159,0)</f>
        <v>0</v>
      </c>
      <c r="BI159" s="163" t="n">
        <f aca="false">IF(N159="nulová",J159,0)</f>
        <v>0</v>
      </c>
      <c r="BJ159" s="4" t="s">
        <v>78</v>
      </c>
      <c r="BK159" s="163" t="n">
        <f aca="false">ROUND(I159*H159,2)</f>
        <v>682176</v>
      </c>
      <c r="BL159" s="4" t="s">
        <v>176</v>
      </c>
      <c r="BM159" s="162" t="s">
        <v>261</v>
      </c>
    </row>
    <row r="160" s="174" customFormat="true" ht="26.25" hidden="false" customHeight="true" outlineLevel="0" collapsed="false">
      <c r="B160" s="175"/>
      <c r="D160" s="169" t="s">
        <v>180</v>
      </c>
      <c r="E160" s="176"/>
      <c r="F160" s="177" t="s">
        <v>262</v>
      </c>
      <c r="H160" s="178" t="n">
        <v>177.65</v>
      </c>
      <c r="L160" s="175"/>
      <c r="M160" s="179"/>
      <c r="T160" s="180"/>
      <c r="AT160" s="176" t="s">
        <v>180</v>
      </c>
      <c r="AU160" s="176" t="s">
        <v>80</v>
      </c>
      <c r="AV160" s="174" t="s">
        <v>80</v>
      </c>
      <c r="AW160" s="174" t="s">
        <v>32</v>
      </c>
      <c r="AX160" s="174" t="s">
        <v>78</v>
      </c>
      <c r="AY160" s="176" t="s">
        <v>170</v>
      </c>
    </row>
    <row r="161" s="20" customFormat="true" ht="55.5" hidden="false" customHeight="true" outlineLevel="0" collapsed="false">
      <c r="B161" s="21"/>
      <c r="C161" s="151" t="s">
        <v>263</v>
      </c>
      <c r="D161" s="151" t="s">
        <v>172</v>
      </c>
      <c r="E161" s="152" t="s">
        <v>264</v>
      </c>
      <c r="F161" s="153" t="s">
        <v>265</v>
      </c>
      <c r="G161" s="154" t="s">
        <v>207</v>
      </c>
      <c r="H161" s="155" t="n">
        <v>7.491</v>
      </c>
      <c r="I161" s="156" t="n">
        <v>73000</v>
      </c>
      <c r="J161" s="157" t="n">
        <f aca="false">ROUND(I161*H161,2)</f>
        <v>546843</v>
      </c>
      <c r="K161" s="153"/>
      <c r="L161" s="21"/>
      <c r="M161" s="158"/>
      <c r="N161" s="159" t="s">
        <v>42</v>
      </c>
      <c r="O161" s="160" t="n">
        <v>22.491</v>
      </c>
      <c r="P161" s="160" t="n">
        <f aca="false">O161*H161</f>
        <v>168.480081</v>
      </c>
      <c r="Q161" s="160" t="n">
        <v>1.0594</v>
      </c>
      <c r="R161" s="160" t="n">
        <f aca="false">Q161*H161</f>
        <v>7.9359654</v>
      </c>
      <c r="S161" s="160" t="n">
        <v>0</v>
      </c>
      <c r="T161" s="161" t="n">
        <f aca="false">S161*H161</f>
        <v>0</v>
      </c>
      <c r="AR161" s="162" t="s">
        <v>176</v>
      </c>
      <c r="AT161" s="162" t="s">
        <v>172</v>
      </c>
      <c r="AU161" s="162" t="s">
        <v>80</v>
      </c>
      <c r="AY161" s="4" t="s">
        <v>170</v>
      </c>
      <c r="BE161" s="163" t="n">
        <f aca="false">IF(N161="základní",J161,0)</f>
        <v>546843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546843</v>
      </c>
      <c r="BL161" s="4" t="s">
        <v>176</v>
      </c>
      <c r="BM161" s="162" t="s">
        <v>266</v>
      </c>
    </row>
    <row r="162" s="20" customFormat="true" ht="10.5" hidden="false" customHeight="false" outlineLevel="0" collapsed="false">
      <c r="B162" s="21"/>
      <c r="D162" s="164" t="s">
        <v>178</v>
      </c>
      <c r="F162" s="165" t="s">
        <v>267</v>
      </c>
      <c r="L162" s="21"/>
      <c r="M162" s="166"/>
      <c r="T162" s="52"/>
      <c r="AT162" s="4" t="s">
        <v>178</v>
      </c>
      <c r="AU162" s="4" t="s">
        <v>80</v>
      </c>
    </row>
    <row r="163" s="174" customFormat="true" ht="10.5" hidden="false" customHeight="false" outlineLevel="0" collapsed="false">
      <c r="B163" s="175"/>
      <c r="D163" s="169" t="s">
        <v>180</v>
      </c>
      <c r="E163" s="176"/>
      <c r="F163" s="177" t="s">
        <v>268</v>
      </c>
      <c r="H163" s="178" t="n">
        <v>7.461</v>
      </c>
      <c r="L163" s="175"/>
      <c r="M163" s="179"/>
      <c r="T163" s="180"/>
      <c r="AT163" s="176" t="s">
        <v>180</v>
      </c>
      <c r="AU163" s="176" t="s">
        <v>80</v>
      </c>
      <c r="AV163" s="174" t="s">
        <v>80</v>
      </c>
      <c r="AW163" s="174" t="s">
        <v>32</v>
      </c>
      <c r="AX163" s="174" t="s">
        <v>78</v>
      </c>
      <c r="AY163" s="176" t="s">
        <v>170</v>
      </c>
    </row>
    <row r="164" s="139" customFormat="true" ht="22.9" hidden="false" customHeight="true" outlineLevel="0" collapsed="false">
      <c r="B164" s="140"/>
      <c r="D164" s="141" t="s">
        <v>70</v>
      </c>
      <c r="E164" s="149" t="s">
        <v>191</v>
      </c>
      <c r="F164" s="149" t="s">
        <v>269</v>
      </c>
      <c r="J164" s="150" t="n">
        <f aca="false">BK164</f>
        <v>3379573.08</v>
      </c>
      <c r="L164" s="140"/>
      <c r="M164" s="144"/>
      <c r="P164" s="145" t="n">
        <f aca="false">SUM(P165:P266)</f>
        <v>886.729899</v>
      </c>
      <c r="R164" s="145" t="n">
        <f aca="false">SUM(R165:R266)</f>
        <v>302.38976913</v>
      </c>
      <c r="T164" s="146" t="n">
        <f aca="false">SUM(T165:T266)</f>
        <v>0</v>
      </c>
      <c r="AR164" s="141" t="s">
        <v>78</v>
      </c>
      <c r="AT164" s="147" t="s">
        <v>70</v>
      </c>
      <c r="AU164" s="147" t="s">
        <v>78</v>
      </c>
      <c r="AY164" s="141" t="s">
        <v>170</v>
      </c>
      <c r="BK164" s="148" t="n">
        <f aca="false">SUM(BK165:BK266)</f>
        <v>3379573.08</v>
      </c>
    </row>
    <row r="165" s="20" customFormat="true" ht="37.9" hidden="false" customHeight="true" outlineLevel="0" collapsed="false">
      <c r="B165" s="21"/>
      <c r="C165" s="151" t="s">
        <v>8</v>
      </c>
      <c r="D165" s="151" t="s">
        <v>172</v>
      </c>
      <c r="E165" s="152" t="s">
        <v>270</v>
      </c>
      <c r="F165" s="153" t="s">
        <v>271</v>
      </c>
      <c r="G165" s="154" t="s">
        <v>260</v>
      </c>
      <c r="H165" s="155" t="n">
        <v>418.595</v>
      </c>
      <c r="I165" s="156" t="n">
        <v>2060</v>
      </c>
      <c r="J165" s="157" t="n">
        <f aca="false">ROUND(I165*H165,2)</f>
        <v>862305.7</v>
      </c>
      <c r="K165" s="153"/>
      <c r="L165" s="21"/>
      <c r="M165" s="158"/>
      <c r="N165" s="159" t="s">
        <v>42</v>
      </c>
      <c r="O165" s="160" t="n">
        <v>0.527</v>
      </c>
      <c r="P165" s="160" t="n">
        <f aca="false">O165*H165</f>
        <v>220.599565</v>
      </c>
      <c r="Q165" s="160" t="n">
        <v>0.18971</v>
      </c>
      <c r="R165" s="160" t="n">
        <f aca="false">Q165*H165</f>
        <v>79.41165745</v>
      </c>
      <c r="S165" s="160" t="n">
        <v>0</v>
      </c>
      <c r="T165" s="161" t="n">
        <f aca="false">S165*H165</f>
        <v>0</v>
      </c>
      <c r="AR165" s="162" t="s">
        <v>176</v>
      </c>
      <c r="AT165" s="162" t="s">
        <v>172</v>
      </c>
      <c r="AU165" s="162" t="s">
        <v>80</v>
      </c>
      <c r="AY165" s="4" t="s">
        <v>170</v>
      </c>
      <c r="BE165" s="163" t="n">
        <f aca="false">IF(N165="základní",J165,0)</f>
        <v>862305.7</v>
      </c>
      <c r="BF165" s="163" t="n">
        <f aca="false">IF(N165="snížená",J165,0)</f>
        <v>0</v>
      </c>
      <c r="BG165" s="163" t="n">
        <f aca="false">IF(N165="zákl. přenesená",J165,0)</f>
        <v>0</v>
      </c>
      <c r="BH165" s="163" t="n">
        <f aca="false">IF(N165="sníž. přenesená",J165,0)</f>
        <v>0</v>
      </c>
      <c r="BI165" s="163" t="n">
        <f aca="false">IF(N165="nulová",J165,0)</f>
        <v>0</v>
      </c>
      <c r="BJ165" s="4" t="s">
        <v>78</v>
      </c>
      <c r="BK165" s="163" t="n">
        <f aca="false">ROUND(I165*H165,2)</f>
        <v>862305.7</v>
      </c>
      <c r="BL165" s="4" t="s">
        <v>176</v>
      </c>
      <c r="BM165" s="162" t="s">
        <v>272</v>
      </c>
    </row>
    <row r="166" s="20" customFormat="true" ht="10.5" hidden="false" customHeight="false" outlineLevel="0" collapsed="false">
      <c r="B166" s="21"/>
      <c r="D166" s="164" t="s">
        <v>178</v>
      </c>
      <c r="F166" s="165" t="s">
        <v>273</v>
      </c>
      <c r="L166" s="21"/>
      <c r="M166" s="166"/>
      <c r="T166" s="52"/>
      <c r="AT166" s="4" t="s">
        <v>178</v>
      </c>
      <c r="AU166" s="4" t="s">
        <v>80</v>
      </c>
    </row>
    <row r="167" s="167" customFormat="true" ht="10.5" hidden="false" customHeight="false" outlineLevel="0" collapsed="false">
      <c r="B167" s="168"/>
      <c r="D167" s="169" t="s">
        <v>180</v>
      </c>
      <c r="E167" s="170"/>
      <c r="F167" s="171" t="s">
        <v>274</v>
      </c>
      <c r="H167" s="170"/>
      <c r="L167" s="168"/>
      <c r="M167" s="172"/>
      <c r="T167" s="173"/>
      <c r="AT167" s="170" t="s">
        <v>180</v>
      </c>
      <c r="AU167" s="170" t="s">
        <v>80</v>
      </c>
      <c r="AV167" s="167" t="s">
        <v>78</v>
      </c>
      <c r="AW167" s="167" t="s">
        <v>32</v>
      </c>
      <c r="AX167" s="167" t="s">
        <v>71</v>
      </c>
      <c r="AY167" s="170" t="s">
        <v>170</v>
      </c>
    </row>
    <row r="168" s="174" customFormat="true" ht="10.5" hidden="false" customHeight="false" outlineLevel="0" collapsed="false">
      <c r="B168" s="175"/>
      <c r="D168" s="169" t="s">
        <v>180</v>
      </c>
      <c r="E168" s="176"/>
      <c r="F168" s="177" t="s">
        <v>275</v>
      </c>
      <c r="H168" s="178" t="n">
        <v>283.47</v>
      </c>
      <c r="L168" s="175"/>
      <c r="M168" s="179"/>
      <c r="T168" s="180"/>
      <c r="AT168" s="176" t="s">
        <v>180</v>
      </c>
      <c r="AU168" s="176" t="s">
        <v>80</v>
      </c>
      <c r="AV168" s="174" t="s">
        <v>80</v>
      </c>
      <c r="AW168" s="174" t="s">
        <v>32</v>
      </c>
      <c r="AX168" s="174" t="s">
        <v>71</v>
      </c>
      <c r="AY168" s="176" t="s">
        <v>170</v>
      </c>
    </row>
    <row r="169" s="174" customFormat="true" ht="10.5" hidden="false" customHeight="false" outlineLevel="0" collapsed="false">
      <c r="B169" s="175"/>
      <c r="D169" s="169" t="s">
        <v>180</v>
      </c>
      <c r="E169" s="176"/>
      <c r="F169" s="177" t="s">
        <v>276</v>
      </c>
      <c r="H169" s="178" t="n">
        <v>-20.784</v>
      </c>
      <c r="L169" s="175"/>
      <c r="M169" s="179"/>
      <c r="T169" s="180"/>
      <c r="AT169" s="176" t="s">
        <v>180</v>
      </c>
      <c r="AU169" s="176" t="s">
        <v>80</v>
      </c>
      <c r="AV169" s="174" t="s">
        <v>80</v>
      </c>
      <c r="AW169" s="174" t="s">
        <v>32</v>
      </c>
      <c r="AX169" s="174" t="s">
        <v>71</v>
      </c>
      <c r="AY169" s="176" t="s">
        <v>170</v>
      </c>
    </row>
    <row r="170" s="167" customFormat="true" ht="10.5" hidden="false" customHeight="false" outlineLevel="0" collapsed="false">
      <c r="B170" s="168"/>
      <c r="D170" s="169" t="s">
        <v>180</v>
      </c>
      <c r="E170" s="170"/>
      <c r="F170" s="171" t="s">
        <v>277</v>
      </c>
      <c r="H170" s="170"/>
      <c r="L170" s="168"/>
      <c r="M170" s="172"/>
      <c r="T170" s="173"/>
      <c r="AT170" s="170" t="s">
        <v>180</v>
      </c>
      <c r="AU170" s="170" t="s">
        <v>80</v>
      </c>
      <c r="AV170" s="167" t="s">
        <v>78</v>
      </c>
      <c r="AW170" s="167" t="s">
        <v>32</v>
      </c>
      <c r="AX170" s="167" t="s">
        <v>71</v>
      </c>
      <c r="AY170" s="170" t="s">
        <v>170</v>
      </c>
    </row>
    <row r="171" s="174" customFormat="true" ht="10.5" hidden="false" customHeight="false" outlineLevel="0" collapsed="false">
      <c r="B171" s="175"/>
      <c r="D171" s="169" t="s">
        <v>180</v>
      </c>
      <c r="E171" s="176"/>
      <c r="F171" s="177" t="s">
        <v>278</v>
      </c>
      <c r="H171" s="178" t="n">
        <v>172.35</v>
      </c>
      <c r="L171" s="175"/>
      <c r="M171" s="179"/>
      <c r="T171" s="180"/>
      <c r="AT171" s="176" t="s">
        <v>180</v>
      </c>
      <c r="AU171" s="176" t="s">
        <v>80</v>
      </c>
      <c r="AV171" s="174" t="s">
        <v>80</v>
      </c>
      <c r="AW171" s="174" t="s">
        <v>32</v>
      </c>
      <c r="AX171" s="174" t="s">
        <v>71</v>
      </c>
      <c r="AY171" s="176" t="s">
        <v>170</v>
      </c>
    </row>
    <row r="172" s="174" customFormat="true" ht="10.5" hidden="false" customHeight="false" outlineLevel="0" collapsed="false">
      <c r="B172" s="175"/>
      <c r="D172" s="169" t="s">
        <v>180</v>
      </c>
      <c r="E172" s="176"/>
      <c r="F172" s="177" t="s">
        <v>279</v>
      </c>
      <c r="H172" s="178" t="n">
        <v>-16.441</v>
      </c>
      <c r="L172" s="175"/>
      <c r="M172" s="179"/>
      <c r="T172" s="180"/>
      <c r="AT172" s="176" t="s">
        <v>180</v>
      </c>
      <c r="AU172" s="176" t="s">
        <v>80</v>
      </c>
      <c r="AV172" s="174" t="s">
        <v>80</v>
      </c>
      <c r="AW172" s="174" t="s">
        <v>32</v>
      </c>
      <c r="AX172" s="174" t="s">
        <v>71</v>
      </c>
      <c r="AY172" s="176" t="s">
        <v>170</v>
      </c>
    </row>
    <row r="173" s="181" customFormat="true" ht="10.5" hidden="false" customHeight="false" outlineLevel="0" collapsed="false">
      <c r="B173" s="182"/>
      <c r="D173" s="169" t="s">
        <v>180</v>
      </c>
      <c r="E173" s="183"/>
      <c r="F173" s="184" t="s">
        <v>190</v>
      </c>
      <c r="H173" s="185" t="n">
        <v>418.595</v>
      </c>
      <c r="L173" s="182"/>
      <c r="M173" s="186"/>
      <c r="T173" s="187"/>
      <c r="AT173" s="183" t="s">
        <v>180</v>
      </c>
      <c r="AU173" s="183" t="s">
        <v>80</v>
      </c>
      <c r="AV173" s="181" t="s">
        <v>176</v>
      </c>
      <c r="AW173" s="181" t="s">
        <v>32</v>
      </c>
      <c r="AX173" s="181" t="s">
        <v>78</v>
      </c>
      <c r="AY173" s="183" t="s">
        <v>170</v>
      </c>
    </row>
    <row r="174" s="20" customFormat="true" ht="33" hidden="false" customHeight="true" outlineLevel="0" collapsed="false">
      <c r="B174" s="21"/>
      <c r="C174" s="151" t="s">
        <v>280</v>
      </c>
      <c r="D174" s="151" t="s">
        <v>172</v>
      </c>
      <c r="E174" s="152" t="s">
        <v>281</v>
      </c>
      <c r="F174" s="153" t="s">
        <v>282</v>
      </c>
      <c r="G174" s="154" t="s">
        <v>260</v>
      </c>
      <c r="H174" s="155" t="n">
        <v>416.574</v>
      </c>
      <c r="I174" s="156" t="n">
        <v>3470</v>
      </c>
      <c r="J174" s="157" t="n">
        <f aca="false">ROUND(I174*H174,2)</f>
        <v>1445511.78</v>
      </c>
      <c r="K174" s="153"/>
      <c r="L174" s="21"/>
      <c r="M174" s="158"/>
      <c r="N174" s="159" t="s">
        <v>42</v>
      </c>
      <c r="O174" s="160" t="n">
        <v>0.83</v>
      </c>
      <c r="P174" s="160" t="n">
        <f aca="false">O174*H174</f>
        <v>345.75642</v>
      </c>
      <c r="Q174" s="160" t="n">
        <v>0.34925</v>
      </c>
      <c r="R174" s="160" t="n">
        <f aca="false">Q174*H174</f>
        <v>145.4884695</v>
      </c>
      <c r="S174" s="160" t="n">
        <v>0</v>
      </c>
      <c r="T174" s="161" t="n">
        <f aca="false">S174*H174</f>
        <v>0</v>
      </c>
      <c r="AR174" s="162" t="s">
        <v>176</v>
      </c>
      <c r="AT174" s="162" t="s">
        <v>172</v>
      </c>
      <c r="AU174" s="162" t="s">
        <v>80</v>
      </c>
      <c r="AY174" s="4" t="s">
        <v>170</v>
      </c>
      <c r="BE174" s="163" t="n">
        <f aca="false">IF(N174="základní",J174,0)</f>
        <v>1445511.78</v>
      </c>
      <c r="BF174" s="163" t="n">
        <f aca="false">IF(N174="snížená",J174,0)</f>
        <v>0</v>
      </c>
      <c r="BG174" s="163" t="n">
        <f aca="false">IF(N174="zákl. přenesená",J174,0)</f>
        <v>0</v>
      </c>
      <c r="BH174" s="163" t="n">
        <f aca="false">IF(N174="sníž. přenesená",J174,0)</f>
        <v>0</v>
      </c>
      <c r="BI174" s="163" t="n">
        <f aca="false">IF(N174="nulová",J174,0)</f>
        <v>0</v>
      </c>
      <c r="BJ174" s="4" t="s">
        <v>78</v>
      </c>
      <c r="BK174" s="163" t="n">
        <f aca="false">ROUND(I174*H174,2)</f>
        <v>1445511.78</v>
      </c>
      <c r="BL174" s="4" t="s">
        <v>176</v>
      </c>
      <c r="BM174" s="162" t="s">
        <v>283</v>
      </c>
    </row>
    <row r="175" s="20" customFormat="true" ht="10.5" hidden="false" customHeight="false" outlineLevel="0" collapsed="false">
      <c r="B175" s="21"/>
      <c r="D175" s="164" t="s">
        <v>178</v>
      </c>
      <c r="F175" s="165" t="s">
        <v>284</v>
      </c>
      <c r="L175" s="21"/>
      <c r="M175" s="166"/>
      <c r="T175" s="52"/>
      <c r="AT175" s="4" t="s">
        <v>178</v>
      </c>
      <c r="AU175" s="4" t="s">
        <v>80</v>
      </c>
    </row>
    <row r="176" s="167" customFormat="true" ht="10.5" hidden="false" customHeight="false" outlineLevel="0" collapsed="false">
      <c r="B176" s="168"/>
      <c r="D176" s="169" t="s">
        <v>180</v>
      </c>
      <c r="E176" s="170"/>
      <c r="F176" s="171" t="s">
        <v>274</v>
      </c>
      <c r="H176" s="170"/>
      <c r="L176" s="168"/>
      <c r="M176" s="172"/>
      <c r="T176" s="173"/>
      <c r="AT176" s="170" t="s">
        <v>180</v>
      </c>
      <c r="AU176" s="170" t="s">
        <v>80</v>
      </c>
      <c r="AV176" s="167" t="s">
        <v>78</v>
      </c>
      <c r="AW176" s="167" t="s">
        <v>32</v>
      </c>
      <c r="AX176" s="167" t="s">
        <v>71</v>
      </c>
      <c r="AY176" s="170" t="s">
        <v>170</v>
      </c>
    </row>
    <row r="177" s="174" customFormat="true" ht="10.5" hidden="false" customHeight="false" outlineLevel="0" collapsed="false">
      <c r="B177" s="175"/>
      <c r="D177" s="169" t="s">
        <v>180</v>
      </c>
      <c r="E177" s="176"/>
      <c r="F177" s="177" t="s">
        <v>285</v>
      </c>
      <c r="H177" s="178" t="n">
        <v>249.9</v>
      </c>
      <c r="L177" s="175"/>
      <c r="M177" s="179"/>
      <c r="T177" s="180"/>
      <c r="AT177" s="176" t="s">
        <v>180</v>
      </c>
      <c r="AU177" s="176" t="s">
        <v>80</v>
      </c>
      <c r="AV177" s="174" t="s">
        <v>80</v>
      </c>
      <c r="AW177" s="174" t="s">
        <v>32</v>
      </c>
      <c r="AX177" s="174" t="s">
        <v>71</v>
      </c>
      <c r="AY177" s="176" t="s">
        <v>170</v>
      </c>
    </row>
    <row r="178" s="174" customFormat="true" ht="28.3" hidden="false" customHeight="false" outlineLevel="0" collapsed="false">
      <c r="B178" s="175"/>
      <c r="D178" s="169" t="s">
        <v>180</v>
      </c>
      <c r="E178" s="176"/>
      <c r="F178" s="177" t="s">
        <v>286</v>
      </c>
      <c r="H178" s="178" t="n">
        <v>-23.438</v>
      </c>
      <c r="L178" s="175"/>
      <c r="M178" s="179"/>
      <c r="T178" s="180"/>
      <c r="AT178" s="176" t="s">
        <v>180</v>
      </c>
      <c r="AU178" s="176" t="s">
        <v>80</v>
      </c>
      <c r="AV178" s="174" t="s">
        <v>80</v>
      </c>
      <c r="AW178" s="174" t="s">
        <v>32</v>
      </c>
      <c r="AX178" s="174" t="s">
        <v>71</v>
      </c>
      <c r="AY178" s="176" t="s">
        <v>170</v>
      </c>
    </row>
    <row r="179" s="174" customFormat="true" ht="10.5" hidden="false" customHeight="false" outlineLevel="0" collapsed="false">
      <c r="B179" s="175"/>
      <c r="D179" s="169" t="s">
        <v>180</v>
      </c>
      <c r="E179" s="176"/>
      <c r="F179" s="177" t="s">
        <v>287</v>
      </c>
      <c r="H179" s="178" t="n">
        <v>-15.313</v>
      </c>
      <c r="L179" s="175"/>
      <c r="M179" s="179"/>
      <c r="T179" s="180"/>
      <c r="AT179" s="176" t="s">
        <v>180</v>
      </c>
      <c r="AU179" s="176" t="s">
        <v>80</v>
      </c>
      <c r="AV179" s="174" t="s">
        <v>80</v>
      </c>
      <c r="AW179" s="174" t="s">
        <v>32</v>
      </c>
      <c r="AX179" s="174" t="s">
        <v>71</v>
      </c>
      <c r="AY179" s="176" t="s">
        <v>170</v>
      </c>
    </row>
    <row r="180" s="167" customFormat="true" ht="10.5" hidden="false" customHeight="false" outlineLevel="0" collapsed="false">
      <c r="B180" s="168"/>
      <c r="D180" s="169" t="s">
        <v>180</v>
      </c>
      <c r="E180" s="170"/>
      <c r="F180" s="171" t="s">
        <v>277</v>
      </c>
      <c r="H180" s="170"/>
      <c r="L180" s="168"/>
      <c r="M180" s="172"/>
      <c r="T180" s="173"/>
      <c r="AT180" s="170" t="s">
        <v>180</v>
      </c>
      <c r="AU180" s="170" t="s">
        <v>80</v>
      </c>
      <c r="AV180" s="167" t="s">
        <v>78</v>
      </c>
      <c r="AW180" s="167" t="s">
        <v>32</v>
      </c>
      <c r="AX180" s="167" t="s">
        <v>71</v>
      </c>
      <c r="AY180" s="170" t="s">
        <v>170</v>
      </c>
    </row>
    <row r="181" s="174" customFormat="true" ht="10.5" hidden="false" customHeight="false" outlineLevel="0" collapsed="false">
      <c r="B181" s="175"/>
      <c r="D181" s="169" t="s">
        <v>180</v>
      </c>
      <c r="E181" s="176"/>
      <c r="F181" s="177" t="s">
        <v>285</v>
      </c>
      <c r="H181" s="178" t="n">
        <v>249.9</v>
      </c>
      <c r="L181" s="175"/>
      <c r="M181" s="179"/>
      <c r="T181" s="180"/>
      <c r="AT181" s="176" t="s">
        <v>180</v>
      </c>
      <c r="AU181" s="176" t="s">
        <v>80</v>
      </c>
      <c r="AV181" s="174" t="s">
        <v>80</v>
      </c>
      <c r="AW181" s="174" t="s">
        <v>32</v>
      </c>
      <c r="AX181" s="174" t="s">
        <v>71</v>
      </c>
      <c r="AY181" s="176" t="s">
        <v>170</v>
      </c>
    </row>
    <row r="182" s="174" customFormat="true" ht="28.35" hidden="false" customHeight="false" outlineLevel="0" collapsed="false">
      <c r="B182" s="175"/>
      <c r="D182" s="169" t="s">
        <v>180</v>
      </c>
      <c r="E182" s="176"/>
      <c r="F182" s="177" t="s">
        <v>288</v>
      </c>
      <c r="H182" s="178" t="n">
        <v>-44.475</v>
      </c>
      <c r="L182" s="175"/>
      <c r="M182" s="179"/>
      <c r="T182" s="180"/>
      <c r="AT182" s="176" t="s">
        <v>180</v>
      </c>
      <c r="AU182" s="176" t="s">
        <v>80</v>
      </c>
      <c r="AV182" s="174" t="s">
        <v>80</v>
      </c>
      <c r="AW182" s="174" t="s">
        <v>32</v>
      </c>
      <c r="AX182" s="174" t="s">
        <v>71</v>
      </c>
      <c r="AY182" s="176" t="s">
        <v>170</v>
      </c>
    </row>
    <row r="183" s="181" customFormat="true" ht="10.5" hidden="false" customHeight="false" outlineLevel="0" collapsed="false">
      <c r="B183" s="182"/>
      <c r="D183" s="169" t="s">
        <v>180</v>
      </c>
      <c r="E183" s="183"/>
      <c r="F183" s="184" t="s">
        <v>190</v>
      </c>
      <c r="H183" s="185" t="n">
        <v>416.574</v>
      </c>
      <c r="L183" s="182"/>
      <c r="M183" s="186"/>
      <c r="T183" s="187"/>
      <c r="AT183" s="183" t="s">
        <v>180</v>
      </c>
      <c r="AU183" s="183" t="s">
        <v>80</v>
      </c>
      <c r="AV183" s="181" t="s">
        <v>176</v>
      </c>
      <c r="AW183" s="181" t="s">
        <v>32</v>
      </c>
      <c r="AX183" s="181" t="s">
        <v>78</v>
      </c>
      <c r="AY183" s="183" t="s">
        <v>170</v>
      </c>
    </row>
    <row r="184" s="20" customFormat="true" ht="37.9" hidden="false" customHeight="true" outlineLevel="0" collapsed="false">
      <c r="B184" s="21"/>
      <c r="C184" s="151" t="s">
        <v>289</v>
      </c>
      <c r="D184" s="151" t="s">
        <v>172</v>
      </c>
      <c r="E184" s="152" t="s">
        <v>290</v>
      </c>
      <c r="F184" s="153" t="s">
        <v>291</v>
      </c>
      <c r="G184" s="154" t="s">
        <v>292</v>
      </c>
      <c r="H184" s="155" t="n">
        <v>1</v>
      </c>
      <c r="I184" s="156" t="n">
        <v>422</v>
      </c>
      <c r="J184" s="157" t="n">
        <f aca="false">ROUND(I184*H184,2)</f>
        <v>422</v>
      </c>
      <c r="K184" s="153"/>
      <c r="L184" s="21"/>
      <c r="M184" s="158"/>
      <c r="N184" s="159" t="s">
        <v>42</v>
      </c>
      <c r="O184" s="160" t="n">
        <v>0.238</v>
      </c>
      <c r="P184" s="160" t="n">
        <f aca="false">O184*H184</f>
        <v>0.238</v>
      </c>
      <c r="Q184" s="160" t="n">
        <v>0.02126</v>
      </c>
      <c r="R184" s="160" t="n">
        <f aca="false">Q184*H184</f>
        <v>0.02126</v>
      </c>
      <c r="S184" s="160" t="n">
        <v>0</v>
      </c>
      <c r="T184" s="161" t="n">
        <f aca="false">S184*H184</f>
        <v>0</v>
      </c>
      <c r="AR184" s="162" t="s">
        <v>176</v>
      </c>
      <c r="AT184" s="162" t="s">
        <v>172</v>
      </c>
      <c r="AU184" s="162" t="s">
        <v>80</v>
      </c>
      <c r="AY184" s="4" t="s">
        <v>170</v>
      </c>
      <c r="BE184" s="163" t="n">
        <f aca="false">IF(N184="základní",J184,0)</f>
        <v>422</v>
      </c>
      <c r="BF184" s="163" t="n">
        <f aca="false">IF(N184="snížená",J184,0)</f>
        <v>0</v>
      </c>
      <c r="BG184" s="163" t="n">
        <f aca="false">IF(N184="zákl. přenesená",J184,0)</f>
        <v>0</v>
      </c>
      <c r="BH184" s="163" t="n">
        <f aca="false">IF(N184="sníž. přenesená",J184,0)</f>
        <v>0</v>
      </c>
      <c r="BI184" s="163" t="n">
        <f aca="false">IF(N184="nulová",J184,0)</f>
        <v>0</v>
      </c>
      <c r="BJ184" s="4" t="s">
        <v>78</v>
      </c>
      <c r="BK184" s="163" t="n">
        <f aca="false">ROUND(I184*H184,2)</f>
        <v>422</v>
      </c>
      <c r="BL184" s="4" t="s">
        <v>176</v>
      </c>
      <c r="BM184" s="162" t="s">
        <v>293</v>
      </c>
    </row>
    <row r="185" s="20" customFormat="true" ht="10.5" hidden="false" customHeight="false" outlineLevel="0" collapsed="false">
      <c r="B185" s="21"/>
      <c r="D185" s="164" t="s">
        <v>178</v>
      </c>
      <c r="F185" s="165" t="s">
        <v>294</v>
      </c>
      <c r="L185" s="21"/>
      <c r="M185" s="166"/>
      <c r="T185" s="52"/>
      <c r="AT185" s="4" t="s">
        <v>178</v>
      </c>
      <c r="AU185" s="4" t="s">
        <v>80</v>
      </c>
    </row>
    <row r="186" s="20" customFormat="true" ht="37.9" hidden="false" customHeight="true" outlineLevel="0" collapsed="false">
      <c r="B186" s="21"/>
      <c r="C186" s="151" t="s">
        <v>295</v>
      </c>
      <c r="D186" s="151" t="s">
        <v>172</v>
      </c>
      <c r="E186" s="152" t="s">
        <v>296</v>
      </c>
      <c r="F186" s="153" t="s">
        <v>297</v>
      </c>
      <c r="G186" s="154" t="s">
        <v>292</v>
      </c>
      <c r="H186" s="155" t="n">
        <v>31</v>
      </c>
      <c r="I186" s="156" t="n">
        <v>553</v>
      </c>
      <c r="J186" s="157" t="n">
        <f aca="false">ROUND(I186*H186,2)</f>
        <v>17143</v>
      </c>
      <c r="K186" s="153"/>
      <c r="L186" s="21"/>
      <c r="M186" s="158"/>
      <c r="N186" s="159" t="s">
        <v>42</v>
      </c>
      <c r="O186" s="160" t="n">
        <v>0.318</v>
      </c>
      <c r="P186" s="160" t="n">
        <f aca="false">O186*H186</f>
        <v>9.858</v>
      </c>
      <c r="Q186" s="160" t="n">
        <v>0.02693</v>
      </c>
      <c r="R186" s="160" t="n">
        <f aca="false">Q186*H186</f>
        <v>0.83483</v>
      </c>
      <c r="S186" s="160" t="n">
        <v>0</v>
      </c>
      <c r="T186" s="161" t="n">
        <f aca="false">S186*H186</f>
        <v>0</v>
      </c>
      <c r="AR186" s="162" t="s">
        <v>176</v>
      </c>
      <c r="AT186" s="162" t="s">
        <v>172</v>
      </c>
      <c r="AU186" s="162" t="s">
        <v>80</v>
      </c>
      <c r="AY186" s="4" t="s">
        <v>170</v>
      </c>
      <c r="BE186" s="163" t="n">
        <f aca="false">IF(N186="základní",J186,0)</f>
        <v>17143</v>
      </c>
      <c r="BF186" s="163" t="n">
        <f aca="false">IF(N186="snížená",J186,0)</f>
        <v>0</v>
      </c>
      <c r="BG186" s="163" t="n">
        <f aca="false">IF(N186="zákl. přenesená",J186,0)</f>
        <v>0</v>
      </c>
      <c r="BH186" s="163" t="n">
        <f aca="false">IF(N186="sníž. přenesená",J186,0)</f>
        <v>0</v>
      </c>
      <c r="BI186" s="163" t="n">
        <f aca="false">IF(N186="nulová",J186,0)</f>
        <v>0</v>
      </c>
      <c r="BJ186" s="4" t="s">
        <v>78</v>
      </c>
      <c r="BK186" s="163" t="n">
        <f aca="false">ROUND(I186*H186,2)</f>
        <v>17143</v>
      </c>
      <c r="BL186" s="4" t="s">
        <v>176</v>
      </c>
      <c r="BM186" s="162" t="s">
        <v>298</v>
      </c>
    </row>
    <row r="187" s="20" customFormat="true" ht="10.5" hidden="false" customHeight="false" outlineLevel="0" collapsed="false">
      <c r="B187" s="21"/>
      <c r="D187" s="164" t="s">
        <v>178</v>
      </c>
      <c r="F187" s="165" t="s">
        <v>299</v>
      </c>
      <c r="L187" s="21"/>
      <c r="M187" s="166"/>
      <c r="T187" s="52"/>
      <c r="AT187" s="4" t="s">
        <v>178</v>
      </c>
      <c r="AU187" s="4" t="s">
        <v>80</v>
      </c>
    </row>
    <row r="188" s="167" customFormat="true" ht="10.5" hidden="false" customHeight="false" outlineLevel="0" collapsed="false">
      <c r="B188" s="168"/>
      <c r="D188" s="169" t="s">
        <v>180</v>
      </c>
      <c r="E188" s="170"/>
      <c r="F188" s="171" t="s">
        <v>274</v>
      </c>
      <c r="H188" s="170"/>
      <c r="L188" s="168"/>
      <c r="M188" s="172"/>
      <c r="T188" s="173"/>
      <c r="AT188" s="170" t="s">
        <v>180</v>
      </c>
      <c r="AU188" s="170" t="s">
        <v>80</v>
      </c>
      <c r="AV188" s="167" t="s">
        <v>78</v>
      </c>
      <c r="AW188" s="167" t="s">
        <v>32</v>
      </c>
      <c r="AX188" s="167" t="s">
        <v>71</v>
      </c>
      <c r="AY188" s="170" t="s">
        <v>170</v>
      </c>
    </row>
    <row r="189" s="174" customFormat="true" ht="10.5" hidden="false" customHeight="false" outlineLevel="0" collapsed="false">
      <c r="B189" s="175"/>
      <c r="D189" s="169" t="s">
        <v>180</v>
      </c>
      <c r="E189" s="176"/>
      <c r="F189" s="177" t="s">
        <v>263</v>
      </c>
      <c r="H189" s="178" t="n">
        <v>14</v>
      </c>
      <c r="L189" s="175"/>
      <c r="M189" s="179"/>
      <c r="T189" s="180"/>
      <c r="AT189" s="176" t="s">
        <v>180</v>
      </c>
      <c r="AU189" s="176" t="s">
        <v>80</v>
      </c>
      <c r="AV189" s="174" t="s">
        <v>80</v>
      </c>
      <c r="AW189" s="174" t="s">
        <v>32</v>
      </c>
      <c r="AX189" s="174" t="s">
        <v>71</v>
      </c>
      <c r="AY189" s="176" t="s">
        <v>170</v>
      </c>
    </row>
    <row r="190" s="167" customFormat="true" ht="10.5" hidden="false" customHeight="false" outlineLevel="0" collapsed="false">
      <c r="B190" s="168"/>
      <c r="D190" s="169" t="s">
        <v>180</v>
      </c>
      <c r="E190" s="170"/>
      <c r="F190" s="171" t="s">
        <v>277</v>
      </c>
      <c r="H190" s="170"/>
      <c r="L190" s="168"/>
      <c r="M190" s="172"/>
      <c r="T190" s="173"/>
      <c r="AT190" s="170" t="s">
        <v>180</v>
      </c>
      <c r="AU190" s="170" t="s">
        <v>80</v>
      </c>
      <c r="AV190" s="167" t="s">
        <v>78</v>
      </c>
      <c r="AW190" s="167" t="s">
        <v>32</v>
      </c>
      <c r="AX190" s="167" t="s">
        <v>71</v>
      </c>
      <c r="AY190" s="170" t="s">
        <v>170</v>
      </c>
    </row>
    <row r="191" s="174" customFormat="true" ht="10.5" hidden="false" customHeight="false" outlineLevel="0" collapsed="false">
      <c r="B191" s="175"/>
      <c r="D191" s="169" t="s">
        <v>180</v>
      </c>
      <c r="E191" s="176"/>
      <c r="F191" s="177" t="s">
        <v>289</v>
      </c>
      <c r="H191" s="178" t="n">
        <v>17</v>
      </c>
      <c r="L191" s="175"/>
      <c r="M191" s="179"/>
      <c r="T191" s="180"/>
      <c r="AT191" s="176" t="s">
        <v>180</v>
      </c>
      <c r="AU191" s="176" t="s">
        <v>80</v>
      </c>
      <c r="AV191" s="174" t="s">
        <v>80</v>
      </c>
      <c r="AW191" s="174" t="s">
        <v>32</v>
      </c>
      <c r="AX191" s="174" t="s">
        <v>71</v>
      </c>
      <c r="AY191" s="176" t="s">
        <v>170</v>
      </c>
    </row>
    <row r="192" s="181" customFormat="true" ht="10.5" hidden="false" customHeight="false" outlineLevel="0" collapsed="false">
      <c r="B192" s="182"/>
      <c r="D192" s="169" t="s">
        <v>180</v>
      </c>
      <c r="E192" s="183"/>
      <c r="F192" s="184" t="s">
        <v>190</v>
      </c>
      <c r="H192" s="185" t="n">
        <v>31</v>
      </c>
      <c r="L192" s="182"/>
      <c r="M192" s="186"/>
      <c r="T192" s="187"/>
      <c r="AT192" s="183" t="s">
        <v>180</v>
      </c>
      <c r="AU192" s="183" t="s">
        <v>80</v>
      </c>
      <c r="AV192" s="181" t="s">
        <v>176</v>
      </c>
      <c r="AW192" s="181" t="s">
        <v>32</v>
      </c>
      <c r="AX192" s="181" t="s">
        <v>78</v>
      </c>
      <c r="AY192" s="183" t="s">
        <v>170</v>
      </c>
    </row>
    <row r="193" s="20" customFormat="true" ht="37.9" hidden="false" customHeight="true" outlineLevel="0" collapsed="false">
      <c r="B193" s="21"/>
      <c r="C193" s="151" t="s">
        <v>300</v>
      </c>
      <c r="D193" s="151" t="s">
        <v>172</v>
      </c>
      <c r="E193" s="152" t="s">
        <v>301</v>
      </c>
      <c r="F193" s="153" t="s">
        <v>302</v>
      </c>
      <c r="G193" s="154" t="s">
        <v>292</v>
      </c>
      <c r="H193" s="155" t="n">
        <v>1</v>
      </c>
      <c r="I193" s="156" t="n">
        <v>724</v>
      </c>
      <c r="J193" s="157" t="n">
        <f aca="false">ROUND(I193*H193,2)</f>
        <v>724</v>
      </c>
      <c r="K193" s="153"/>
      <c r="L193" s="21"/>
      <c r="M193" s="158"/>
      <c r="N193" s="159" t="s">
        <v>42</v>
      </c>
      <c r="O193" s="160" t="n">
        <v>0.338</v>
      </c>
      <c r="P193" s="160" t="n">
        <f aca="false">O193*H193</f>
        <v>0.338</v>
      </c>
      <c r="Q193" s="160" t="n">
        <v>0.03698</v>
      </c>
      <c r="R193" s="160" t="n">
        <f aca="false">Q193*H193</f>
        <v>0.03698</v>
      </c>
      <c r="S193" s="160" t="n">
        <v>0</v>
      </c>
      <c r="T193" s="161" t="n">
        <f aca="false">S193*H193</f>
        <v>0</v>
      </c>
      <c r="AR193" s="162" t="s">
        <v>176</v>
      </c>
      <c r="AT193" s="162" t="s">
        <v>172</v>
      </c>
      <c r="AU193" s="162" t="s">
        <v>80</v>
      </c>
      <c r="AY193" s="4" t="s">
        <v>170</v>
      </c>
      <c r="BE193" s="163" t="n">
        <f aca="false">IF(N193="základní",J193,0)</f>
        <v>724</v>
      </c>
      <c r="BF193" s="163" t="n">
        <f aca="false">IF(N193="snížená",J193,0)</f>
        <v>0</v>
      </c>
      <c r="BG193" s="163" t="n">
        <f aca="false">IF(N193="zákl. přenesená",J193,0)</f>
        <v>0</v>
      </c>
      <c r="BH193" s="163" t="n">
        <f aca="false">IF(N193="sníž. přenesená",J193,0)</f>
        <v>0</v>
      </c>
      <c r="BI193" s="163" t="n">
        <f aca="false">IF(N193="nulová",J193,0)</f>
        <v>0</v>
      </c>
      <c r="BJ193" s="4" t="s">
        <v>78</v>
      </c>
      <c r="BK193" s="163" t="n">
        <f aca="false">ROUND(I193*H193,2)</f>
        <v>724</v>
      </c>
      <c r="BL193" s="4" t="s">
        <v>176</v>
      </c>
      <c r="BM193" s="162" t="s">
        <v>303</v>
      </c>
    </row>
    <row r="194" s="20" customFormat="true" ht="10.5" hidden="false" customHeight="false" outlineLevel="0" collapsed="false">
      <c r="B194" s="21"/>
      <c r="D194" s="164" t="s">
        <v>178</v>
      </c>
      <c r="F194" s="165" t="s">
        <v>304</v>
      </c>
      <c r="L194" s="21"/>
      <c r="M194" s="166"/>
      <c r="T194" s="52"/>
      <c r="AT194" s="4" t="s">
        <v>178</v>
      </c>
      <c r="AU194" s="4" t="s">
        <v>80</v>
      </c>
    </row>
    <row r="195" s="167" customFormat="true" ht="10.5" hidden="false" customHeight="false" outlineLevel="0" collapsed="false">
      <c r="B195" s="168"/>
      <c r="D195" s="169" t="s">
        <v>180</v>
      </c>
      <c r="E195" s="170"/>
      <c r="F195" s="171" t="s">
        <v>277</v>
      </c>
      <c r="H195" s="170"/>
      <c r="L195" s="168"/>
      <c r="M195" s="172"/>
      <c r="T195" s="173"/>
      <c r="AT195" s="170" t="s">
        <v>180</v>
      </c>
      <c r="AU195" s="170" t="s">
        <v>80</v>
      </c>
      <c r="AV195" s="167" t="s">
        <v>78</v>
      </c>
      <c r="AW195" s="167" t="s">
        <v>32</v>
      </c>
      <c r="AX195" s="167" t="s">
        <v>71</v>
      </c>
      <c r="AY195" s="170" t="s">
        <v>170</v>
      </c>
    </row>
    <row r="196" s="174" customFormat="true" ht="10.5" hidden="false" customHeight="false" outlineLevel="0" collapsed="false">
      <c r="B196" s="175"/>
      <c r="D196" s="169" t="s">
        <v>180</v>
      </c>
      <c r="E196" s="176"/>
      <c r="F196" s="177" t="s">
        <v>78</v>
      </c>
      <c r="H196" s="178" t="n">
        <v>1</v>
      </c>
      <c r="L196" s="175"/>
      <c r="M196" s="179"/>
      <c r="T196" s="180"/>
      <c r="AT196" s="176" t="s">
        <v>180</v>
      </c>
      <c r="AU196" s="176" t="s">
        <v>80</v>
      </c>
      <c r="AV196" s="174" t="s">
        <v>80</v>
      </c>
      <c r="AW196" s="174" t="s">
        <v>32</v>
      </c>
      <c r="AX196" s="174" t="s">
        <v>78</v>
      </c>
      <c r="AY196" s="176" t="s">
        <v>170</v>
      </c>
    </row>
    <row r="197" s="20" customFormat="true" ht="37.9" hidden="false" customHeight="true" outlineLevel="0" collapsed="false">
      <c r="B197" s="21"/>
      <c r="C197" s="151" t="s">
        <v>305</v>
      </c>
      <c r="D197" s="151" t="s">
        <v>172</v>
      </c>
      <c r="E197" s="152" t="s">
        <v>306</v>
      </c>
      <c r="F197" s="153" t="s">
        <v>307</v>
      </c>
      <c r="G197" s="154" t="s">
        <v>292</v>
      </c>
      <c r="H197" s="155" t="n">
        <v>3</v>
      </c>
      <c r="I197" s="156" t="n">
        <v>956</v>
      </c>
      <c r="J197" s="157" t="n">
        <f aca="false">ROUND(I197*H197,2)</f>
        <v>2868</v>
      </c>
      <c r="K197" s="153"/>
      <c r="L197" s="21"/>
      <c r="M197" s="158"/>
      <c r="N197" s="159" t="s">
        <v>42</v>
      </c>
      <c r="O197" s="160" t="n">
        <v>0.455</v>
      </c>
      <c r="P197" s="160" t="n">
        <f aca="false">O197*H197</f>
        <v>1.365</v>
      </c>
      <c r="Q197" s="160" t="n">
        <v>0.04776</v>
      </c>
      <c r="R197" s="160" t="n">
        <f aca="false">Q197*H197</f>
        <v>0.14328</v>
      </c>
      <c r="S197" s="160" t="n">
        <v>0</v>
      </c>
      <c r="T197" s="161" t="n">
        <f aca="false">S197*H197</f>
        <v>0</v>
      </c>
      <c r="AR197" s="162" t="s">
        <v>176</v>
      </c>
      <c r="AT197" s="162" t="s">
        <v>172</v>
      </c>
      <c r="AU197" s="162" t="s">
        <v>80</v>
      </c>
      <c r="AY197" s="4" t="s">
        <v>170</v>
      </c>
      <c r="BE197" s="163" t="n">
        <f aca="false">IF(N197="základní",J197,0)</f>
        <v>2868</v>
      </c>
      <c r="BF197" s="163" t="n">
        <f aca="false">IF(N197="snížená",J197,0)</f>
        <v>0</v>
      </c>
      <c r="BG197" s="163" t="n">
        <f aca="false">IF(N197="zákl. přenesená",J197,0)</f>
        <v>0</v>
      </c>
      <c r="BH197" s="163" t="n">
        <f aca="false">IF(N197="sníž. přenesená",J197,0)</f>
        <v>0</v>
      </c>
      <c r="BI197" s="163" t="n">
        <f aca="false">IF(N197="nulová",J197,0)</f>
        <v>0</v>
      </c>
      <c r="BJ197" s="4" t="s">
        <v>78</v>
      </c>
      <c r="BK197" s="163" t="n">
        <f aca="false">ROUND(I197*H197,2)</f>
        <v>2868</v>
      </c>
      <c r="BL197" s="4" t="s">
        <v>176</v>
      </c>
      <c r="BM197" s="162" t="s">
        <v>308</v>
      </c>
    </row>
    <row r="198" s="20" customFormat="true" ht="10.5" hidden="false" customHeight="false" outlineLevel="0" collapsed="false">
      <c r="B198" s="21"/>
      <c r="D198" s="164" t="s">
        <v>178</v>
      </c>
      <c r="F198" s="165" t="s">
        <v>309</v>
      </c>
      <c r="L198" s="21"/>
      <c r="M198" s="166"/>
      <c r="T198" s="52"/>
      <c r="AT198" s="4" t="s">
        <v>178</v>
      </c>
      <c r="AU198" s="4" t="s">
        <v>80</v>
      </c>
    </row>
    <row r="199" s="167" customFormat="true" ht="10.5" hidden="false" customHeight="false" outlineLevel="0" collapsed="false">
      <c r="B199" s="168"/>
      <c r="D199" s="169" t="s">
        <v>180</v>
      </c>
      <c r="E199" s="170"/>
      <c r="F199" s="171" t="s">
        <v>274</v>
      </c>
      <c r="H199" s="170"/>
      <c r="L199" s="168"/>
      <c r="M199" s="172"/>
      <c r="T199" s="173"/>
      <c r="AT199" s="170" t="s">
        <v>180</v>
      </c>
      <c r="AU199" s="170" t="s">
        <v>80</v>
      </c>
      <c r="AV199" s="167" t="s">
        <v>78</v>
      </c>
      <c r="AW199" s="167" t="s">
        <v>32</v>
      </c>
      <c r="AX199" s="167" t="s">
        <v>71</v>
      </c>
      <c r="AY199" s="170" t="s">
        <v>170</v>
      </c>
    </row>
    <row r="200" s="174" customFormat="true" ht="10.5" hidden="false" customHeight="false" outlineLevel="0" collapsed="false">
      <c r="B200" s="175"/>
      <c r="D200" s="169" t="s">
        <v>180</v>
      </c>
      <c r="E200" s="176"/>
      <c r="F200" s="177" t="s">
        <v>78</v>
      </c>
      <c r="H200" s="178" t="n">
        <v>1</v>
      </c>
      <c r="L200" s="175"/>
      <c r="M200" s="179"/>
      <c r="T200" s="180"/>
      <c r="AT200" s="176" t="s">
        <v>180</v>
      </c>
      <c r="AU200" s="176" t="s">
        <v>80</v>
      </c>
      <c r="AV200" s="174" t="s">
        <v>80</v>
      </c>
      <c r="AW200" s="174" t="s">
        <v>32</v>
      </c>
      <c r="AX200" s="174" t="s">
        <v>71</v>
      </c>
      <c r="AY200" s="176" t="s">
        <v>170</v>
      </c>
    </row>
    <row r="201" s="167" customFormat="true" ht="10.5" hidden="false" customHeight="false" outlineLevel="0" collapsed="false">
      <c r="B201" s="168"/>
      <c r="D201" s="169" t="s">
        <v>180</v>
      </c>
      <c r="E201" s="170"/>
      <c r="F201" s="171" t="s">
        <v>277</v>
      </c>
      <c r="H201" s="170"/>
      <c r="L201" s="168"/>
      <c r="M201" s="172"/>
      <c r="T201" s="173"/>
      <c r="AT201" s="170" t="s">
        <v>180</v>
      </c>
      <c r="AU201" s="170" t="s">
        <v>80</v>
      </c>
      <c r="AV201" s="167" t="s">
        <v>78</v>
      </c>
      <c r="AW201" s="167" t="s">
        <v>32</v>
      </c>
      <c r="AX201" s="167" t="s">
        <v>71</v>
      </c>
      <c r="AY201" s="170" t="s">
        <v>170</v>
      </c>
    </row>
    <row r="202" s="174" customFormat="true" ht="10.5" hidden="false" customHeight="false" outlineLevel="0" collapsed="false">
      <c r="B202" s="175"/>
      <c r="D202" s="169" t="s">
        <v>180</v>
      </c>
      <c r="E202" s="176"/>
      <c r="F202" s="177" t="s">
        <v>80</v>
      </c>
      <c r="H202" s="178" t="n">
        <v>2</v>
      </c>
      <c r="L202" s="175"/>
      <c r="M202" s="179"/>
      <c r="T202" s="180"/>
      <c r="AT202" s="176" t="s">
        <v>180</v>
      </c>
      <c r="AU202" s="176" t="s">
        <v>80</v>
      </c>
      <c r="AV202" s="174" t="s">
        <v>80</v>
      </c>
      <c r="AW202" s="174" t="s">
        <v>32</v>
      </c>
      <c r="AX202" s="174" t="s">
        <v>71</v>
      </c>
      <c r="AY202" s="176" t="s">
        <v>170</v>
      </c>
    </row>
    <row r="203" s="181" customFormat="true" ht="10.5" hidden="false" customHeight="false" outlineLevel="0" collapsed="false">
      <c r="B203" s="182"/>
      <c r="D203" s="169" t="s">
        <v>180</v>
      </c>
      <c r="E203" s="183"/>
      <c r="F203" s="184" t="s">
        <v>190</v>
      </c>
      <c r="H203" s="185" t="n">
        <v>3</v>
      </c>
      <c r="L203" s="182"/>
      <c r="M203" s="186"/>
      <c r="T203" s="187"/>
      <c r="AT203" s="183" t="s">
        <v>180</v>
      </c>
      <c r="AU203" s="183" t="s">
        <v>80</v>
      </c>
      <c r="AV203" s="181" t="s">
        <v>176</v>
      </c>
      <c r="AW203" s="181" t="s">
        <v>32</v>
      </c>
      <c r="AX203" s="181" t="s">
        <v>78</v>
      </c>
      <c r="AY203" s="183" t="s">
        <v>170</v>
      </c>
    </row>
    <row r="204" s="20" customFormat="true" ht="37.9" hidden="false" customHeight="true" outlineLevel="0" collapsed="false">
      <c r="B204" s="21"/>
      <c r="C204" s="151" t="s">
        <v>7</v>
      </c>
      <c r="D204" s="151" t="s">
        <v>172</v>
      </c>
      <c r="E204" s="152" t="s">
        <v>310</v>
      </c>
      <c r="F204" s="153" t="s">
        <v>311</v>
      </c>
      <c r="G204" s="154" t="s">
        <v>292</v>
      </c>
      <c r="H204" s="155" t="n">
        <v>108</v>
      </c>
      <c r="I204" s="156" t="n">
        <v>568</v>
      </c>
      <c r="J204" s="157" t="n">
        <f aca="false">ROUND(I204*H204,2)</f>
        <v>61344</v>
      </c>
      <c r="K204" s="153"/>
      <c r="L204" s="21"/>
      <c r="M204" s="158"/>
      <c r="N204" s="159" t="s">
        <v>42</v>
      </c>
      <c r="O204" s="160" t="n">
        <v>0.245</v>
      </c>
      <c r="P204" s="160" t="n">
        <f aca="false">O204*H204</f>
        <v>26.46</v>
      </c>
      <c r="Q204" s="160" t="n">
        <v>0.03655</v>
      </c>
      <c r="R204" s="160" t="n">
        <f aca="false">Q204*H204</f>
        <v>3.9474</v>
      </c>
      <c r="S204" s="160" t="n">
        <v>0</v>
      </c>
      <c r="T204" s="161" t="n">
        <f aca="false">S204*H204</f>
        <v>0</v>
      </c>
      <c r="AR204" s="162" t="s">
        <v>176</v>
      </c>
      <c r="AT204" s="162" t="s">
        <v>172</v>
      </c>
      <c r="AU204" s="162" t="s">
        <v>80</v>
      </c>
      <c r="AY204" s="4" t="s">
        <v>170</v>
      </c>
      <c r="BE204" s="163" t="n">
        <f aca="false">IF(N204="základní",J204,0)</f>
        <v>61344</v>
      </c>
      <c r="BF204" s="163" t="n">
        <f aca="false">IF(N204="snížená",J204,0)</f>
        <v>0</v>
      </c>
      <c r="BG204" s="163" t="n">
        <f aca="false">IF(N204="zákl. přenesená",J204,0)</f>
        <v>0</v>
      </c>
      <c r="BH204" s="163" t="n">
        <f aca="false">IF(N204="sníž. přenesená",J204,0)</f>
        <v>0</v>
      </c>
      <c r="BI204" s="163" t="n">
        <f aca="false">IF(N204="nulová",J204,0)</f>
        <v>0</v>
      </c>
      <c r="BJ204" s="4" t="s">
        <v>78</v>
      </c>
      <c r="BK204" s="163" t="n">
        <f aca="false">ROUND(I204*H204,2)</f>
        <v>61344</v>
      </c>
      <c r="BL204" s="4" t="s">
        <v>176</v>
      </c>
      <c r="BM204" s="162" t="s">
        <v>312</v>
      </c>
    </row>
    <row r="205" s="20" customFormat="true" ht="10.5" hidden="false" customHeight="false" outlineLevel="0" collapsed="false">
      <c r="B205" s="21"/>
      <c r="D205" s="164" t="s">
        <v>178</v>
      </c>
      <c r="F205" s="165" t="s">
        <v>313</v>
      </c>
      <c r="L205" s="21"/>
      <c r="M205" s="166"/>
      <c r="T205" s="52"/>
      <c r="AT205" s="4" t="s">
        <v>178</v>
      </c>
      <c r="AU205" s="4" t="s">
        <v>80</v>
      </c>
    </row>
    <row r="206" s="167" customFormat="true" ht="10.5" hidden="false" customHeight="false" outlineLevel="0" collapsed="false">
      <c r="B206" s="168"/>
      <c r="D206" s="169" t="s">
        <v>180</v>
      </c>
      <c r="E206" s="170"/>
      <c r="F206" s="171" t="s">
        <v>274</v>
      </c>
      <c r="H206" s="170"/>
      <c r="L206" s="168"/>
      <c r="M206" s="172"/>
      <c r="T206" s="173"/>
      <c r="AT206" s="170" t="s">
        <v>180</v>
      </c>
      <c r="AU206" s="170" t="s">
        <v>80</v>
      </c>
      <c r="AV206" s="167" t="s">
        <v>78</v>
      </c>
      <c r="AW206" s="167" t="s">
        <v>32</v>
      </c>
      <c r="AX206" s="167" t="s">
        <v>71</v>
      </c>
      <c r="AY206" s="170" t="s">
        <v>170</v>
      </c>
    </row>
    <row r="207" s="174" customFormat="true" ht="10.5" hidden="false" customHeight="false" outlineLevel="0" collapsed="false">
      <c r="B207" s="175"/>
      <c r="D207" s="169" t="s">
        <v>180</v>
      </c>
      <c r="E207" s="176"/>
      <c r="F207" s="177" t="s">
        <v>314</v>
      </c>
      <c r="H207" s="178" t="n">
        <v>48</v>
      </c>
      <c r="L207" s="175"/>
      <c r="M207" s="179"/>
      <c r="T207" s="180"/>
      <c r="AT207" s="176" t="s">
        <v>180</v>
      </c>
      <c r="AU207" s="176" t="s">
        <v>80</v>
      </c>
      <c r="AV207" s="174" t="s">
        <v>80</v>
      </c>
      <c r="AW207" s="174" t="s">
        <v>32</v>
      </c>
      <c r="AX207" s="174" t="s">
        <v>71</v>
      </c>
      <c r="AY207" s="176" t="s">
        <v>170</v>
      </c>
    </row>
    <row r="208" s="167" customFormat="true" ht="10.5" hidden="false" customHeight="false" outlineLevel="0" collapsed="false">
      <c r="B208" s="168"/>
      <c r="D208" s="169" t="s">
        <v>180</v>
      </c>
      <c r="E208" s="170"/>
      <c r="F208" s="171" t="s">
        <v>277</v>
      </c>
      <c r="H208" s="170"/>
      <c r="L208" s="168"/>
      <c r="M208" s="172"/>
      <c r="T208" s="173"/>
      <c r="AT208" s="170" t="s">
        <v>180</v>
      </c>
      <c r="AU208" s="170" t="s">
        <v>80</v>
      </c>
      <c r="AV208" s="167" t="s">
        <v>78</v>
      </c>
      <c r="AW208" s="167" t="s">
        <v>32</v>
      </c>
      <c r="AX208" s="167" t="s">
        <v>71</v>
      </c>
      <c r="AY208" s="170" t="s">
        <v>170</v>
      </c>
    </row>
    <row r="209" s="174" customFormat="true" ht="10.5" hidden="false" customHeight="false" outlineLevel="0" collapsed="false">
      <c r="B209" s="175"/>
      <c r="D209" s="169" t="s">
        <v>180</v>
      </c>
      <c r="E209" s="176"/>
      <c r="F209" s="177" t="s">
        <v>315</v>
      </c>
      <c r="H209" s="178" t="n">
        <v>60</v>
      </c>
      <c r="L209" s="175"/>
      <c r="M209" s="179"/>
      <c r="T209" s="180"/>
      <c r="AT209" s="176" t="s">
        <v>180</v>
      </c>
      <c r="AU209" s="176" t="s">
        <v>80</v>
      </c>
      <c r="AV209" s="174" t="s">
        <v>80</v>
      </c>
      <c r="AW209" s="174" t="s">
        <v>32</v>
      </c>
      <c r="AX209" s="174" t="s">
        <v>71</v>
      </c>
      <c r="AY209" s="176" t="s">
        <v>170</v>
      </c>
    </row>
    <row r="210" s="181" customFormat="true" ht="10.5" hidden="false" customHeight="false" outlineLevel="0" collapsed="false">
      <c r="B210" s="182"/>
      <c r="D210" s="169" t="s">
        <v>180</v>
      </c>
      <c r="E210" s="183"/>
      <c r="F210" s="184" t="s">
        <v>190</v>
      </c>
      <c r="H210" s="185" t="n">
        <v>108</v>
      </c>
      <c r="L210" s="182"/>
      <c r="M210" s="186"/>
      <c r="T210" s="187"/>
      <c r="AT210" s="183" t="s">
        <v>180</v>
      </c>
      <c r="AU210" s="183" t="s">
        <v>80</v>
      </c>
      <c r="AV210" s="181" t="s">
        <v>176</v>
      </c>
      <c r="AW210" s="181" t="s">
        <v>32</v>
      </c>
      <c r="AX210" s="181" t="s">
        <v>78</v>
      </c>
      <c r="AY210" s="183" t="s">
        <v>170</v>
      </c>
    </row>
    <row r="211" s="20" customFormat="true" ht="37.9" hidden="false" customHeight="true" outlineLevel="0" collapsed="false">
      <c r="B211" s="21"/>
      <c r="C211" s="151" t="s">
        <v>316</v>
      </c>
      <c r="D211" s="151" t="s">
        <v>172</v>
      </c>
      <c r="E211" s="152" t="s">
        <v>317</v>
      </c>
      <c r="F211" s="153" t="s">
        <v>318</v>
      </c>
      <c r="G211" s="154" t="s">
        <v>292</v>
      </c>
      <c r="H211" s="155" t="n">
        <v>44</v>
      </c>
      <c r="I211" s="156" t="n">
        <v>723</v>
      </c>
      <c r="J211" s="157" t="n">
        <f aca="false">ROUND(I211*H211,2)</f>
        <v>31812</v>
      </c>
      <c r="K211" s="153"/>
      <c r="L211" s="21"/>
      <c r="M211" s="158"/>
      <c r="N211" s="159" t="s">
        <v>42</v>
      </c>
      <c r="O211" s="160" t="n">
        <v>0.253</v>
      </c>
      <c r="P211" s="160" t="n">
        <f aca="false">O211*H211</f>
        <v>11.132</v>
      </c>
      <c r="Q211" s="160" t="n">
        <v>0.04555</v>
      </c>
      <c r="R211" s="160" t="n">
        <f aca="false">Q211*H211</f>
        <v>2.0042</v>
      </c>
      <c r="S211" s="160" t="n">
        <v>0</v>
      </c>
      <c r="T211" s="161" t="n">
        <f aca="false">S211*H211</f>
        <v>0</v>
      </c>
      <c r="AR211" s="162" t="s">
        <v>176</v>
      </c>
      <c r="AT211" s="162" t="s">
        <v>172</v>
      </c>
      <c r="AU211" s="162" t="s">
        <v>80</v>
      </c>
      <c r="AY211" s="4" t="s">
        <v>170</v>
      </c>
      <c r="BE211" s="163" t="n">
        <f aca="false">IF(N211="základní",J211,0)</f>
        <v>31812</v>
      </c>
      <c r="BF211" s="163" t="n">
        <f aca="false">IF(N211="snížená",J211,0)</f>
        <v>0</v>
      </c>
      <c r="BG211" s="163" t="n">
        <f aca="false">IF(N211="zákl. přenesená",J211,0)</f>
        <v>0</v>
      </c>
      <c r="BH211" s="163" t="n">
        <f aca="false">IF(N211="sníž. přenesená",J211,0)</f>
        <v>0</v>
      </c>
      <c r="BI211" s="163" t="n">
        <f aca="false">IF(N211="nulová",J211,0)</f>
        <v>0</v>
      </c>
      <c r="BJ211" s="4" t="s">
        <v>78</v>
      </c>
      <c r="BK211" s="163" t="n">
        <f aca="false">ROUND(I211*H211,2)</f>
        <v>31812</v>
      </c>
      <c r="BL211" s="4" t="s">
        <v>176</v>
      </c>
      <c r="BM211" s="162" t="s">
        <v>319</v>
      </c>
    </row>
    <row r="212" s="20" customFormat="true" ht="10.5" hidden="false" customHeight="false" outlineLevel="0" collapsed="false">
      <c r="B212" s="21"/>
      <c r="D212" s="164" t="s">
        <v>178</v>
      </c>
      <c r="F212" s="165" t="s">
        <v>320</v>
      </c>
      <c r="L212" s="21"/>
      <c r="M212" s="166"/>
      <c r="T212" s="52"/>
      <c r="AT212" s="4" t="s">
        <v>178</v>
      </c>
      <c r="AU212" s="4" t="s">
        <v>80</v>
      </c>
    </row>
    <row r="213" s="167" customFormat="true" ht="10.5" hidden="false" customHeight="false" outlineLevel="0" collapsed="false">
      <c r="B213" s="168"/>
      <c r="D213" s="169" t="s">
        <v>180</v>
      </c>
      <c r="E213" s="170"/>
      <c r="F213" s="171" t="s">
        <v>274</v>
      </c>
      <c r="H213" s="170"/>
      <c r="L213" s="168"/>
      <c r="M213" s="172"/>
      <c r="T213" s="173"/>
      <c r="AT213" s="170" t="s">
        <v>180</v>
      </c>
      <c r="AU213" s="170" t="s">
        <v>80</v>
      </c>
      <c r="AV213" s="167" t="s">
        <v>78</v>
      </c>
      <c r="AW213" s="167" t="s">
        <v>32</v>
      </c>
      <c r="AX213" s="167" t="s">
        <v>71</v>
      </c>
      <c r="AY213" s="170" t="s">
        <v>170</v>
      </c>
    </row>
    <row r="214" s="174" customFormat="true" ht="10.5" hidden="false" customHeight="false" outlineLevel="0" collapsed="false">
      <c r="B214" s="175"/>
      <c r="D214" s="169" t="s">
        <v>180</v>
      </c>
      <c r="E214" s="176"/>
      <c r="F214" s="177" t="s">
        <v>321</v>
      </c>
      <c r="H214" s="178" t="n">
        <v>26</v>
      </c>
      <c r="L214" s="175"/>
      <c r="M214" s="179"/>
      <c r="T214" s="180"/>
      <c r="AT214" s="176" t="s">
        <v>180</v>
      </c>
      <c r="AU214" s="176" t="s">
        <v>80</v>
      </c>
      <c r="AV214" s="174" t="s">
        <v>80</v>
      </c>
      <c r="AW214" s="174" t="s">
        <v>32</v>
      </c>
      <c r="AX214" s="174" t="s">
        <v>71</v>
      </c>
      <c r="AY214" s="176" t="s">
        <v>170</v>
      </c>
    </row>
    <row r="215" s="167" customFormat="true" ht="10.5" hidden="false" customHeight="false" outlineLevel="0" collapsed="false">
      <c r="B215" s="168"/>
      <c r="D215" s="169" t="s">
        <v>180</v>
      </c>
      <c r="E215" s="170"/>
      <c r="F215" s="171" t="s">
        <v>277</v>
      </c>
      <c r="H215" s="170"/>
      <c r="L215" s="168"/>
      <c r="M215" s="172"/>
      <c r="T215" s="173"/>
      <c r="AT215" s="170" t="s">
        <v>180</v>
      </c>
      <c r="AU215" s="170" t="s">
        <v>80</v>
      </c>
      <c r="AV215" s="167" t="s">
        <v>78</v>
      </c>
      <c r="AW215" s="167" t="s">
        <v>32</v>
      </c>
      <c r="AX215" s="167" t="s">
        <v>71</v>
      </c>
      <c r="AY215" s="170" t="s">
        <v>170</v>
      </c>
    </row>
    <row r="216" s="174" customFormat="true" ht="10.5" hidden="false" customHeight="false" outlineLevel="0" collapsed="false">
      <c r="B216" s="175"/>
      <c r="D216" s="169" t="s">
        <v>180</v>
      </c>
      <c r="E216" s="176"/>
      <c r="F216" s="177" t="s">
        <v>322</v>
      </c>
      <c r="H216" s="178" t="n">
        <v>18</v>
      </c>
      <c r="L216" s="175"/>
      <c r="M216" s="179"/>
      <c r="T216" s="180"/>
      <c r="AT216" s="176" t="s">
        <v>180</v>
      </c>
      <c r="AU216" s="176" t="s">
        <v>80</v>
      </c>
      <c r="AV216" s="174" t="s">
        <v>80</v>
      </c>
      <c r="AW216" s="174" t="s">
        <v>32</v>
      </c>
      <c r="AX216" s="174" t="s">
        <v>71</v>
      </c>
      <c r="AY216" s="176" t="s">
        <v>170</v>
      </c>
    </row>
    <row r="217" s="181" customFormat="true" ht="10.5" hidden="false" customHeight="false" outlineLevel="0" collapsed="false">
      <c r="B217" s="182"/>
      <c r="D217" s="169" t="s">
        <v>180</v>
      </c>
      <c r="E217" s="183"/>
      <c r="F217" s="184" t="s">
        <v>190</v>
      </c>
      <c r="H217" s="185" t="n">
        <v>44</v>
      </c>
      <c r="L217" s="182"/>
      <c r="M217" s="186"/>
      <c r="T217" s="187"/>
      <c r="AT217" s="183" t="s">
        <v>180</v>
      </c>
      <c r="AU217" s="183" t="s">
        <v>80</v>
      </c>
      <c r="AV217" s="181" t="s">
        <v>176</v>
      </c>
      <c r="AW217" s="181" t="s">
        <v>32</v>
      </c>
      <c r="AX217" s="181" t="s">
        <v>78</v>
      </c>
      <c r="AY217" s="183" t="s">
        <v>170</v>
      </c>
    </row>
    <row r="218" s="20" customFormat="true" ht="37.9" hidden="false" customHeight="true" outlineLevel="0" collapsed="false">
      <c r="B218" s="21"/>
      <c r="C218" s="151" t="s">
        <v>323</v>
      </c>
      <c r="D218" s="151" t="s">
        <v>172</v>
      </c>
      <c r="E218" s="152" t="s">
        <v>324</v>
      </c>
      <c r="F218" s="153" t="s">
        <v>325</v>
      </c>
      <c r="G218" s="154" t="s">
        <v>292</v>
      </c>
      <c r="H218" s="155" t="n">
        <v>31</v>
      </c>
      <c r="I218" s="156" t="n">
        <v>842</v>
      </c>
      <c r="J218" s="157" t="n">
        <f aca="false">ROUND(I218*H218,2)</f>
        <v>26102</v>
      </c>
      <c r="K218" s="153"/>
      <c r="L218" s="21"/>
      <c r="M218" s="158"/>
      <c r="N218" s="159" t="s">
        <v>42</v>
      </c>
      <c r="O218" s="160" t="n">
        <v>0.26</v>
      </c>
      <c r="P218" s="160" t="n">
        <f aca="false">O218*H218</f>
        <v>8.06</v>
      </c>
      <c r="Q218" s="160" t="n">
        <v>0.05455</v>
      </c>
      <c r="R218" s="160" t="n">
        <f aca="false">Q218*H218</f>
        <v>1.69105</v>
      </c>
      <c r="S218" s="160" t="n">
        <v>0</v>
      </c>
      <c r="T218" s="161" t="n">
        <f aca="false">S218*H218</f>
        <v>0</v>
      </c>
      <c r="AR218" s="162" t="s">
        <v>176</v>
      </c>
      <c r="AT218" s="162" t="s">
        <v>172</v>
      </c>
      <c r="AU218" s="162" t="s">
        <v>80</v>
      </c>
      <c r="AY218" s="4" t="s">
        <v>170</v>
      </c>
      <c r="BE218" s="163" t="n">
        <f aca="false">IF(N218="základní",J218,0)</f>
        <v>26102</v>
      </c>
      <c r="BF218" s="163" t="n">
        <f aca="false">IF(N218="snížená",J218,0)</f>
        <v>0</v>
      </c>
      <c r="BG218" s="163" t="n">
        <f aca="false">IF(N218="zákl. přenesená",J218,0)</f>
        <v>0</v>
      </c>
      <c r="BH218" s="163" t="n">
        <f aca="false">IF(N218="sníž. přenesená",J218,0)</f>
        <v>0</v>
      </c>
      <c r="BI218" s="163" t="n">
        <f aca="false">IF(N218="nulová",J218,0)</f>
        <v>0</v>
      </c>
      <c r="BJ218" s="4" t="s">
        <v>78</v>
      </c>
      <c r="BK218" s="163" t="n">
        <f aca="false">ROUND(I218*H218,2)</f>
        <v>26102</v>
      </c>
      <c r="BL218" s="4" t="s">
        <v>176</v>
      </c>
      <c r="BM218" s="162" t="s">
        <v>326</v>
      </c>
    </row>
    <row r="219" s="20" customFormat="true" ht="10.5" hidden="false" customHeight="false" outlineLevel="0" collapsed="false">
      <c r="B219" s="21"/>
      <c r="D219" s="164" t="s">
        <v>178</v>
      </c>
      <c r="F219" s="165" t="s">
        <v>327</v>
      </c>
      <c r="L219" s="21"/>
      <c r="M219" s="166"/>
      <c r="T219" s="52"/>
      <c r="AT219" s="4" t="s">
        <v>178</v>
      </c>
      <c r="AU219" s="4" t="s">
        <v>80</v>
      </c>
    </row>
    <row r="220" s="167" customFormat="true" ht="10.5" hidden="false" customHeight="false" outlineLevel="0" collapsed="false">
      <c r="B220" s="168"/>
      <c r="D220" s="169" t="s">
        <v>180</v>
      </c>
      <c r="E220" s="170"/>
      <c r="F220" s="171" t="s">
        <v>274</v>
      </c>
      <c r="H220" s="170"/>
      <c r="L220" s="168"/>
      <c r="M220" s="172"/>
      <c r="T220" s="173"/>
      <c r="AT220" s="170" t="s">
        <v>180</v>
      </c>
      <c r="AU220" s="170" t="s">
        <v>80</v>
      </c>
      <c r="AV220" s="167" t="s">
        <v>78</v>
      </c>
      <c r="AW220" s="167" t="s">
        <v>32</v>
      </c>
      <c r="AX220" s="167" t="s">
        <v>71</v>
      </c>
      <c r="AY220" s="170" t="s">
        <v>170</v>
      </c>
    </row>
    <row r="221" s="174" customFormat="true" ht="10.5" hidden="false" customHeight="false" outlineLevel="0" collapsed="false">
      <c r="B221" s="175"/>
      <c r="D221" s="169" t="s">
        <v>180</v>
      </c>
      <c r="E221" s="176"/>
      <c r="F221" s="177" t="s">
        <v>328</v>
      </c>
      <c r="H221" s="178" t="n">
        <v>21</v>
      </c>
      <c r="L221" s="175"/>
      <c r="M221" s="179"/>
      <c r="T221" s="180"/>
      <c r="AT221" s="176" t="s">
        <v>180</v>
      </c>
      <c r="AU221" s="176" t="s">
        <v>80</v>
      </c>
      <c r="AV221" s="174" t="s">
        <v>80</v>
      </c>
      <c r="AW221" s="174" t="s">
        <v>32</v>
      </c>
      <c r="AX221" s="174" t="s">
        <v>71</v>
      </c>
      <c r="AY221" s="176" t="s">
        <v>170</v>
      </c>
    </row>
    <row r="222" s="167" customFormat="true" ht="10.5" hidden="false" customHeight="false" outlineLevel="0" collapsed="false">
      <c r="B222" s="168"/>
      <c r="D222" s="169" t="s">
        <v>180</v>
      </c>
      <c r="E222" s="170"/>
      <c r="F222" s="171" t="s">
        <v>277</v>
      </c>
      <c r="H222" s="170"/>
      <c r="L222" s="168"/>
      <c r="M222" s="172"/>
      <c r="T222" s="173"/>
      <c r="AT222" s="170" t="s">
        <v>180</v>
      </c>
      <c r="AU222" s="170" t="s">
        <v>80</v>
      </c>
      <c r="AV222" s="167" t="s">
        <v>78</v>
      </c>
      <c r="AW222" s="167" t="s">
        <v>32</v>
      </c>
      <c r="AX222" s="167" t="s">
        <v>71</v>
      </c>
      <c r="AY222" s="170" t="s">
        <v>170</v>
      </c>
    </row>
    <row r="223" s="174" customFormat="true" ht="10.5" hidden="false" customHeight="false" outlineLevel="0" collapsed="false">
      <c r="B223" s="175"/>
      <c r="D223" s="169" t="s">
        <v>180</v>
      </c>
      <c r="E223" s="176"/>
      <c r="F223" s="177" t="s">
        <v>236</v>
      </c>
      <c r="H223" s="178" t="n">
        <v>10</v>
      </c>
      <c r="L223" s="175"/>
      <c r="M223" s="179"/>
      <c r="T223" s="180"/>
      <c r="AT223" s="176" t="s">
        <v>180</v>
      </c>
      <c r="AU223" s="176" t="s">
        <v>80</v>
      </c>
      <c r="AV223" s="174" t="s">
        <v>80</v>
      </c>
      <c r="AW223" s="174" t="s">
        <v>32</v>
      </c>
      <c r="AX223" s="174" t="s">
        <v>71</v>
      </c>
      <c r="AY223" s="176" t="s">
        <v>170</v>
      </c>
    </row>
    <row r="224" s="181" customFormat="true" ht="10.5" hidden="false" customHeight="false" outlineLevel="0" collapsed="false">
      <c r="B224" s="182"/>
      <c r="D224" s="169" t="s">
        <v>180</v>
      </c>
      <c r="E224" s="183"/>
      <c r="F224" s="184" t="s">
        <v>190</v>
      </c>
      <c r="H224" s="185" t="n">
        <v>31</v>
      </c>
      <c r="L224" s="182"/>
      <c r="M224" s="186"/>
      <c r="T224" s="187"/>
      <c r="AT224" s="183" t="s">
        <v>180</v>
      </c>
      <c r="AU224" s="183" t="s">
        <v>80</v>
      </c>
      <c r="AV224" s="181" t="s">
        <v>176</v>
      </c>
      <c r="AW224" s="181" t="s">
        <v>32</v>
      </c>
      <c r="AX224" s="181" t="s">
        <v>78</v>
      </c>
      <c r="AY224" s="183" t="s">
        <v>170</v>
      </c>
    </row>
    <row r="225" s="20" customFormat="true" ht="37.9" hidden="false" customHeight="true" outlineLevel="0" collapsed="false">
      <c r="B225" s="21"/>
      <c r="C225" s="151" t="s">
        <v>329</v>
      </c>
      <c r="D225" s="151" t="s">
        <v>172</v>
      </c>
      <c r="E225" s="152" t="s">
        <v>330</v>
      </c>
      <c r="F225" s="153" t="s">
        <v>331</v>
      </c>
      <c r="G225" s="154" t="s">
        <v>292</v>
      </c>
      <c r="H225" s="155" t="n">
        <v>54</v>
      </c>
      <c r="I225" s="156" t="n">
        <v>1050</v>
      </c>
      <c r="J225" s="157" t="n">
        <f aca="false">ROUND(I225*H225,2)</f>
        <v>56700</v>
      </c>
      <c r="K225" s="153"/>
      <c r="L225" s="21"/>
      <c r="M225" s="158"/>
      <c r="N225" s="159" t="s">
        <v>42</v>
      </c>
      <c r="O225" s="160" t="n">
        <v>0.268</v>
      </c>
      <c r="P225" s="160" t="n">
        <f aca="false">O225*H225</f>
        <v>14.472</v>
      </c>
      <c r="Q225" s="160" t="n">
        <v>0.06355</v>
      </c>
      <c r="R225" s="160" t="n">
        <f aca="false">Q225*H225</f>
        <v>3.4317</v>
      </c>
      <c r="S225" s="160" t="n">
        <v>0</v>
      </c>
      <c r="T225" s="161" t="n">
        <f aca="false">S225*H225</f>
        <v>0</v>
      </c>
      <c r="AR225" s="162" t="s">
        <v>176</v>
      </c>
      <c r="AT225" s="162" t="s">
        <v>172</v>
      </c>
      <c r="AU225" s="162" t="s">
        <v>80</v>
      </c>
      <c r="AY225" s="4" t="s">
        <v>170</v>
      </c>
      <c r="BE225" s="163" t="n">
        <f aca="false">IF(N225="základní",J225,0)</f>
        <v>56700</v>
      </c>
      <c r="BF225" s="163" t="n">
        <f aca="false">IF(N225="snížená",J225,0)</f>
        <v>0</v>
      </c>
      <c r="BG225" s="163" t="n">
        <f aca="false">IF(N225="zákl. přenesená",J225,0)</f>
        <v>0</v>
      </c>
      <c r="BH225" s="163" t="n">
        <f aca="false">IF(N225="sníž. přenesená",J225,0)</f>
        <v>0</v>
      </c>
      <c r="BI225" s="163" t="n">
        <f aca="false">IF(N225="nulová",J225,0)</f>
        <v>0</v>
      </c>
      <c r="BJ225" s="4" t="s">
        <v>78</v>
      </c>
      <c r="BK225" s="163" t="n">
        <f aca="false">ROUND(I225*H225,2)</f>
        <v>56700</v>
      </c>
      <c r="BL225" s="4" t="s">
        <v>176</v>
      </c>
      <c r="BM225" s="162" t="s">
        <v>332</v>
      </c>
    </row>
    <row r="226" s="20" customFormat="true" ht="10.5" hidden="false" customHeight="false" outlineLevel="0" collapsed="false">
      <c r="B226" s="21"/>
      <c r="D226" s="164" t="s">
        <v>178</v>
      </c>
      <c r="F226" s="165" t="s">
        <v>333</v>
      </c>
      <c r="L226" s="21"/>
      <c r="M226" s="166"/>
      <c r="T226" s="52"/>
      <c r="AT226" s="4" t="s">
        <v>178</v>
      </c>
      <c r="AU226" s="4" t="s">
        <v>80</v>
      </c>
    </row>
    <row r="227" s="167" customFormat="true" ht="10.5" hidden="false" customHeight="false" outlineLevel="0" collapsed="false">
      <c r="B227" s="168"/>
      <c r="D227" s="169" t="s">
        <v>180</v>
      </c>
      <c r="E227" s="170"/>
      <c r="F227" s="171" t="s">
        <v>274</v>
      </c>
      <c r="H227" s="170"/>
      <c r="L227" s="168"/>
      <c r="M227" s="172"/>
      <c r="T227" s="173"/>
      <c r="AT227" s="170" t="s">
        <v>180</v>
      </c>
      <c r="AU227" s="170" t="s">
        <v>80</v>
      </c>
      <c r="AV227" s="167" t="s">
        <v>78</v>
      </c>
      <c r="AW227" s="167" t="s">
        <v>32</v>
      </c>
      <c r="AX227" s="167" t="s">
        <v>71</v>
      </c>
      <c r="AY227" s="170" t="s">
        <v>170</v>
      </c>
    </row>
    <row r="228" s="174" customFormat="true" ht="10.5" hidden="false" customHeight="false" outlineLevel="0" collapsed="false">
      <c r="B228" s="175"/>
      <c r="D228" s="169" t="s">
        <v>180</v>
      </c>
      <c r="E228" s="176"/>
      <c r="F228" s="177" t="s">
        <v>321</v>
      </c>
      <c r="H228" s="178" t="n">
        <v>26</v>
      </c>
      <c r="L228" s="175"/>
      <c r="M228" s="179"/>
      <c r="T228" s="180"/>
      <c r="AT228" s="176" t="s">
        <v>180</v>
      </c>
      <c r="AU228" s="176" t="s">
        <v>80</v>
      </c>
      <c r="AV228" s="174" t="s">
        <v>80</v>
      </c>
      <c r="AW228" s="174" t="s">
        <v>32</v>
      </c>
      <c r="AX228" s="174" t="s">
        <v>71</v>
      </c>
      <c r="AY228" s="176" t="s">
        <v>170</v>
      </c>
    </row>
    <row r="229" s="167" customFormat="true" ht="10.5" hidden="false" customHeight="false" outlineLevel="0" collapsed="false">
      <c r="B229" s="168"/>
      <c r="D229" s="169" t="s">
        <v>180</v>
      </c>
      <c r="E229" s="170"/>
      <c r="F229" s="171" t="s">
        <v>277</v>
      </c>
      <c r="H229" s="170"/>
      <c r="L229" s="168"/>
      <c r="M229" s="172"/>
      <c r="T229" s="173"/>
      <c r="AT229" s="170" t="s">
        <v>180</v>
      </c>
      <c r="AU229" s="170" t="s">
        <v>80</v>
      </c>
      <c r="AV229" s="167" t="s">
        <v>78</v>
      </c>
      <c r="AW229" s="167" t="s">
        <v>32</v>
      </c>
      <c r="AX229" s="167" t="s">
        <v>71</v>
      </c>
      <c r="AY229" s="170" t="s">
        <v>170</v>
      </c>
    </row>
    <row r="230" s="174" customFormat="true" ht="10.5" hidden="false" customHeight="false" outlineLevel="0" collapsed="false">
      <c r="B230" s="175"/>
      <c r="D230" s="169" t="s">
        <v>180</v>
      </c>
      <c r="E230" s="176"/>
      <c r="F230" s="177" t="s">
        <v>334</v>
      </c>
      <c r="H230" s="178" t="n">
        <v>28</v>
      </c>
      <c r="L230" s="175"/>
      <c r="M230" s="179"/>
      <c r="T230" s="180"/>
      <c r="AT230" s="176" t="s">
        <v>180</v>
      </c>
      <c r="AU230" s="176" t="s">
        <v>80</v>
      </c>
      <c r="AV230" s="174" t="s">
        <v>80</v>
      </c>
      <c r="AW230" s="174" t="s">
        <v>32</v>
      </c>
      <c r="AX230" s="174" t="s">
        <v>71</v>
      </c>
      <c r="AY230" s="176" t="s">
        <v>170</v>
      </c>
    </row>
    <row r="231" s="181" customFormat="true" ht="10.5" hidden="false" customHeight="false" outlineLevel="0" collapsed="false">
      <c r="B231" s="182"/>
      <c r="D231" s="169" t="s">
        <v>180</v>
      </c>
      <c r="E231" s="183"/>
      <c r="F231" s="184" t="s">
        <v>190</v>
      </c>
      <c r="H231" s="185" t="n">
        <v>54</v>
      </c>
      <c r="L231" s="182"/>
      <c r="M231" s="186"/>
      <c r="T231" s="187"/>
      <c r="AT231" s="183" t="s">
        <v>180</v>
      </c>
      <c r="AU231" s="183" t="s">
        <v>80</v>
      </c>
      <c r="AV231" s="181" t="s">
        <v>176</v>
      </c>
      <c r="AW231" s="181" t="s">
        <v>32</v>
      </c>
      <c r="AX231" s="181" t="s">
        <v>78</v>
      </c>
      <c r="AY231" s="183" t="s">
        <v>170</v>
      </c>
    </row>
    <row r="232" s="20" customFormat="true" ht="37.9" hidden="false" customHeight="true" outlineLevel="0" collapsed="false">
      <c r="B232" s="21"/>
      <c r="C232" s="151" t="s">
        <v>335</v>
      </c>
      <c r="D232" s="151" t="s">
        <v>172</v>
      </c>
      <c r="E232" s="152" t="s">
        <v>336</v>
      </c>
      <c r="F232" s="153" t="s">
        <v>337</v>
      </c>
      <c r="G232" s="154" t="s">
        <v>292</v>
      </c>
      <c r="H232" s="155" t="n">
        <v>30</v>
      </c>
      <c r="I232" s="156" t="n">
        <v>1550</v>
      </c>
      <c r="J232" s="157" t="n">
        <f aca="false">ROUND(I232*H232,2)</f>
        <v>46500</v>
      </c>
      <c r="K232" s="153"/>
      <c r="L232" s="21"/>
      <c r="M232" s="158"/>
      <c r="N232" s="159" t="s">
        <v>42</v>
      </c>
      <c r="O232" s="160" t="n">
        <v>0.35</v>
      </c>
      <c r="P232" s="160" t="n">
        <f aca="false">O232*H232</f>
        <v>10.5</v>
      </c>
      <c r="Q232" s="160" t="n">
        <v>0.08185</v>
      </c>
      <c r="R232" s="160" t="n">
        <f aca="false">Q232*H232</f>
        <v>2.4555</v>
      </c>
      <c r="S232" s="160" t="n">
        <v>0</v>
      </c>
      <c r="T232" s="161" t="n">
        <f aca="false">S232*H232</f>
        <v>0</v>
      </c>
      <c r="AR232" s="162" t="s">
        <v>176</v>
      </c>
      <c r="AT232" s="162" t="s">
        <v>172</v>
      </c>
      <c r="AU232" s="162" t="s">
        <v>80</v>
      </c>
      <c r="AY232" s="4" t="s">
        <v>170</v>
      </c>
      <c r="BE232" s="163" t="n">
        <f aca="false">IF(N232="základní",J232,0)</f>
        <v>46500</v>
      </c>
      <c r="BF232" s="163" t="n">
        <f aca="false">IF(N232="snížená",J232,0)</f>
        <v>0</v>
      </c>
      <c r="BG232" s="163" t="n">
        <f aca="false">IF(N232="zákl. přenesená",J232,0)</f>
        <v>0</v>
      </c>
      <c r="BH232" s="163" t="n">
        <f aca="false">IF(N232="sníž. přenesená",J232,0)</f>
        <v>0</v>
      </c>
      <c r="BI232" s="163" t="n">
        <f aca="false">IF(N232="nulová",J232,0)</f>
        <v>0</v>
      </c>
      <c r="BJ232" s="4" t="s">
        <v>78</v>
      </c>
      <c r="BK232" s="163" t="n">
        <f aca="false">ROUND(I232*H232,2)</f>
        <v>46500</v>
      </c>
      <c r="BL232" s="4" t="s">
        <v>176</v>
      </c>
      <c r="BM232" s="162" t="s">
        <v>338</v>
      </c>
    </row>
    <row r="233" s="20" customFormat="true" ht="10.5" hidden="false" customHeight="false" outlineLevel="0" collapsed="false">
      <c r="B233" s="21"/>
      <c r="D233" s="164" t="s">
        <v>178</v>
      </c>
      <c r="F233" s="165" t="s">
        <v>339</v>
      </c>
      <c r="L233" s="21"/>
      <c r="M233" s="166"/>
      <c r="T233" s="52"/>
      <c r="AT233" s="4" t="s">
        <v>178</v>
      </c>
      <c r="AU233" s="4" t="s">
        <v>80</v>
      </c>
    </row>
    <row r="234" s="167" customFormat="true" ht="10.5" hidden="false" customHeight="false" outlineLevel="0" collapsed="false">
      <c r="B234" s="168"/>
      <c r="D234" s="169" t="s">
        <v>180</v>
      </c>
      <c r="E234" s="170"/>
      <c r="F234" s="171" t="s">
        <v>274</v>
      </c>
      <c r="H234" s="170"/>
      <c r="L234" s="168"/>
      <c r="M234" s="172"/>
      <c r="T234" s="173"/>
      <c r="AT234" s="170" t="s">
        <v>180</v>
      </c>
      <c r="AU234" s="170" t="s">
        <v>80</v>
      </c>
      <c r="AV234" s="167" t="s">
        <v>78</v>
      </c>
      <c r="AW234" s="167" t="s">
        <v>32</v>
      </c>
      <c r="AX234" s="167" t="s">
        <v>71</v>
      </c>
      <c r="AY234" s="170" t="s">
        <v>170</v>
      </c>
    </row>
    <row r="235" s="174" customFormat="true" ht="10.5" hidden="false" customHeight="false" outlineLevel="0" collapsed="false">
      <c r="B235" s="175"/>
      <c r="D235" s="169" t="s">
        <v>180</v>
      </c>
      <c r="E235" s="176"/>
      <c r="F235" s="177" t="s">
        <v>8</v>
      </c>
      <c r="H235" s="178" t="n">
        <v>15</v>
      </c>
      <c r="L235" s="175"/>
      <c r="M235" s="179"/>
      <c r="T235" s="180"/>
      <c r="AT235" s="176" t="s">
        <v>180</v>
      </c>
      <c r="AU235" s="176" t="s">
        <v>80</v>
      </c>
      <c r="AV235" s="174" t="s">
        <v>80</v>
      </c>
      <c r="AW235" s="174" t="s">
        <v>32</v>
      </c>
      <c r="AX235" s="174" t="s">
        <v>71</v>
      </c>
      <c r="AY235" s="176" t="s">
        <v>170</v>
      </c>
    </row>
    <row r="236" s="167" customFormat="true" ht="10.5" hidden="false" customHeight="false" outlineLevel="0" collapsed="false">
      <c r="B236" s="168"/>
      <c r="D236" s="169" t="s">
        <v>180</v>
      </c>
      <c r="E236" s="170"/>
      <c r="F236" s="171" t="s">
        <v>277</v>
      </c>
      <c r="H236" s="170"/>
      <c r="L236" s="168"/>
      <c r="M236" s="172"/>
      <c r="T236" s="173"/>
      <c r="AT236" s="170" t="s">
        <v>180</v>
      </c>
      <c r="AU236" s="170" t="s">
        <v>80</v>
      </c>
      <c r="AV236" s="167" t="s">
        <v>78</v>
      </c>
      <c r="AW236" s="167" t="s">
        <v>32</v>
      </c>
      <c r="AX236" s="167" t="s">
        <v>71</v>
      </c>
      <c r="AY236" s="170" t="s">
        <v>170</v>
      </c>
    </row>
    <row r="237" s="174" customFormat="true" ht="10.5" hidden="false" customHeight="false" outlineLevel="0" collapsed="false">
      <c r="B237" s="175"/>
      <c r="D237" s="169" t="s">
        <v>180</v>
      </c>
      <c r="E237" s="176"/>
      <c r="F237" s="177" t="s">
        <v>8</v>
      </c>
      <c r="H237" s="178" t="n">
        <v>15</v>
      </c>
      <c r="L237" s="175"/>
      <c r="M237" s="179"/>
      <c r="T237" s="180"/>
      <c r="AT237" s="176" t="s">
        <v>180</v>
      </c>
      <c r="AU237" s="176" t="s">
        <v>80</v>
      </c>
      <c r="AV237" s="174" t="s">
        <v>80</v>
      </c>
      <c r="AW237" s="174" t="s">
        <v>32</v>
      </c>
      <c r="AX237" s="174" t="s">
        <v>71</v>
      </c>
      <c r="AY237" s="176" t="s">
        <v>170</v>
      </c>
    </row>
    <row r="238" s="181" customFormat="true" ht="10.5" hidden="false" customHeight="false" outlineLevel="0" collapsed="false">
      <c r="B238" s="182"/>
      <c r="D238" s="169" t="s">
        <v>180</v>
      </c>
      <c r="E238" s="183"/>
      <c r="F238" s="184" t="s">
        <v>190</v>
      </c>
      <c r="H238" s="185" t="n">
        <v>30</v>
      </c>
      <c r="L238" s="182"/>
      <c r="M238" s="186"/>
      <c r="T238" s="187"/>
      <c r="AT238" s="183" t="s">
        <v>180</v>
      </c>
      <c r="AU238" s="183" t="s">
        <v>80</v>
      </c>
      <c r="AV238" s="181" t="s">
        <v>176</v>
      </c>
      <c r="AW238" s="181" t="s">
        <v>32</v>
      </c>
      <c r="AX238" s="181" t="s">
        <v>78</v>
      </c>
      <c r="AY238" s="183" t="s">
        <v>170</v>
      </c>
    </row>
    <row r="239" s="20" customFormat="true" ht="37.9" hidden="false" customHeight="true" outlineLevel="0" collapsed="false">
      <c r="B239" s="21"/>
      <c r="C239" s="151" t="s">
        <v>321</v>
      </c>
      <c r="D239" s="151" t="s">
        <v>172</v>
      </c>
      <c r="E239" s="152" t="s">
        <v>340</v>
      </c>
      <c r="F239" s="153" t="s">
        <v>341</v>
      </c>
      <c r="G239" s="154" t="s">
        <v>292</v>
      </c>
      <c r="H239" s="155" t="n">
        <v>60</v>
      </c>
      <c r="I239" s="156" t="n">
        <v>1920</v>
      </c>
      <c r="J239" s="157" t="n">
        <f aca="false">ROUND(I239*H239,2)</f>
        <v>115200</v>
      </c>
      <c r="K239" s="153"/>
      <c r="L239" s="21"/>
      <c r="M239" s="158"/>
      <c r="N239" s="159" t="s">
        <v>42</v>
      </c>
      <c r="O239" s="160" t="n">
        <v>0.4</v>
      </c>
      <c r="P239" s="160" t="n">
        <f aca="false">O239*H239</f>
        <v>24</v>
      </c>
      <c r="Q239" s="160" t="n">
        <v>0.09105</v>
      </c>
      <c r="R239" s="160" t="n">
        <f aca="false">Q239*H239</f>
        <v>5.463</v>
      </c>
      <c r="S239" s="160" t="n">
        <v>0</v>
      </c>
      <c r="T239" s="161" t="n">
        <f aca="false">S239*H239</f>
        <v>0</v>
      </c>
      <c r="AR239" s="162" t="s">
        <v>176</v>
      </c>
      <c r="AT239" s="162" t="s">
        <v>172</v>
      </c>
      <c r="AU239" s="162" t="s">
        <v>80</v>
      </c>
      <c r="AY239" s="4" t="s">
        <v>170</v>
      </c>
      <c r="BE239" s="163" t="n">
        <f aca="false">IF(N239="základní",J239,0)</f>
        <v>115200</v>
      </c>
      <c r="BF239" s="163" t="n">
        <f aca="false">IF(N239="snížená",J239,0)</f>
        <v>0</v>
      </c>
      <c r="BG239" s="163" t="n">
        <f aca="false">IF(N239="zákl. přenesená",J239,0)</f>
        <v>0</v>
      </c>
      <c r="BH239" s="163" t="n">
        <f aca="false">IF(N239="sníž. přenesená",J239,0)</f>
        <v>0</v>
      </c>
      <c r="BI239" s="163" t="n">
        <f aca="false">IF(N239="nulová",J239,0)</f>
        <v>0</v>
      </c>
      <c r="BJ239" s="4" t="s">
        <v>78</v>
      </c>
      <c r="BK239" s="163" t="n">
        <f aca="false">ROUND(I239*H239,2)</f>
        <v>115200</v>
      </c>
      <c r="BL239" s="4" t="s">
        <v>176</v>
      </c>
      <c r="BM239" s="162" t="s">
        <v>342</v>
      </c>
    </row>
    <row r="240" s="20" customFormat="true" ht="10.5" hidden="false" customHeight="false" outlineLevel="0" collapsed="false">
      <c r="B240" s="21"/>
      <c r="D240" s="164" t="s">
        <v>178</v>
      </c>
      <c r="F240" s="165" t="s">
        <v>343</v>
      </c>
      <c r="L240" s="21"/>
      <c r="M240" s="166"/>
      <c r="T240" s="52"/>
      <c r="AT240" s="4" t="s">
        <v>178</v>
      </c>
      <c r="AU240" s="4" t="s">
        <v>80</v>
      </c>
    </row>
    <row r="241" s="167" customFormat="true" ht="10.5" hidden="false" customHeight="false" outlineLevel="0" collapsed="false">
      <c r="B241" s="168"/>
      <c r="D241" s="169" t="s">
        <v>180</v>
      </c>
      <c r="E241" s="170"/>
      <c r="F241" s="171" t="s">
        <v>274</v>
      </c>
      <c r="H241" s="170"/>
      <c r="L241" s="168"/>
      <c r="M241" s="172"/>
      <c r="T241" s="173"/>
      <c r="AT241" s="170" t="s">
        <v>180</v>
      </c>
      <c r="AU241" s="170" t="s">
        <v>80</v>
      </c>
      <c r="AV241" s="167" t="s">
        <v>78</v>
      </c>
      <c r="AW241" s="167" t="s">
        <v>32</v>
      </c>
      <c r="AX241" s="167" t="s">
        <v>71</v>
      </c>
      <c r="AY241" s="170" t="s">
        <v>170</v>
      </c>
    </row>
    <row r="242" s="174" customFormat="true" ht="10.5" hidden="false" customHeight="false" outlineLevel="0" collapsed="false">
      <c r="B242" s="175"/>
      <c r="D242" s="169" t="s">
        <v>180</v>
      </c>
      <c r="E242" s="176"/>
      <c r="F242" s="177" t="s">
        <v>344</v>
      </c>
      <c r="H242" s="178" t="n">
        <v>30</v>
      </c>
      <c r="L242" s="175"/>
      <c r="M242" s="179"/>
      <c r="T242" s="180"/>
      <c r="AT242" s="176" t="s">
        <v>180</v>
      </c>
      <c r="AU242" s="176" t="s">
        <v>80</v>
      </c>
      <c r="AV242" s="174" t="s">
        <v>80</v>
      </c>
      <c r="AW242" s="174" t="s">
        <v>32</v>
      </c>
      <c r="AX242" s="174" t="s">
        <v>71</v>
      </c>
      <c r="AY242" s="176" t="s">
        <v>170</v>
      </c>
    </row>
    <row r="243" s="167" customFormat="true" ht="10.5" hidden="false" customHeight="false" outlineLevel="0" collapsed="false">
      <c r="B243" s="168"/>
      <c r="D243" s="169" t="s">
        <v>180</v>
      </c>
      <c r="E243" s="170"/>
      <c r="F243" s="171" t="s">
        <v>277</v>
      </c>
      <c r="H243" s="170"/>
      <c r="L243" s="168"/>
      <c r="M243" s="172"/>
      <c r="T243" s="173"/>
      <c r="AT243" s="170" t="s">
        <v>180</v>
      </c>
      <c r="AU243" s="170" t="s">
        <v>80</v>
      </c>
      <c r="AV243" s="167" t="s">
        <v>78</v>
      </c>
      <c r="AW243" s="167" t="s">
        <v>32</v>
      </c>
      <c r="AX243" s="167" t="s">
        <v>71</v>
      </c>
      <c r="AY243" s="170" t="s">
        <v>170</v>
      </c>
    </row>
    <row r="244" s="174" customFormat="true" ht="10.5" hidden="false" customHeight="false" outlineLevel="0" collapsed="false">
      <c r="B244" s="175"/>
      <c r="D244" s="169" t="s">
        <v>180</v>
      </c>
      <c r="E244" s="176"/>
      <c r="F244" s="177" t="s">
        <v>344</v>
      </c>
      <c r="H244" s="178" t="n">
        <v>30</v>
      </c>
      <c r="L244" s="175"/>
      <c r="M244" s="179"/>
      <c r="T244" s="180"/>
      <c r="AT244" s="176" t="s">
        <v>180</v>
      </c>
      <c r="AU244" s="176" t="s">
        <v>80</v>
      </c>
      <c r="AV244" s="174" t="s">
        <v>80</v>
      </c>
      <c r="AW244" s="174" t="s">
        <v>32</v>
      </c>
      <c r="AX244" s="174" t="s">
        <v>71</v>
      </c>
      <c r="AY244" s="176" t="s">
        <v>170</v>
      </c>
    </row>
    <row r="245" s="181" customFormat="true" ht="10.5" hidden="false" customHeight="false" outlineLevel="0" collapsed="false">
      <c r="B245" s="182"/>
      <c r="D245" s="169" t="s">
        <v>180</v>
      </c>
      <c r="E245" s="183"/>
      <c r="F245" s="184" t="s">
        <v>190</v>
      </c>
      <c r="H245" s="185" t="n">
        <v>60</v>
      </c>
      <c r="L245" s="182"/>
      <c r="M245" s="186"/>
      <c r="T245" s="187"/>
      <c r="AT245" s="183" t="s">
        <v>180</v>
      </c>
      <c r="AU245" s="183" t="s">
        <v>80</v>
      </c>
      <c r="AV245" s="181" t="s">
        <v>176</v>
      </c>
      <c r="AW245" s="181" t="s">
        <v>32</v>
      </c>
      <c r="AX245" s="181" t="s">
        <v>78</v>
      </c>
      <c r="AY245" s="183" t="s">
        <v>170</v>
      </c>
    </row>
    <row r="246" s="20" customFormat="true" ht="37.9" hidden="false" customHeight="true" outlineLevel="0" collapsed="false">
      <c r="B246" s="21"/>
      <c r="C246" s="151" t="s">
        <v>345</v>
      </c>
      <c r="D246" s="151" t="s">
        <v>172</v>
      </c>
      <c r="E246" s="152" t="s">
        <v>346</v>
      </c>
      <c r="F246" s="153" t="s">
        <v>347</v>
      </c>
      <c r="G246" s="154" t="s">
        <v>292</v>
      </c>
      <c r="H246" s="155" t="n">
        <v>3</v>
      </c>
      <c r="I246" s="156" t="n">
        <v>2190</v>
      </c>
      <c r="J246" s="157" t="n">
        <f aca="false">ROUND(I246*H246,2)</f>
        <v>6570</v>
      </c>
      <c r="K246" s="153"/>
      <c r="L246" s="21"/>
      <c r="M246" s="158"/>
      <c r="N246" s="159" t="s">
        <v>42</v>
      </c>
      <c r="O246" s="160" t="n">
        <v>0.48</v>
      </c>
      <c r="P246" s="160" t="n">
        <f aca="false">O246*H246</f>
        <v>1.44</v>
      </c>
      <c r="Q246" s="160" t="n">
        <v>0.10905</v>
      </c>
      <c r="R246" s="160" t="n">
        <f aca="false">Q246*H246</f>
        <v>0.32715</v>
      </c>
      <c r="S246" s="160" t="n">
        <v>0</v>
      </c>
      <c r="T246" s="161" t="n">
        <f aca="false">S246*H246</f>
        <v>0</v>
      </c>
      <c r="AR246" s="162" t="s">
        <v>176</v>
      </c>
      <c r="AT246" s="162" t="s">
        <v>172</v>
      </c>
      <c r="AU246" s="162" t="s">
        <v>80</v>
      </c>
      <c r="AY246" s="4" t="s">
        <v>170</v>
      </c>
      <c r="BE246" s="163" t="n">
        <f aca="false">IF(N246="základní",J246,0)</f>
        <v>6570</v>
      </c>
      <c r="BF246" s="163" t="n">
        <f aca="false">IF(N246="snížená",J246,0)</f>
        <v>0</v>
      </c>
      <c r="BG246" s="163" t="n">
        <f aca="false">IF(N246="zákl. přenesená",J246,0)</f>
        <v>0</v>
      </c>
      <c r="BH246" s="163" t="n">
        <f aca="false">IF(N246="sníž. přenesená",J246,0)</f>
        <v>0</v>
      </c>
      <c r="BI246" s="163" t="n">
        <f aca="false">IF(N246="nulová",J246,0)</f>
        <v>0</v>
      </c>
      <c r="BJ246" s="4" t="s">
        <v>78</v>
      </c>
      <c r="BK246" s="163" t="n">
        <f aca="false">ROUND(I246*H246,2)</f>
        <v>6570</v>
      </c>
      <c r="BL246" s="4" t="s">
        <v>176</v>
      </c>
      <c r="BM246" s="162" t="s">
        <v>348</v>
      </c>
    </row>
    <row r="247" s="20" customFormat="true" ht="10.5" hidden="false" customHeight="false" outlineLevel="0" collapsed="false">
      <c r="B247" s="21"/>
      <c r="D247" s="164" t="s">
        <v>178</v>
      </c>
      <c r="F247" s="165" t="s">
        <v>349</v>
      </c>
      <c r="L247" s="21"/>
      <c r="M247" s="166"/>
      <c r="T247" s="52"/>
      <c r="AT247" s="4" t="s">
        <v>178</v>
      </c>
      <c r="AU247" s="4" t="s">
        <v>80</v>
      </c>
    </row>
    <row r="248" s="167" customFormat="true" ht="10.5" hidden="false" customHeight="false" outlineLevel="0" collapsed="false">
      <c r="B248" s="168"/>
      <c r="D248" s="169" t="s">
        <v>180</v>
      </c>
      <c r="E248" s="170"/>
      <c r="F248" s="171" t="s">
        <v>277</v>
      </c>
      <c r="H248" s="170"/>
      <c r="L248" s="168"/>
      <c r="M248" s="172"/>
      <c r="T248" s="173"/>
      <c r="AT248" s="170" t="s">
        <v>180</v>
      </c>
      <c r="AU248" s="170" t="s">
        <v>80</v>
      </c>
      <c r="AV248" s="167" t="s">
        <v>78</v>
      </c>
      <c r="AW248" s="167" t="s">
        <v>32</v>
      </c>
      <c r="AX248" s="167" t="s">
        <v>71</v>
      </c>
      <c r="AY248" s="170" t="s">
        <v>170</v>
      </c>
    </row>
    <row r="249" s="174" customFormat="true" ht="10.5" hidden="false" customHeight="false" outlineLevel="0" collapsed="false">
      <c r="B249" s="175"/>
      <c r="D249" s="169" t="s">
        <v>180</v>
      </c>
      <c r="E249" s="176"/>
      <c r="F249" s="177" t="s">
        <v>191</v>
      </c>
      <c r="H249" s="178" t="n">
        <v>3</v>
      </c>
      <c r="L249" s="175"/>
      <c r="M249" s="179"/>
      <c r="T249" s="180"/>
      <c r="AT249" s="176" t="s">
        <v>180</v>
      </c>
      <c r="AU249" s="176" t="s">
        <v>80</v>
      </c>
      <c r="AV249" s="174" t="s">
        <v>80</v>
      </c>
      <c r="AW249" s="174" t="s">
        <v>32</v>
      </c>
      <c r="AX249" s="174" t="s">
        <v>78</v>
      </c>
      <c r="AY249" s="176" t="s">
        <v>170</v>
      </c>
    </row>
    <row r="250" s="20" customFormat="true" ht="33" hidden="false" customHeight="true" outlineLevel="0" collapsed="false">
      <c r="B250" s="21"/>
      <c r="C250" s="151" t="s">
        <v>334</v>
      </c>
      <c r="D250" s="151" t="s">
        <v>172</v>
      </c>
      <c r="E250" s="152" t="s">
        <v>350</v>
      </c>
      <c r="F250" s="153" t="s">
        <v>351</v>
      </c>
      <c r="G250" s="154" t="s">
        <v>352</v>
      </c>
      <c r="H250" s="155" t="n">
        <v>82.025</v>
      </c>
      <c r="I250" s="156" t="n">
        <v>119</v>
      </c>
      <c r="J250" s="157" t="n">
        <f aca="false">ROUND(I250*H250,2)</f>
        <v>9760.98</v>
      </c>
      <c r="K250" s="153"/>
      <c r="L250" s="21"/>
      <c r="M250" s="158"/>
      <c r="N250" s="159" t="s">
        <v>42</v>
      </c>
      <c r="O250" s="160" t="n">
        <v>0.098</v>
      </c>
      <c r="P250" s="160" t="n">
        <f aca="false">O250*H250</f>
        <v>8.03845</v>
      </c>
      <c r="Q250" s="160" t="n">
        <v>0.00026</v>
      </c>
      <c r="R250" s="160" t="n">
        <f aca="false">Q250*H250</f>
        <v>0.0213265</v>
      </c>
      <c r="S250" s="160" t="n">
        <v>0</v>
      </c>
      <c r="T250" s="161" t="n">
        <f aca="false">S250*H250</f>
        <v>0</v>
      </c>
      <c r="AR250" s="162" t="s">
        <v>176</v>
      </c>
      <c r="AT250" s="162" t="s">
        <v>172</v>
      </c>
      <c r="AU250" s="162" t="s">
        <v>80</v>
      </c>
      <c r="AY250" s="4" t="s">
        <v>170</v>
      </c>
      <c r="BE250" s="163" t="n">
        <f aca="false">IF(N250="základní",J250,0)</f>
        <v>9760.98</v>
      </c>
      <c r="BF250" s="163" t="n">
        <f aca="false">IF(N250="snížená",J250,0)</f>
        <v>0</v>
      </c>
      <c r="BG250" s="163" t="n">
        <f aca="false">IF(N250="zákl. přenesená",J250,0)</f>
        <v>0</v>
      </c>
      <c r="BH250" s="163" t="n">
        <f aca="false">IF(N250="sníž. přenesená",J250,0)</f>
        <v>0</v>
      </c>
      <c r="BI250" s="163" t="n">
        <f aca="false">IF(N250="nulová",J250,0)</f>
        <v>0</v>
      </c>
      <c r="BJ250" s="4" t="s">
        <v>78</v>
      </c>
      <c r="BK250" s="163" t="n">
        <f aca="false">ROUND(I250*H250,2)</f>
        <v>9760.98</v>
      </c>
      <c r="BL250" s="4" t="s">
        <v>176</v>
      </c>
      <c r="BM250" s="162" t="s">
        <v>353</v>
      </c>
    </row>
    <row r="251" s="20" customFormat="true" ht="10.5" hidden="false" customHeight="false" outlineLevel="0" collapsed="false">
      <c r="B251" s="21"/>
      <c r="D251" s="164" t="s">
        <v>178</v>
      </c>
      <c r="F251" s="165" t="s">
        <v>354</v>
      </c>
      <c r="L251" s="21"/>
      <c r="M251" s="166"/>
      <c r="T251" s="52"/>
      <c r="AT251" s="4" t="s">
        <v>178</v>
      </c>
      <c r="AU251" s="4" t="s">
        <v>80</v>
      </c>
    </row>
    <row r="252" s="167" customFormat="true" ht="10.5" hidden="false" customHeight="false" outlineLevel="0" collapsed="false">
      <c r="B252" s="168"/>
      <c r="D252" s="169" t="s">
        <v>180</v>
      </c>
      <c r="E252" s="170"/>
      <c r="F252" s="171" t="s">
        <v>355</v>
      </c>
      <c r="H252" s="170"/>
      <c r="L252" s="168"/>
      <c r="M252" s="172"/>
      <c r="T252" s="173"/>
      <c r="AT252" s="170" t="s">
        <v>180</v>
      </c>
      <c r="AU252" s="170" t="s">
        <v>80</v>
      </c>
      <c r="AV252" s="167" t="s">
        <v>78</v>
      </c>
      <c r="AW252" s="167" t="s">
        <v>32</v>
      </c>
      <c r="AX252" s="167" t="s">
        <v>71</v>
      </c>
      <c r="AY252" s="170" t="s">
        <v>170</v>
      </c>
    </row>
    <row r="253" s="174" customFormat="true" ht="19.25" hidden="false" customHeight="false" outlineLevel="0" collapsed="false">
      <c r="B253" s="175"/>
      <c r="D253" s="169" t="s">
        <v>180</v>
      </c>
      <c r="E253" s="176"/>
      <c r="F253" s="177" t="s">
        <v>356</v>
      </c>
      <c r="H253" s="178" t="n">
        <v>41.175</v>
      </c>
      <c r="L253" s="175"/>
      <c r="M253" s="179"/>
      <c r="T253" s="180"/>
      <c r="AT253" s="176" t="s">
        <v>180</v>
      </c>
      <c r="AU253" s="176" t="s">
        <v>80</v>
      </c>
      <c r="AV253" s="174" t="s">
        <v>80</v>
      </c>
      <c r="AW253" s="174" t="s">
        <v>32</v>
      </c>
      <c r="AX253" s="174" t="s">
        <v>71</v>
      </c>
      <c r="AY253" s="176" t="s">
        <v>170</v>
      </c>
    </row>
    <row r="254" s="167" customFormat="true" ht="10.5" hidden="false" customHeight="false" outlineLevel="0" collapsed="false">
      <c r="B254" s="168"/>
      <c r="D254" s="169" t="s">
        <v>180</v>
      </c>
      <c r="E254" s="170"/>
      <c r="F254" s="171" t="s">
        <v>277</v>
      </c>
      <c r="H254" s="170"/>
      <c r="L254" s="168"/>
      <c r="M254" s="172"/>
      <c r="T254" s="173"/>
      <c r="AT254" s="170" t="s">
        <v>180</v>
      </c>
      <c r="AU254" s="170" t="s">
        <v>80</v>
      </c>
      <c r="AV254" s="167" t="s">
        <v>78</v>
      </c>
      <c r="AW254" s="167" t="s">
        <v>32</v>
      </c>
      <c r="AX254" s="167" t="s">
        <v>71</v>
      </c>
      <c r="AY254" s="170" t="s">
        <v>170</v>
      </c>
    </row>
    <row r="255" s="174" customFormat="true" ht="10.5" hidden="false" customHeight="false" outlineLevel="0" collapsed="false">
      <c r="B255" s="175"/>
      <c r="D255" s="169" t="s">
        <v>180</v>
      </c>
      <c r="E255" s="176"/>
      <c r="F255" s="177" t="s">
        <v>357</v>
      </c>
      <c r="H255" s="178" t="n">
        <v>40.85</v>
      </c>
      <c r="L255" s="175"/>
      <c r="M255" s="179"/>
      <c r="T255" s="180"/>
      <c r="AT255" s="176" t="s">
        <v>180</v>
      </c>
      <c r="AU255" s="176" t="s">
        <v>80</v>
      </c>
      <c r="AV255" s="174" t="s">
        <v>80</v>
      </c>
      <c r="AW255" s="174" t="s">
        <v>32</v>
      </c>
      <c r="AX255" s="174" t="s">
        <v>71</v>
      </c>
      <c r="AY255" s="176" t="s">
        <v>170</v>
      </c>
    </row>
    <row r="256" s="181" customFormat="true" ht="10.5" hidden="false" customHeight="false" outlineLevel="0" collapsed="false">
      <c r="B256" s="182"/>
      <c r="D256" s="169" t="s">
        <v>180</v>
      </c>
      <c r="E256" s="183"/>
      <c r="F256" s="184" t="s">
        <v>190</v>
      </c>
      <c r="H256" s="185" t="n">
        <v>82.025</v>
      </c>
      <c r="L256" s="182"/>
      <c r="M256" s="186"/>
      <c r="T256" s="187"/>
      <c r="AT256" s="183" t="s">
        <v>180</v>
      </c>
      <c r="AU256" s="183" t="s">
        <v>80</v>
      </c>
      <c r="AV256" s="181" t="s">
        <v>176</v>
      </c>
      <c r="AW256" s="181" t="s">
        <v>32</v>
      </c>
      <c r="AX256" s="181" t="s">
        <v>78</v>
      </c>
      <c r="AY256" s="183" t="s">
        <v>170</v>
      </c>
    </row>
    <row r="257" s="20" customFormat="true" ht="37.9" hidden="false" customHeight="true" outlineLevel="0" collapsed="false">
      <c r="B257" s="21"/>
      <c r="C257" s="151" t="s">
        <v>358</v>
      </c>
      <c r="D257" s="151" t="s">
        <v>172</v>
      </c>
      <c r="E257" s="152" t="s">
        <v>359</v>
      </c>
      <c r="F257" s="153" t="s">
        <v>360</v>
      </c>
      <c r="G257" s="154" t="s">
        <v>260</v>
      </c>
      <c r="H257" s="155" t="n">
        <v>501.158</v>
      </c>
      <c r="I257" s="156" t="n">
        <v>1390</v>
      </c>
      <c r="J257" s="157" t="n">
        <f aca="false">ROUND(I257*H257,2)</f>
        <v>696609.62</v>
      </c>
      <c r="K257" s="153"/>
      <c r="L257" s="21"/>
      <c r="M257" s="158"/>
      <c r="N257" s="159" t="s">
        <v>42</v>
      </c>
      <c r="O257" s="160" t="n">
        <v>0.408</v>
      </c>
      <c r="P257" s="160" t="n">
        <f aca="false">O257*H257</f>
        <v>204.472464</v>
      </c>
      <c r="Q257" s="160" t="n">
        <v>0.11396</v>
      </c>
      <c r="R257" s="160" t="n">
        <f aca="false">Q257*H257</f>
        <v>57.11196568</v>
      </c>
      <c r="S257" s="160" t="n">
        <v>0</v>
      </c>
      <c r="T257" s="161" t="n">
        <f aca="false">S257*H257</f>
        <v>0</v>
      </c>
      <c r="AR257" s="162" t="s">
        <v>176</v>
      </c>
      <c r="AT257" s="162" t="s">
        <v>172</v>
      </c>
      <c r="AU257" s="162" t="s">
        <v>80</v>
      </c>
      <c r="AY257" s="4" t="s">
        <v>170</v>
      </c>
      <c r="BE257" s="163" t="n">
        <f aca="false">IF(N257="základní",J257,0)</f>
        <v>696609.62</v>
      </c>
      <c r="BF257" s="163" t="n">
        <f aca="false">IF(N257="snížená",J257,0)</f>
        <v>0</v>
      </c>
      <c r="BG257" s="163" t="n">
        <f aca="false">IF(N257="zákl. přenesená",J257,0)</f>
        <v>0</v>
      </c>
      <c r="BH257" s="163" t="n">
        <f aca="false">IF(N257="sníž. přenesená",J257,0)</f>
        <v>0</v>
      </c>
      <c r="BI257" s="163" t="n">
        <f aca="false">IF(N257="nulová",J257,0)</f>
        <v>0</v>
      </c>
      <c r="BJ257" s="4" t="s">
        <v>78</v>
      </c>
      <c r="BK257" s="163" t="n">
        <f aca="false">ROUND(I257*H257,2)</f>
        <v>696609.62</v>
      </c>
      <c r="BL257" s="4" t="s">
        <v>176</v>
      </c>
      <c r="BM257" s="162" t="s">
        <v>361</v>
      </c>
    </row>
    <row r="258" s="20" customFormat="true" ht="10.5" hidden="false" customHeight="false" outlineLevel="0" collapsed="false">
      <c r="B258" s="21"/>
      <c r="D258" s="164" t="s">
        <v>178</v>
      </c>
      <c r="F258" s="165" t="s">
        <v>362</v>
      </c>
      <c r="L258" s="21"/>
      <c r="M258" s="166"/>
      <c r="T258" s="52"/>
      <c r="AT258" s="4" t="s">
        <v>178</v>
      </c>
      <c r="AU258" s="4" t="s">
        <v>80</v>
      </c>
    </row>
    <row r="259" s="167" customFormat="true" ht="10.5" hidden="false" customHeight="false" outlineLevel="0" collapsed="false">
      <c r="B259" s="168"/>
      <c r="D259" s="169" t="s">
        <v>180</v>
      </c>
      <c r="E259" s="170"/>
      <c r="F259" s="171" t="s">
        <v>274</v>
      </c>
      <c r="H259" s="170"/>
      <c r="L259" s="168"/>
      <c r="M259" s="172"/>
      <c r="T259" s="173"/>
      <c r="AT259" s="170" t="s">
        <v>180</v>
      </c>
      <c r="AU259" s="170" t="s">
        <v>80</v>
      </c>
      <c r="AV259" s="167" t="s">
        <v>78</v>
      </c>
      <c r="AW259" s="167" t="s">
        <v>32</v>
      </c>
      <c r="AX259" s="167" t="s">
        <v>71</v>
      </c>
      <c r="AY259" s="170" t="s">
        <v>170</v>
      </c>
    </row>
    <row r="260" s="174" customFormat="true" ht="19.25" hidden="false" customHeight="false" outlineLevel="0" collapsed="false">
      <c r="B260" s="175"/>
      <c r="D260" s="169" t="s">
        <v>180</v>
      </c>
      <c r="E260" s="176"/>
      <c r="F260" s="177" t="s">
        <v>363</v>
      </c>
      <c r="H260" s="178" t="n">
        <v>249.75</v>
      </c>
      <c r="L260" s="175"/>
      <c r="M260" s="179"/>
      <c r="T260" s="180"/>
      <c r="AT260" s="176" t="s">
        <v>180</v>
      </c>
      <c r="AU260" s="176" t="s">
        <v>80</v>
      </c>
      <c r="AV260" s="174" t="s">
        <v>80</v>
      </c>
      <c r="AW260" s="174" t="s">
        <v>32</v>
      </c>
      <c r="AX260" s="174" t="s">
        <v>71</v>
      </c>
      <c r="AY260" s="176" t="s">
        <v>170</v>
      </c>
    </row>
    <row r="261" s="174" customFormat="true" ht="10.5" hidden="false" customHeight="false" outlineLevel="0" collapsed="false">
      <c r="B261" s="175"/>
      <c r="D261" s="169" t="s">
        <v>180</v>
      </c>
      <c r="E261" s="176"/>
      <c r="F261" s="177" t="s">
        <v>364</v>
      </c>
      <c r="H261" s="178" t="n">
        <v>-24.037</v>
      </c>
      <c r="L261" s="175"/>
      <c r="M261" s="179"/>
      <c r="T261" s="180"/>
      <c r="AT261" s="176" t="s">
        <v>180</v>
      </c>
      <c r="AU261" s="176" t="s">
        <v>80</v>
      </c>
      <c r="AV261" s="174" t="s">
        <v>80</v>
      </c>
      <c r="AW261" s="174" t="s">
        <v>32</v>
      </c>
      <c r="AX261" s="174" t="s">
        <v>71</v>
      </c>
      <c r="AY261" s="176" t="s">
        <v>170</v>
      </c>
    </row>
    <row r="262" s="174" customFormat="true" ht="10.5" hidden="false" customHeight="false" outlineLevel="0" collapsed="false">
      <c r="B262" s="175"/>
      <c r="D262" s="169" t="s">
        <v>180</v>
      </c>
      <c r="E262" s="176"/>
      <c r="F262" s="177" t="s">
        <v>365</v>
      </c>
      <c r="H262" s="178" t="n">
        <v>10.679</v>
      </c>
      <c r="L262" s="175"/>
      <c r="M262" s="179"/>
      <c r="T262" s="180"/>
      <c r="AT262" s="176" t="s">
        <v>180</v>
      </c>
      <c r="AU262" s="176" t="s">
        <v>80</v>
      </c>
      <c r="AV262" s="174" t="s">
        <v>80</v>
      </c>
      <c r="AW262" s="174" t="s">
        <v>32</v>
      </c>
      <c r="AX262" s="174" t="s">
        <v>71</v>
      </c>
      <c r="AY262" s="176" t="s">
        <v>170</v>
      </c>
    </row>
    <row r="263" s="167" customFormat="true" ht="10.5" hidden="false" customHeight="false" outlineLevel="0" collapsed="false">
      <c r="B263" s="168"/>
      <c r="D263" s="169" t="s">
        <v>180</v>
      </c>
      <c r="E263" s="170"/>
      <c r="F263" s="171" t="s">
        <v>277</v>
      </c>
      <c r="H263" s="170"/>
      <c r="L263" s="168"/>
      <c r="M263" s="172"/>
      <c r="T263" s="173"/>
      <c r="AT263" s="170" t="s">
        <v>180</v>
      </c>
      <c r="AU263" s="170" t="s">
        <v>80</v>
      </c>
      <c r="AV263" s="167" t="s">
        <v>78</v>
      </c>
      <c r="AW263" s="167" t="s">
        <v>32</v>
      </c>
      <c r="AX263" s="167" t="s">
        <v>71</v>
      </c>
      <c r="AY263" s="170" t="s">
        <v>170</v>
      </c>
    </row>
    <row r="264" s="174" customFormat="true" ht="19.25" hidden="false" customHeight="false" outlineLevel="0" collapsed="false">
      <c r="B264" s="175"/>
      <c r="D264" s="169" t="s">
        <v>180</v>
      </c>
      <c r="E264" s="176"/>
      <c r="F264" s="177" t="s">
        <v>366</v>
      </c>
      <c r="H264" s="178" t="n">
        <v>298.65</v>
      </c>
      <c r="L264" s="175"/>
      <c r="M264" s="179"/>
      <c r="T264" s="180"/>
      <c r="AT264" s="176" t="s">
        <v>180</v>
      </c>
      <c r="AU264" s="176" t="s">
        <v>80</v>
      </c>
      <c r="AV264" s="174" t="s">
        <v>80</v>
      </c>
      <c r="AW264" s="174" t="s">
        <v>32</v>
      </c>
      <c r="AX264" s="174" t="s">
        <v>71</v>
      </c>
      <c r="AY264" s="176" t="s">
        <v>170</v>
      </c>
    </row>
    <row r="265" s="174" customFormat="true" ht="10.5" hidden="false" customHeight="false" outlineLevel="0" collapsed="false">
      <c r="B265" s="175"/>
      <c r="D265" s="169" t="s">
        <v>180</v>
      </c>
      <c r="E265" s="176"/>
      <c r="F265" s="177" t="s">
        <v>367</v>
      </c>
      <c r="H265" s="178" t="n">
        <v>-33.884</v>
      </c>
      <c r="L265" s="175"/>
      <c r="M265" s="179"/>
      <c r="T265" s="180"/>
      <c r="AT265" s="176" t="s">
        <v>180</v>
      </c>
      <c r="AU265" s="176" t="s">
        <v>80</v>
      </c>
      <c r="AV265" s="174" t="s">
        <v>80</v>
      </c>
      <c r="AW265" s="174" t="s">
        <v>32</v>
      </c>
      <c r="AX265" s="174" t="s">
        <v>71</v>
      </c>
      <c r="AY265" s="176" t="s">
        <v>170</v>
      </c>
    </row>
    <row r="266" s="181" customFormat="true" ht="10.5" hidden="false" customHeight="false" outlineLevel="0" collapsed="false">
      <c r="B266" s="182"/>
      <c r="D266" s="169" t="s">
        <v>180</v>
      </c>
      <c r="E266" s="183"/>
      <c r="F266" s="184" t="s">
        <v>190</v>
      </c>
      <c r="H266" s="185" t="n">
        <v>501.158</v>
      </c>
      <c r="L266" s="182"/>
      <c r="M266" s="186"/>
      <c r="T266" s="187"/>
      <c r="AT266" s="183" t="s">
        <v>180</v>
      </c>
      <c r="AU266" s="183" t="s">
        <v>80</v>
      </c>
      <c r="AV266" s="181" t="s">
        <v>176</v>
      </c>
      <c r="AW266" s="181" t="s">
        <v>32</v>
      </c>
      <c r="AX266" s="181" t="s">
        <v>78</v>
      </c>
      <c r="AY266" s="183" t="s">
        <v>170</v>
      </c>
    </row>
    <row r="267" s="139" customFormat="true" ht="22.9" hidden="false" customHeight="true" outlineLevel="0" collapsed="false">
      <c r="B267" s="140"/>
      <c r="D267" s="141" t="s">
        <v>70</v>
      </c>
      <c r="E267" s="149" t="s">
        <v>176</v>
      </c>
      <c r="F267" s="149" t="s">
        <v>368</v>
      </c>
      <c r="J267" s="150" t="n">
        <f aca="false">BK267</f>
        <v>2052723.34</v>
      </c>
      <c r="L267" s="140"/>
      <c r="M267" s="144"/>
      <c r="P267" s="145" t="n">
        <f aca="false">SUM(P268:P308)</f>
        <v>627.684119</v>
      </c>
      <c r="R267" s="145" t="n">
        <f aca="false">SUM(R268:R308)</f>
        <v>283.72780516</v>
      </c>
      <c r="T267" s="146" t="n">
        <f aca="false">SUM(T268:T308)</f>
        <v>0</v>
      </c>
      <c r="AR267" s="141" t="s">
        <v>78</v>
      </c>
      <c r="AT267" s="147" t="s">
        <v>70</v>
      </c>
      <c r="AU267" s="147" t="s">
        <v>78</v>
      </c>
      <c r="AY267" s="141" t="s">
        <v>170</v>
      </c>
      <c r="BK267" s="148" t="n">
        <f aca="false">SUM(BK268:BK308)</f>
        <v>2052723.34</v>
      </c>
    </row>
    <row r="268" s="20" customFormat="true" ht="24.2" hidden="false" customHeight="true" outlineLevel="0" collapsed="false">
      <c r="B268" s="21"/>
      <c r="C268" s="151" t="s">
        <v>344</v>
      </c>
      <c r="D268" s="151" t="s">
        <v>369</v>
      </c>
      <c r="E268" s="152" t="s">
        <v>370</v>
      </c>
      <c r="F268" s="153" t="s">
        <v>371</v>
      </c>
      <c r="G268" s="154" t="s">
        <v>260</v>
      </c>
      <c r="H268" s="155" t="n">
        <v>376.8</v>
      </c>
      <c r="I268" s="156" t="n">
        <v>2787</v>
      </c>
      <c r="J268" s="157" t="n">
        <f aca="false">ROUND(I268*H268,2)</f>
        <v>1050141.6</v>
      </c>
      <c r="K268" s="153"/>
      <c r="L268" s="21"/>
      <c r="M268" s="158"/>
      <c r="N268" s="159" t="s">
        <v>42</v>
      </c>
      <c r="O268" s="160" t="n">
        <v>0.407</v>
      </c>
      <c r="P268" s="160" t="n">
        <f aca="false">O268*H268</f>
        <v>153.3576</v>
      </c>
      <c r="Q268" s="160" t="n">
        <v>0.4356</v>
      </c>
      <c r="R268" s="160" t="n">
        <f aca="false">Q268*H268</f>
        <v>164.13408</v>
      </c>
      <c r="S268" s="160" t="n">
        <v>0</v>
      </c>
      <c r="T268" s="161" t="n">
        <f aca="false">S268*H268</f>
        <v>0</v>
      </c>
      <c r="AR268" s="162" t="s">
        <v>176</v>
      </c>
      <c r="AT268" s="162" t="s">
        <v>172</v>
      </c>
      <c r="AU268" s="162" t="s">
        <v>80</v>
      </c>
      <c r="AY268" s="4" t="s">
        <v>170</v>
      </c>
      <c r="BE268" s="163" t="n">
        <f aca="false">IF(N268="základní",J268,0)</f>
        <v>1050141.6</v>
      </c>
      <c r="BF268" s="163" t="n">
        <f aca="false">IF(N268="snížená",J268,0)</f>
        <v>0</v>
      </c>
      <c r="BG268" s="163" t="n">
        <f aca="false">IF(N268="zákl. přenesená",J268,0)</f>
        <v>0</v>
      </c>
      <c r="BH268" s="163" t="n">
        <f aca="false">IF(N268="sníž. přenesená",J268,0)</f>
        <v>0</v>
      </c>
      <c r="BI268" s="163" t="n">
        <f aca="false">IF(N268="nulová",J268,0)</f>
        <v>0</v>
      </c>
      <c r="BJ268" s="4" t="s">
        <v>78</v>
      </c>
      <c r="BK268" s="163" t="n">
        <f aca="false">ROUND(I268*H268,2)</f>
        <v>1050141.6</v>
      </c>
      <c r="BL268" s="4" t="s">
        <v>176</v>
      </c>
      <c r="BM268" s="162" t="s">
        <v>372</v>
      </c>
    </row>
    <row r="269" s="20" customFormat="true" ht="10.5" hidden="false" customHeight="false" outlineLevel="0" collapsed="false">
      <c r="B269" s="21"/>
      <c r="D269" s="164" t="s">
        <v>178</v>
      </c>
      <c r="F269" s="165" t="s">
        <v>373</v>
      </c>
      <c r="L269" s="21"/>
      <c r="M269" s="166"/>
      <c r="T269" s="52"/>
      <c r="AT269" s="4" t="s">
        <v>178</v>
      </c>
      <c r="AU269" s="4" t="s">
        <v>80</v>
      </c>
    </row>
    <row r="270" s="167" customFormat="true" ht="10.5" hidden="false" customHeight="false" outlineLevel="0" collapsed="false">
      <c r="B270" s="168"/>
      <c r="D270" s="169" t="s">
        <v>180</v>
      </c>
      <c r="E270" s="170"/>
      <c r="F270" s="171" t="s">
        <v>374</v>
      </c>
      <c r="H270" s="170"/>
      <c r="L270" s="168"/>
      <c r="M270" s="172"/>
      <c r="T270" s="173"/>
      <c r="AT270" s="170" t="s">
        <v>180</v>
      </c>
      <c r="AU270" s="170" t="s">
        <v>80</v>
      </c>
      <c r="AV270" s="167" t="s">
        <v>78</v>
      </c>
      <c r="AW270" s="167" t="s">
        <v>32</v>
      </c>
      <c r="AX270" s="167" t="s">
        <v>71</v>
      </c>
      <c r="AY270" s="170" t="s">
        <v>170</v>
      </c>
    </row>
    <row r="271" s="174" customFormat="true" ht="10.5" hidden="false" customHeight="false" outlineLevel="0" collapsed="false">
      <c r="B271" s="175"/>
      <c r="D271" s="169" t="s">
        <v>180</v>
      </c>
      <c r="E271" s="176"/>
      <c r="F271" s="177" t="s">
        <v>375</v>
      </c>
      <c r="H271" s="178" t="n">
        <v>376.8</v>
      </c>
      <c r="L271" s="175"/>
      <c r="M271" s="179"/>
      <c r="T271" s="180"/>
      <c r="AT271" s="176" t="s">
        <v>180</v>
      </c>
      <c r="AU271" s="176" t="s">
        <v>80</v>
      </c>
      <c r="AV271" s="174" t="s">
        <v>80</v>
      </c>
      <c r="AW271" s="174" t="s">
        <v>32</v>
      </c>
      <c r="AX271" s="174" t="s">
        <v>78</v>
      </c>
      <c r="AY271" s="176" t="s">
        <v>170</v>
      </c>
    </row>
    <row r="272" s="20" customFormat="true" ht="24.2" hidden="false" customHeight="true" outlineLevel="0" collapsed="false">
      <c r="B272" s="21"/>
      <c r="C272" s="151" t="s">
        <v>376</v>
      </c>
      <c r="D272" s="151" t="s">
        <v>172</v>
      </c>
      <c r="E272" s="152" t="s">
        <v>377</v>
      </c>
      <c r="F272" s="153" t="s">
        <v>378</v>
      </c>
      <c r="G272" s="154" t="s">
        <v>175</v>
      </c>
      <c r="H272" s="155" t="n">
        <v>41.721</v>
      </c>
      <c r="I272" s="156" t="n">
        <v>5240</v>
      </c>
      <c r="J272" s="157" t="n">
        <f aca="false">ROUND(I272*H272,2)</f>
        <v>218618.04</v>
      </c>
      <c r="K272" s="153"/>
      <c r="L272" s="21"/>
      <c r="M272" s="158"/>
      <c r="N272" s="159" t="s">
        <v>42</v>
      </c>
      <c r="O272" s="160" t="n">
        <v>1.448</v>
      </c>
      <c r="P272" s="160" t="n">
        <f aca="false">O272*H272</f>
        <v>60.412008</v>
      </c>
      <c r="Q272" s="160" t="n">
        <v>2.50198</v>
      </c>
      <c r="R272" s="160" t="n">
        <f aca="false">Q272*H272</f>
        <v>104.38510758</v>
      </c>
      <c r="S272" s="160" t="n">
        <v>0</v>
      </c>
      <c r="T272" s="161" t="n">
        <f aca="false">S272*H272</f>
        <v>0</v>
      </c>
      <c r="AR272" s="162" t="s">
        <v>176</v>
      </c>
      <c r="AT272" s="162" t="s">
        <v>172</v>
      </c>
      <c r="AU272" s="162" t="s">
        <v>80</v>
      </c>
      <c r="AY272" s="4" t="s">
        <v>170</v>
      </c>
      <c r="BE272" s="163" t="n">
        <f aca="false">IF(N272="základní",J272,0)</f>
        <v>218618.04</v>
      </c>
      <c r="BF272" s="163" t="n">
        <f aca="false">IF(N272="snížená",J272,0)</f>
        <v>0</v>
      </c>
      <c r="BG272" s="163" t="n">
        <f aca="false">IF(N272="zákl. přenesená",J272,0)</f>
        <v>0</v>
      </c>
      <c r="BH272" s="163" t="n">
        <f aca="false">IF(N272="sníž. přenesená",J272,0)</f>
        <v>0</v>
      </c>
      <c r="BI272" s="163" t="n">
        <f aca="false">IF(N272="nulová",J272,0)</f>
        <v>0</v>
      </c>
      <c r="BJ272" s="4" t="s">
        <v>78</v>
      </c>
      <c r="BK272" s="163" t="n">
        <f aca="false">ROUND(I272*H272,2)</f>
        <v>218618.04</v>
      </c>
      <c r="BL272" s="4" t="s">
        <v>176</v>
      </c>
      <c r="BM272" s="162" t="s">
        <v>379</v>
      </c>
    </row>
    <row r="273" s="20" customFormat="true" ht="10.5" hidden="false" customHeight="false" outlineLevel="0" collapsed="false">
      <c r="B273" s="21"/>
      <c r="D273" s="164" t="s">
        <v>178</v>
      </c>
      <c r="F273" s="165" t="s">
        <v>380</v>
      </c>
      <c r="L273" s="21"/>
      <c r="M273" s="166"/>
      <c r="T273" s="52"/>
      <c r="AT273" s="4" t="s">
        <v>178</v>
      </c>
      <c r="AU273" s="4" t="s">
        <v>80</v>
      </c>
    </row>
    <row r="274" s="167" customFormat="true" ht="10.5" hidden="false" customHeight="false" outlineLevel="0" collapsed="false">
      <c r="B274" s="168"/>
      <c r="D274" s="169" t="s">
        <v>180</v>
      </c>
      <c r="E274" s="170"/>
      <c r="F274" s="171" t="s">
        <v>374</v>
      </c>
      <c r="H274" s="170"/>
      <c r="L274" s="168"/>
      <c r="M274" s="172"/>
      <c r="T274" s="173"/>
      <c r="AT274" s="170" t="s">
        <v>180</v>
      </c>
      <c r="AU274" s="170" t="s">
        <v>80</v>
      </c>
      <c r="AV274" s="167" t="s">
        <v>78</v>
      </c>
      <c r="AW274" s="167" t="s">
        <v>32</v>
      </c>
      <c r="AX274" s="167" t="s">
        <v>71</v>
      </c>
      <c r="AY274" s="170" t="s">
        <v>170</v>
      </c>
    </row>
    <row r="275" s="167" customFormat="true" ht="10.5" hidden="false" customHeight="false" outlineLevel="0" collapsed="false">
      <c r="B275" s="168"/>
      <c r="D275" s="169" t="s">
        <v>180</v>
      </c>
      <c r="E275" s="170"/>
      <c r="F275" s="171" t="s">
        <v>381</v>
      </c>
      <c r="H275" s="170"/>
      <c r="L275" s="168"/>
      <c r="M275" s="172"/>
      <c r="T275" s="173"/>
      <c r="AT275" s="170" t="s">
        <v>180</v>
      </c>
      <c r="AU275" s="170" t="s">
        <v>80</v>
      </c>
      <c r="AV275" s="167" t="s">
        <v>78</v>
      </c>
      <c r="AW275" s="167" t="s">
        <v>32</v>
      </c>
      <c r="AX275" s="167" t="s">
        <v>71</v>
      </c>
      <c r="AY275" s="170" t="s">
        <v>170</v>
      </c>
    </row>
    <row r="276" s="174" customFormat="true" ht="10.5" hidden="false" customHeight="false" outlineLevel="0" collapsed="false">
      <c r="B276" s="175"/>
      <c r="D276" s="169" t="s">
        <v>180</v>
      </c>
      <c r="E276" s="176"/>
      <c r="F276" s="177" t="s">
        <v>382</v>
      </c>
      <c r="H276" s="178" t="n">
        <v>17.443</v>
      </c>
      <c r="L276" s="175"/>
      <c r="M276" s="179"/>
      <c r="T276" s="180"/>
      <c r="AT276" s="176" t="s">
        <v>180</v>
      </c>
      <c r="AU276" s="176" t="s">
        <v>80</v>
      </c>
      <c r="AV276" s="174" t="s">
        <v>80</v>
      </c>
      <c r="AW276" s="174" t="s">
        <v>32</v>
      </c>
      <c r="AX276" s="174" t="s">
        <v>71</v>
      </c>
      <c r="AY276" s="176" t="s">
        <v>170</v>
      </c>
    </row>
    <row r="277" s="167" customFormat="true" ht="10.5" hidden="false" customHeight="false" outlineLevel="0" collapsed="false">
      <c r="B277" s="168"/>
      <c r="D277" s="169" t="s">
        <v>180</v>
      </c>
      <c r="E277" s="170"/>
      <c r="F277" s="171" t="s">
        <v>383</v>
      </c>
      <c r="H277" s="170"/>
      <c r="L277" s="168"/>
      <c r="M277" s="172"/>
      <c r="T277" s="173"/>
      <c r="AT277" s="170" t="s">
        <v>180</v>
      </c>
      <c r="AU277" s="170" t="s">
        <v>80</v>
      </c>
      <c r="AV277" s="167" t="s">
        <v>78</v>
      </c>
      <c r="AW277" s="167" t="s">
        <v>32</v>
      </c>
      <c r="AX277" s="167" t="s">
        <v>71</v>
      </c>
      <c r="AY277" s="170" t="s">
        <v>170</v>
      </c>
    </row>
    <row r="278" s="174" customFormat="true" ht="10.5" hidden="false" customHeight="false" outlineLevel="0" collapsed="false">
      <c r="B278" s="175"/>
      <c r="D278" s="169" t="s">
        <v>180</v>
      </c>
      <c r="E278" s="176"/>
      <c r="F278" s="177" t="s">
        <v>384</v>
      </c>
      <c r="H278" s="178" t="n">
        <v>3.188</v>
      </c>
      <c r="L278" s="175"/>
      <c r="M278" s="179"/>
      <c r="T278" s="180"/>
      <c r="AT278" s="176" t="s">
        <v>180</v>
      </c>
      <c r="AU278" s="176" t="s">
        <v>80</v>
      </c>
      <c r="AV278" s="174" t="s">
        <v>80</v>
      </c>
      <c r="AW278" s="174" t="s">
        <v>32</v>
      </c>
      <c r="AX278" s="174" t="s">
        <v>71</v>
      </c>
      <c r="AY278" s="176" t="s">
        <v>170</v>
      </c>
    </row>
    <row r="279" s="167" customFormat="true" ht="10.5" hidden="false" customHeight="false" outlineLevel="0" collapsed="false">
      <c r="B279" s="168"/>
      <c r="D279" s="169" t="s">
        <v>180</v>
      </c>
      <c r="E279" s="170"/>
      <c r="F279" s="171" t="s">
        <v>385</v>
      </c>
      <c r="H279" s="170"/>
      <c r="L279" s="168"/>
      <c r="M279" s="172"/>
      <c r="T279" s="173"/>
      <c r="AT279" s="170" t="s">
        <v>180</v>
      </c>
      <c r="AU279" s="170" t="s">
        <v>80</v>
      </c>
      <c r="AV279" s="167" t="s">
        <v>78</v>
      </c>
      <c r="AW279" s="167" t="s">
        <v>32</v>
      </c>
      <c r="AX279" s="167" t="s">
        <v>71</v>
      </c>
      <c r="AY279" s="170" t="s">
        <v>170</v>
      </c>
    </row>
    <row r="280" s="174" customFormat="true" ht="10.5" hidden="false" customHeight="false" outlineLevel="0" collapsed="false">
      <c r="B280" s="175"/>
      <c r="D280" s="169" t="s">
        <v>180</v>
      </c>
      <c r="E280" s="176"/>
      <c r="F280" s="177" t="s">
        <v>386</v>
      </c>
      <c r="H280" s="178" t="n">
        <v>5.25</v>
      </c>
      <c r="L280" s="175"/>
      <c r="M280" s="179"/>
      <c r="T280" s="180"/>
      <c r="AT280" s="176" t="s">
        <v>180</v>
      </c>
      <c r="AU280" s="176" t="s">
        <v>80</v>
      </c>
      <c r="AV280" s="174" t="s">
        <v>80</v>
      </c>
      <c r="AW280" s="174" t="s">
        <v>32</v>
      </c>
      <c r="AX280" s="174" t="s">
        <v>71</v>
      </c>
      <c r="AY280" s="176" t="s">
        <v>170</v>
      </c>
    </row>
    <row r="281" s="167" customFormat="true" ht="10.5" hidden="false" customHeight="false" outlineLevel="0" collapsed="false">
      <c r="B281" s="168"/>
      <c r="D281" s="169" t="s">
        <v>180</v>
      </c>
      <c r="E281" s="170"/>
      <c r="F281" s="171" t="s">
        <v>387</v>
      </c>
      <c r="H281" s="170"/>
      <c r="L281" s="168"/>
      <c r="M281" s="172"/>
      <c r="T281" s="173"/>
      <c r="AT281" s="170" t="s">
        <v>180</v>
      </c>
      <c r="AU281" s="170" t="s">
        <v>80</v>
      </c>
      <c r="AV281" s="167" t="s">
        <v>78</v>
      </c>
      <c r="AW281" s="167" t="s">
        <v>32</v>
      </c>
      <c r="AX281" s="167" t="s">
        <v>71</v>
      </c>
      <c r="AY281" s="170" t="s">
        <v>170</v>
      </c>
    </row>
    <row r="282" s="167" customFormat="true" ht="10.5" hidden="false" customHeight="false" outlineLevel="0" collapsed="false">
      <c r="B282" s="168"/>
      <c r="D282" s="169" t="s">
        <v>180</v>
      </c>
      <c r="E282" s="170"/>
      <c r="F282" s="171" t="s">
        <v>381</v>
      </c>
      <c r="H282" s="170"/>
      <c r="L282" s="168"/>
      <c r="M282" s="172"/>
      <c r="T282" s="173"/>
      <c r="AT282" s="170" t="s">
        <v>180</v>
      </c>
      <c r="AU282" s="170" t="s">
        <v>80</v>
      </c>
      <c r="AV282" s="167" t="s">
        <v>78</v>
      </c>
      <c r="AW282" s="167" t="s">
        <v>32</v>
      </c>
      <c r="AX282" s="167" t="s">
        <v>71</v>
      </c>
      <c r="AY282" s="170" t="s">
        <v>170</v>
      </c>
    </row>
    <row r="283" s="174" customFormat="true" ht="10.5" hidden="false" customHeight="false" outlineLevel="0" collapsed="false">
      <c r="B283" s="175"/>
      <c r="D283" s="169" t="s">
        <v>180</v>
      </c>
      <c r="E283" s="176"/>
      <c r="F283" s="177" t="s">
        <v>388</v>
      </c>
      <c r="H283" s="178" t="n">
        <v>11.246</v>
      </c>
      <c r="L283" s="175"/>
      <c r="M283" s="179"/>
      <c r="T283" s="180"/>
      <c r="AT283" s="176" t="s">
        <v>180</v>
      </c>
      <c r="AU283" s="176" t="s">
        <v>80</v>
      </c>
      <c r="AV283" s="174" t="s">
        <v>80</v>
      </c>
      <c r="AW283" s="174" t="s">
        <v>32</v>
      </c>
      <c r="AX283" s="174" t="s">
        <v>71</v>
      </c>
      <c r="AY283" s="176" t="s">
        <v>170</v>
      </c>
    </row>
    <row r="284" s="167" customFormat="true" ht="10.5" hidden="false" customHeight="false" outlineLevel="0" collapsed="false">
      <c r="B284" s="168"/>
      <c r="D284" s="169" t="s">
        <v>180</v>
      </c>
      <c r="E284" s="170"/>
      <c r="F284" s="171" t="s">
        <v>383</v>
      </c>
      <c r="H284" s="170"/>
      <c r="L284" s="168"/>
      <c r="M284" s="172"/>
      <c r="T284" s="173"/>
      <c r="AT284" s="170" t="s">
        <v>180</v>
      </c>
      <c r="AU284" s="170" t="s">
        <v>80</v>
      </c>
      <c r="AV284" s="167" t="s">
        <v>78</v>
      </c>
      <c r="AW284" s="167" t="s">
        <v>32</v>
      </c>
      <c r="AX284" s="167" t="s">
        <v>71</v>
      </c>
      <c r="AY284" s="170" t="s">
        <v>170</v>
      </c>
    </row>
    <row r="285" s="174" customFormat="true" ht="10.5" hidden="false" customHeight="false" outlineLevel="0" collapsed="false">
      <c r="B285" s="175"/>
      <c r="D285" s="169" t="s">
        <v>180</v>
      </c>
      <c r="E285" s="176"/>
      <c r="F285" s="177" t="s">
        <v>389</v>
      </c>
      <c r="H285" s="178" t="n">
        <v>4.594</v>
      </c>
      <c r="L285" s="175"/>
      <c r="M285" s="179"/>
      <c r="T285" s="180"/>
      <c r="AT285" s="176" t="s">
        <v>180</v>
      </c>
      <c r="AU285" s="176" t="s">
        <v>80</v>
      </c>
      <c r="AV285" s="174" t="s">
        <v>80</v>
      </c>
      <c r="AW285" s="174" t="s">
        <v>32</v>
      </c>
      <c r="AX285" s="174" t="s">
        <v>71</v>
      </c>
      <c r="AY285" s="176" t="s">
        <v>170</v>
      </c>
    </row>
    <row r="286" s="181" customFormat="true" ht="10.5" hidden="false" customHeight="false" outlineLevel="0" collapsed="false">
      <c r="B286" s="182"/>
      <c r="D286" s="169" t="s">
        <v>180</v>
      </c>
      <c r="E286" s="183"/>
      <c r="F286" s="184" t="s">
        <v>190</v>
      </c>
      <c r="H286" s="185" t="n">
        <v>41.721</v>
      </c>
      <c r="L286" s="182"/>
      <c r="M286" s="186"/>
      <c r="T286" s="187"/>
      <c r="AT286" s="183" t="s">
        <v>180</v>
      </c>
      <c r="AU286" s="183" t="s">
        <v>80</v>
      </c>
      <c r="AV286" s="181" t="s">
        <v>176</v>
      </c>
      <c r="AW286" s="181" t="s">
        <v>32</v>
      </c>
      <c r="AX286" s="181" t="s">
        <v>78</v>
      </c>
      <c r="AY286" s="183" t="s">
        <v>170</v>
      </c>
    </row>
    <row r="287" s="20" customFormat="true" ht="24.2" hidden="false" customHeight="true" outlineLevel="0" collapsed="false">
      <c r="B287" s="21"/>
      <c r="C287" s="151" t="s">
        <v>390</v>
      </c>
      <c r="D287" s="151" t="s">
        <v>172</v>
      </c>
      <c r="E287" s="152" t="s">
        <v>391</v>
      </c>
      <c r="F287" s="153" t="s">
        <v>392</v>
      </c>
      <c r="G287" s="154" t="s">
        <v>260</v>
      </c>
      <c r="H287" s="155" t="n">
        <v>177.905</v>
      </c>
      <c r="I287" s="156" t="n">
        <v>750</v>
      </c>
      <c r="J287" s="157" t="n">
        <f aca="false">ROUND(I287*H287,2)</f>
        <v>133428.75</v>
      </c>
      <c r="K287" s="153"/>
      <c r="L287" s="21"/>
      <c r="M287" s="158"/>
      <c r="N287" s="159" t="s">
        <v>42</v>
      </c>
      <c r="O287" s="160" t="n">
        <v>0.755</v>
      </c>
      <c r="P287" s="160" t="n">
        <f aca="false">O287*H287</f>
        <v>134.318275</v>
      </c>
      <c r="Q287" s="160" t="n">
        <v>0.00576</v>
      </c>
      <c r="R287" s="160" t="n">
        <f aca="false">Q287*H287</f>
        <v>1.0247328</v>
      </c>
      <c r="S287" s="160" t="n">
        <v>0</v>
      </c>
      <c r="T287" s="161" t="n">
        <f aca="false">S287*H287</f>
        <v>0</v>
      </c>
      <c r="AR287" s="162" t="s">
        <v>176</v>
      </c>
      <c r="AT287" s="162" t="s">
        <v>172</v>
      </c>
      <c r="AU287" s="162" t="s">
        <v>80</v>
      </c>
      <c r="AY287" s="4" t="s">
        <v>170</v>
      </c>
      <c r="BE287" s="163" t="n">
        <f aca="false">IF(N287="základní",J287,0)</f>
        <v>133428.75</v>
      </c>
      <c r="BF287" s="163" t="n">
        <f aca="false">IF(N287="snížená",J287,0)</f>
        <v>0</v>
      </c>
      <c r="BG287" s="163" t="n">
        <f aca="false">IF(N287="zákl. přenesená",J287,0)</f>
        <v>0</v>
      </c>
      <c r="BH287" s="163" t="n">
        <f aca="false">IF(N287="sníž. přenesená",J287,0)</f>
        <v>0</v>
      </c>
      <c r="BI287" s="163" t="n">
        <f aca="false">IF(N287="nulová",J287,0)</f>
        <v>0</v>
      </c>
      <c r="BJ287" s="4" t="s">
        <v>78</v>
      </c>
      <c r="BK287" s="163" t="n">
        <f aca="false">ROUND(I287*H287,2)</f>
        <v>133428.75</v>
      </c>
      <c r="BL287" s="4" t="s">
        <v>176</v>
      </c>
      <c r="BM287" s="162" t="s">
        <v>393</v>
      </c>
    </row>
    <row r="288" s="20" customFormat="true" ht="10.5" hidden="false" customHeight="false" outlineLevel="0" collapsed="false">
      <c r="B288" s="21"/>
      <c r="D288" s="164" t="s">
        <v>178</v>
      </c>
      <c r="F288" s="165" t="s">
        <v>394</v>
      </c>
      <c r="L288" s="21"/>
      <c r="M288" s="166"/>
      <c r="T288" s="52"/>
      <c r="AT288" s="4" t="s">
        <v>178</v>
      </c>
      <c r="AU288" s="4" t="s">
        <v>80</v>
      </c>
    </row>
    <row r="289" s="167" customFormat="true" ht="10.5" hidden="false" customHeight="false" outlineLevel="0" collapsed="false">
      <c r="B289" s="168"/>
      <c r="D289" s="169" t="s">
        <v>180</v>
      </c>
      <c r="E289" s="170"/>
      <c r="F289" s="171" t="s">
        <v>374</v>
      </c>
      <c r="H289" s="170"/>
      <c r="L289" s="168"/>
      <c r="M289" s="172"/>
      <c r="T289" s="173"/>
      <c r="AT289" s="170" t="s">
        <v>180</v>
      </c>
      <c r="AU289" s="170" t="s">
        <v>80</v>
      </c>
      <c r="AV289" s="167" t="s">
        <v>78</v>
      </c>
      <c r="AW289" s="167" t="s">
        <v>32</v>
      </c>
      <c r="AX289" s="167" t="s">
        <v>71</v>
      </c>
      <c r="AY289" s="170" t="s">
        <v>170</v>
      </c>
    </row>
    <row r="290" s="174" customFormat="true" ht="10.5" hidden="false" customHeight="false" outlineLevel="0" collapsed="false">
      <c r="B290" s="175"/>
      <c r="D290" s="169" t="s">
        <v>180</v>
      </c>
      <c r="E290" s="176"/>
      <c r="F290" s="177" t="s">
        <v>395</v>
      </c>
      <c r="H290" s="178" t="n">
        <v>44.675</v>
      </c>
      <c r="L290" s="175"/>
      <c r="M290" s="179"/>
      <c r="T290" s="180"/>
      <c r="AT290" s="176" t="s">
        <v>180</v>
      </c>
      <c r="AU290" s="176" t="s">
        <v>80</v>
      </c>
      <c r="AV290" s="174" t="s">
        <v>80</v>
      </c>
      <c r="AW290" s="174" t="s">
        <v>32</v>
      </c>
      <c r="AX290" s="174" t="s">
        <v>71</v>
      </c>
      <c r="AY290" s="176" t="s">
        <v>170</v>
      </c>
    </row>
    <row r="291" s="167" customFormat="true" ht="10.5" hidden="false" customHeight="false" outlineLevel="0" collapsed="false">
      <c r="B291" s="168"/>
      <c r="D291" s="169" t="s">
        <v>180</v>
      </c>
      <c r="E291" s="170"/>
      <c r="F291" s="171" t="s">
        <v>383</v>
      </c>
      <c r="H291" s="170"/>
      <c r="L291" s="168"/>
      <c r="M291" s="172"/>
      <c r="T291" s="173"/>
      <c r="AT291" s="170" t="s">
        <v>180</v>
      </c>
      <c r="AU291" s="170" t="s">
        <v>80</v>
      </c>
      <c r="AV291" s="167" t="s">
        <v>78</v>
      </c>
      <c r="AW291" s="167" t="s">
        <v>32</v>
      </c>
      <c r="AX291" s="167" t="s">
        <v>71</v>
      </c>
      <c r="AY291" s="170" t="s">
        <v>170</v>
      </c>
    </row>
    <row r="292" s="174" customFormat="true" ht="10.5" hidden="false" customHeight="false" outlineLevel="0" collapsed="false">
      <c r="B292" s="175"/>
      <c r="D292" s="169" t="s">
        <v>180</v>
      </c>
      <c r="E292" s="176"/>
      <c r="F292" s="177" t="s">
        <v>396</v>
      </c>
      <c r="H292" s="178" t="n">
        <v>25.5</v>
      </c>
      <c r="L292" s="175"/>
      <c r="M292" s="179"/>
      <c r="T292" s="180"/>
      <c r="AT292" s="176" t="s">
        <v>180</v>
      </c>
      <c r="AU292" s="176" t="s">
        <v>80</v>
      </c>
      <c r="AV292" s="174" t="s">
        <v>80</v>
      </c>
      <c r="AW292" s="174" t="s">
        <v>32</v>
      </c>
      <c r="AX292" s="174" t="s">
        <v>71</v>
      </c>
      <c r="AY292" s="176" t="s">
        <v>170</v>
      </c>
    </row>
    <row r="293" s="167" customFormat="true" ht="10.5" hidden="false" customHeight="false" outlineLevel="0" collapsed="false">
      <c r="B293" s="168"/>
      <c r="D293" s="169" t="s">
        <v>180</v>
      </c>
      <c r="E293" s="170"/>
      <c r="F293" s="171" t="s">
        <v>385</v>
      </c>
      <c r="H293" s="170"/>
      <c r="L293" s="168"/>
      <c r="M293" s="172"/>
      <c r="T293" s="173"/>
      <c r="AT293" s="170" t="s">
        <v>180</v>
      </c>
      <c r="AU293" s="170" t="s">
        <v>80</v>
      </c>
      <c r="AV293" s="167" t="s">
        <v>78</v>
      </c>
      <c r="AW293" s="167" t="s">
        <v>32</v>
      </c>
      <c r="AX293" s="167" t="s">
        <v>71</v>
      </c>
      <c r="AY293" s="170" t="s">
        <v>170</v>
      </c>
    </row>
    <row r="294" s="174" customFormat="true" ht="10.5" hidden="false" customHeight="false" outlineLevel="0" collapsed="false">
      <c r="B294" s="175"/>
      <c r="D294" s="169" t="s">
        <v>180</v>
      </c>
      <c r="E294" s="176"/>
      <c r="F294" s="177" t="s">
        <v>397</v>
      </c>
      <c r="H294" s="178" t="n">
        <v>21</v>
      </c>
      <c r="L294" s="175"/>
      <c r="M294" s="179"/>
      <c r="T294" s="180"/>
      <c r="AT294" s="176" t="s">
        <v>180</v>
      </c>
      <c r="AU294" s="176" t="s">
        <v>80</v>
      </c>
      <c r="AV294" s="174" t="s">
        <v>80</v>
      </c>
      <c r="AW294" s="174" t="s">
        <v>32</v>
      </c>
      <c r="AX294" s="174" t="s">
        <v>71</v>
      </c>
      <c r="AY294" s="176" t="s">
        <v>170</v>
      </c>
    </row>
    <row r="295" s="167" customFormat="true" ht="10.5" hidden="false" customHeight="false" outlineLevel="0" collapsed="false">
      <c r="B295" s="168"/>
      <c r="D295" s="169" t="s">
        <v>180</v>
      </c>
      <c r="E295" s="170"/>
      <c r="F295" s="171" t="s">
        <v>387</v>
      </c>
      <c r="H295" s="170"/>
      <c r="L295" s="168"/>
      <c r="M295" s="172"/>
      <c r="T295" s="173"/>
      <c r="AT295" s="170" t="s">
        <v>180</v>
      </c>
      <c r="AU295" s="170" t="s">
        <v>80</v>
      </c>
      <c r="AV295" s="167" t="s">
        <v>78</v>
      </c>
      <c r="AW295" s="167" t="s">
        <v>32</v>
      </c>
      <c r="AX295" s="167" t="s">
        <v>71</v>
      </c>
      <c r="AY295" s="170" t="s">
        <v>170</v>
      </c>
    </row>
    <row r="296" s="167" customFormat="true" ht="10.5" hidden="false" customHeight="false" outlineLevel="0" collapsed="false">
      <c r="B296" s="168"/>
      <c r="D296" s="169" t="s">
        <v>180</v>
      </c>
      <c r="E296" s="170"/>
      <c r="F296" s="171" t="s">
        <v>381</v>
      </c>
      <c r="H296" s="170"/>
      <c r="L296" s="168"/>
      <c r="M296" s="172"/>
      <c r="T296" s="173"/>
      <c r="AT296" s="170" t="s">
        <v>180</v>
      </c>
      <c r="AU296" s="170" t="s">
        <v>80</v>
      </c>
      <c r="AV296" s="167" t="s">
        <v>78</v>
      </c>
      <c r="AW296" s="167" t="s">
        <v>32</v>
      </c>
      <c r="AX296" s="167" t="s">
        <v>71</v>
      </c>
      <c r="AY296" s="170" t="s">
        <v>170</v>
      </c>
    </row>
    <row r="297" s="174" customFormat="true" ht="10.5" hidden="false" customHeight="false" outlineLevel="0" collapsed="false">
      <c r="B297" s="175"/>
      <c r="D297" s="169" t="s">
        <v>180</v>
      </c>
      <c r="E297" s="176"/>
      <c r="F297" s="177" t="s">
        <v>398</v>
      </c>
      <c r="H297" s="178" t="n">
        <v>49.98</v>
      </c>
      <c r="L297" s="175"/>
      <c r="M297" s="179"/>
      <c r="T297" s="180"/>
      <c r="AT297" s="176" t="s">
        <v>180</v>
      </c>
      <c r="AU297" s="176" t="s">
        <v>80</v>
      </c>
      <c r="AV297" s="174" t="s">
        <v>80</v>
      </c>
      <c r="AW297" s="174" t="s">
        <v>32</v>
      </c>
      <c r="AX297" s="174" t="s">
        <v>71</v>
      </c>
      <c r="AY297" s="176" t="s">
        <v>170</v>
      </c>
    </row>
    <row r="298" s="167" customFormat="true" ht="10.5" hidden="false" customHeight="false" outlineLevel="0" collapsed="false">
      <c r="B298" s="168"/>
      <c r="D298" s="169" t="s">
        <v>180</v>
      </c>
      <c r="E298" s="170"/>
      <c r="F298" s="171" t="s">
        <v>383</v>
      </c>
      <c r="H298" s="170"/>
      <c r="L298" s="168"/>
      <c r="M298" s="172"/>
      <c r="T298" s="173"/>
      <c r="AT298" s="170" t="s">
        <v>180</v>
      </c>
      <c r="AU298" s="170" t="s">
        <v>80</v>
      </c>
      <c r="AV298" s="167" t="s">
        <v>78</v>
      </c>
      <c r="AW298" s="167" t="s">
        <v>32</v>
      </c>
      <c r="AX298" s="167" t="s">
        <v>71</v>
      </c>
      <c r="AY298" s="170" t="s">
        <v>170</v>
      </c>
    </row>
    <row r="299" s="174" customFormat="true" ht="10.5" hidden="false" customHeight="false" outlineLevel="0" collapsed="false">
      <c r="B299" s="175"/>
      <c r="D299" s="169" t="s">
        <v>180</v>
      </c>
      <c r="E299" s="176"/>
      <c r="F299" s="177" t="s">
        <v>399</v>
      </c>
      <c r="H299" s="178" t="n">
        <v>36.75</v>
      </c>
      <c r="L299" s="175"/>
      <c r="M299" s="179"/>
      <c r="T299" s="180"/>
      <c r="AT299" s="176" t="s">
        <v>180</v>
      </c>
      <c r="AU299" s="176" t="s">
        <v>80</v>
      </c>
      <c r="AV299" s="174" t="s">
        <v>80</v>
      </c>
      <c r="AW299" s="174" t="s">
        <v>32</v>
      </c>
      <c r="AX299" s="174" t="s">
        <v>71</v>
      </c>
      <c r="AY299" s="176" t="s">
        <v>170</v>
      </c>
    </row>
    <row r="300" s="181" customFormat="true" ht="10.5" hidden="false" customHeight="false" outlineLevel="0" collapsed="false">
      <c r="B300" s="182"/>
      <c r="D300" s="169" t="s">
        <v>180</v>
      </c>
      <c r="E300" s="183"/>
      <c r="F300" s="184" t="s">
        <v>190</v>
      </c>
      <c r="H300" s="185" t="n">
        <v>177.905</v>
      </c>
      <c r="L300" s="182"/>
      <c r="M300" s="186"/>
      <c r="T300" s="187"/>
      <c r="AT300" s="183" t="s">
        <v>180</v>
      </c>
      <c r="AU300" s="183" t="s">
        <v>80</v>
      </c>
      <c r="AV300" s="181" t="s">
        <v>176</v>
      </c>
      <c r="AW300" s="181" t="s">
        <v>32</v>
      </c>
      <c r="AX300" s="181" t="s">
        <v>78</v>
      </c>
      <c r="AY300" s="183" t="s">
        <v>170</v>
      </c>
    </row>
    <row r="301" s="20" customFormat="true" ht="24.2" hidden="false" customHeight="true" outlineLevel="0" collapsed="false">
      <c r="B301" s="21"/>
      <c r="C301" s="151" t="s">
        <v>400</v>
      </c>
      <c r="D301" s="151" t="s">
        <v>172</v>
      </c>
      <c r="E301" s="152" t="s">
        <v>401</v>
      </c>
      <c r="F301" s="153" t="s">
        <v>402</v>
      </c>
      <c r="G301" s="154" t="s">
        <v>260</v>
      </c>
      <c r="H301" s="155" t="n">
        <v>177.905</v>
      </c>
      <c r="I301" s="156" t="n">
        <v>150</v>
      </c>
      <c r="J301" s="157" t="n">
        <f aca="false">ROUND(I301*H301,2)</f>
        <v>26685.75</v>
      </c>
      <c r="K301" s="153"/>
      <c r="L301" s="21"/>
      <c r="M301" s="158"/>
      <c r="N301" s="159" t="s">
        <v>42</v>
      </c>
      <c r="O301" s="160" t="n">
        <v>0.26</v>
      </c>
      <c r="P301" s="160" t="n">
        <f aca="false">O301*H301</f>
        <v>46.2553</v>
      </c>
      <c r="Q301" s="160" t="n">
        <v>0</v>
      </c>
      <c r="R301" s="160" t="n">
        <f aca="false">Q301*H301</f>
        <v>0</v>
      </c>
      <c r="S301" s="160" t="n">
        <v>0</v>
      </c>
      <c r="T301" s="161" t="n">
        <f aca="false">S301*H301</f>
        <v>0</v>
      </c>
      <c r="AR301" s="162" t="s">
        <v>176</v>
      </c>
      <c r="AT301" s="162" t="s">
        <v>172</v>
      </c>
      <c r="AU301" s="162" t="s">
        <v>80</v>
      </c>
      <c r="AY301" s="4" t="s">
        <v>170</v>
      </c>
      <c r="BE301" s="163" t="n">
        <f aca="false">IF(N301="základní",J301,0)</f>
        <v>26685.75</v>
      </c>
      <c r="BF301" s="163" t="n">
        <f aca="false">IF(N301="snížená",J301,0)</f>
        <v>0</v>
      </c>
      <c r="BG301" s="163" t="n">
        <f aca="false">IF(N301="zákl. přenesená",J301,0)</f>
        <v>0</v>
      </c>
      <c r="BH301" s="163" t="n">
        <f aca="false">IF(N301="sníž. přenesená",J301,0)</f>
        <v>0</v>
      </c>
      <c r="BI301" s="163" t="n">
        <f aca="false">IF(N301="nulová",J301,0)</f>
        <v>0</v>
      </c>
      <c r="BJ301" s="4" t="s">
        <v>78</v>
      </c>
      <c r="BK301" s="163" t="n">
        <f aca="false">ROUND(I301*H301,2)</f>
        <v>26685.75</v>
      </c>
      <c r="BL301" s="4" t="s">
        <v>176</v>
      </c>
      <c r="BM301" s="162" t="s">
        <v>403</v>
      </c>
    </row>
    <row r="302" s="20" customFormat="true" ht="10.5" hidden="false" customHeight="false" outlineLevel="0" collapsed="false">
      <c r="B302" s="21"/>
      <c r="D302" s="164" t="s">
        <v>178</v>
      </c>
      <c r="F302" s="165" t="s">
        <v>404</v>
      </c>
      <c r="L302" s="21"/>
      <c r="M302" s="166"/>
      <c r="T302" s="52"/>
      <c r="AT302" s="4" t="s">
        <v>178</v>
      </c>
      <c r="AU302" s="4" t="s">
        <v>80</v>
      </c>
    </row>
    <row r="303" s="20" customFormat="true" ht="24.2" hidden="false" customHeight="true" outlineLevel="0" collapsed="false">
      <c r="B303" s="21"/>
      <c r="C303" s="151" t="s">
        <v>405</v>
      </c>
      <c r="D303" s="151" t="s">
        <v>172</v>
      </c>
      <c r="E303" s="152" t="s">
        <v>406</v>
      </c>
      <c r="F303" s="153" t="s">
        <v>407</v>
      </c>
      <c r="G303" s="154" t="s">
        <v>207</v>
      </c>
      <c r="H303" s="155" t="n">
        <v>6.258</v>
      </c>
      <c r="I303" s="156" t="n">
        <v>74900</v>
      </c>
      <c r="J303" s="157" t="n">
        <f aca="false">ROUND(I303*H303,2)</f>
        <v>468724.2</v>
      </c>
      <c r="K303" s="153"/>
      <c r="L303" s="21"/>
      <c r="M303" s="158"/>
      <c r="N303" s="159" t="s">
        <v>42</v>
      </c>
      <c r="O303" s="160" t="n">
        <v>28.692</v>
      </c>
      <c r="P303" s="160" t="n">
        <f aca="false">O303*H303</f>
        <v>179.554536</v>
      </c>
      <c r="Q303" s="160" t="n">
        <v>1.05291</v>
      </c>
      <c r="R303" s="160" t="n">
        <f aca="false">Q303*H303</f>
        <v>6.58911078</v>
      </c>
      <c r="S303" s="160" t="n">
        <v>0</v>
      </c>
      <c r="T303" s="161" t="n">
        <f aca="false">S303*H303</f>
        <v>0</v>
      </c>
      <c r="AR303" s="162" t="s">
        <v>176</v>
      </c>
      <c r="AT303" s="162" t="s">
        <v>172</v>
      </c>
      <c r="AU303" s="162" t="s">
        <v>80</v>
      </c>
      <c r="AY303" s="4" t="s">
        <v>170</v>
      </c>
      <c r="BE303" s="163" t="n">
        <f aca="false">IF(N303="základní",J303,0)</f>
        <v>468724.2</v>
      </c>
      <c r="BF303" s="163" t="n">
        <f aca="false">IF(N303="snížená",J303,0)</f>
        <v>0</v>
      </c>
      <c r="BG303" s="163" t="n">
        <f aca="false">IF(N303="zákl. přenesená",J303,0)</f>
        <v>0</v>
      </c>
      <c r="BH303" s="163" t="n">
        <f aca="false">IF(N303="sníž. přenesená",J303,0)</f>
        <v>0</v>
      </c>
      <c r="BI303" s="163" t="n">
        <f aca="false">IF(N303="nulová",J303,0)</f>
        <v>0</v>
      </c>
      <c r="BJ303" s="4" t="s">
        <v>78</v>
      </c>
      <c r="BK303" s="163" t="n">
        <f aca="false">ROUND(I303*H303,2)</f>
        <v>468724.2</v>
      </c>
      <c r="BL303" s="4" t="s">
        <v>176</v>
      </c>
      <c r="BM303" s="162" t="s">
        <v>408</v>
      </c>
    </row>
    <row r="304" s="20" customFormat="true" ht="10.5" hidden="false" customHeight="false" outlineLevel="0" collapsed="false">
      <c r="B304" s="21"/>
      <c r="D304" s="164" t="s">
        <v>178</v>
      </c>
      <c r="F304" s="165" t="s">
        <v>409</v>
      </c>
      <c r="L304" s="21"/>
      <c r="M304" s="166"/>
      <c r="T304" s="52"/>
      <c r="AT304" s="4" t="s">
        <v>178</v>
      </c>
      <c r="AU304" s="4" t="s">
        <v>80</v>
      </c>
    </row>
    <row r="305" s="174" customFormat="true" ht="10.5" hidden="false" customHeight="false" outlineLevel="0" collapsed="false">
      <c r="B305" s="175"/>
      <c r="D305" s="169" t="s">
        <v>180</v>
      </c>
      <c r="E305" s="176"/>
      <c r="F305" s="177" t="s">
        <v>410</v>
      </c>
      <c r="H305" s="178" t="n">
        <v>6.258</v>
      </c>
      <c r="L305" s="175"/>
      <c r="M305" s="179"/>
      <c r="T305" s="180"/>
      <c r="AT305" s="176" t="s">
        <v>180</v>
      </c>
      <c r="AU305" s="176" t="s">
        <v>80</v>
      </c>
      <c r="AV305" s="174" t="s">
        <v>80</v>
      </c>
      <c r="AW305" s="174" t="s">
        <v>32</v>
      </c>
      <c r="AX305" s="174" t="s">
        <v>78</v>
      </c>
      <c r="AY305" s="176" t="s">
        <v>170</v>
      </c>
    </row>
    <row r="306" s="20" customFormat="true" ht="37.9" hidden="false" customHeight="true" outlineLevel="0" collapsed="false">
      <c r="B306" s="21"/>
      <c r="C306" s="151" t="s">
        <v>411</v>
      </c>
      <c r="D306" s="151" t="s">
        <v>369</v>
      </c>
      <c r="E306" s="152" t="s">
        <v>412</v>
      </c>
      <c r="F306" s="153" t="s">
        <v>413</v>
      </c>
      <c r="G306" s="154" t="s">
        <v>352</v>
      </c>
      <c r="H306" s="155" t="n">
        <v>7.3</v>
      </c>
      <c r="I306" s="156" t="n">
        <v>21250</v>
      </c>
      <c r="J306" s="157" t="n">
        <f aca="false">ROUND(I306*H306,2)</f>
        <v>155125</v>
      </c>
      <c r="K306" s="153"/>
      <c r="L306" s="21"/>
      <c r="M306" s="158"/>
      <c r="N306" s="159" t="s">
        <v>42</v>
      </c>
      <c r="O306" s="160" t="n">
        <v>7.368</v>
      </c>
      <c r="P306" s="160" t="n">
        <f aca="false">O306*H306</f>
        <v>53.7864</v>
      </c>
      <c r="Q306" s="160" t="n">
        <v>1.04038</v>
      </c>
      <c r="R306" s="160" t="n">
        <f aca="false">Q306*H306</f>
        <v>7.594774</v>
      </c>
      <c r="S306" s="160" t="n">
        <v>0</v>
      </c>
      <c r="T306" s="161" t="n">
        <f aca="false">S306*H306</f>
        <v>0</v>
      </c>
      <c r="AR306" s="162" t="s">
        <v>176</v>
      </c>
      <c r="AT306" s="162" t="s">
        <v>172</v>
      </c>
      <c r="AU306" s="162" t="s">
        <v>80</v>
      </c>
      <c r="AY306" s="4" t="s">
        <v>170</v>
      </c>
      <c r="BE306" s="163" t="n">
        <f aca="false">IF(N306="základní",J306,0)</f>
        <v>155125</v>
      </c>
      <c r="BF306" s="163" t="n">
        <f aca="false">IF(N306="snížená",J306,0)</f>
        <v>0</v>
      </c>
      <c r="BG306" s="163" t="n">
        <f aca="false">IF(N306="zákl. přenesená",J306,0)</f>
        <v>0</v>
      </c>
      <c r="BH306" s="163" t="n">
        <f aca="false">IF(N306="sníž. přenesená",J306,0)</f>
        <v>0</v>
      </c>
      <c r="BI306" s="163" t="n">
        <f aca="false">IF(N306="nulová",J306,0)</f>
        <v>0</v>
      </c>
      <c r="BJ306" s="4" t="s">
        <v>78</v>
      </c>
      <c r="BK306" s="163" t="n">
        <f aca="false">ROUND(I306*H306,2)</f>
        <v>155125</v>
      </c>
      <c r="BL306" s="4" t="s">
        <v>176</v>
      </c>
      <c r="BM306" s="162" t="s">
        <v>414</v>
      </c>
    </row>
    <row r="307" s="20" customFormat="true" ht="10.5" hidden="false" customHeight="false" outlineLevel="0" collapsed="false">
      <c r="B307" s="21"/>
      <c r="D307" s="164" t="s">
        <v>178</v>
      </c>
      <c r="F307" s="165" t="s">
        <v>415</v>
      </c>
      <c r="L307" s="21"/>
      <c r="M307" s="166"/>
      <c r="T307" s="52"/>
      <c r="AT307" s="4" t="s">
        <v>178</v>
      </c>
      <c r="AU307" s="4" t="s">
        <v>80</v>
      </c>
    </row>
    <row r="308" s="174" customFormat="true" ht="10.5" hidden="false" customHeight="false" outlineLevel="0" collapsed="false">
      <c r="B308" s="175"/>
      <c r="D308" s="169" t="s">
        <v>180</v>
      </c>
      <c r="E308" s="176"/>
      <c r="F308" s="177" t="s">
        <v>416</v>
      </c>
      <c r="H308" s="178" t="n">
        <v>7.3</v>
      </c>
      <c r="L308" s="175"/>
      <c r="M308" s="179"/>
      <c r="T308" s="180"/>
      <c r="AT308" s="176" t="s">
        <v>180</v>
      </c>
      <c r="AU308" s="176" t="s">
        <v>80</v>
      </c>
      <c r="AV308" s="174" t="s">
        <v>80</v>
      </c>
      <c r="AW308" s="174" t="s">
        <v>32</v>
      </c>
      <c r="AX308" s="174" t="s">
        <v>78</v>
      </c>
      <c r="AY308" s="176" t="s">
        <v>170</v>
      </c>
    </row>
    <row r="309" s="139" customFormat="true" ht="22.9" hidden="false" customHeight="true" outlineLevel="0" collapsed="false">
      <c r="B309" s="140"/>
      <c r="D309" s="141" t="s">
        <v>70</v>
      </c>
      <c r="E309" s="149" t="s">
        <v>211</v>
      </c>
      <c r="F309" s="149" t="s">
        <v>417</v>
      </c>
      <c r="J309" s="150" t="n">
        <f aca="false">BK309</f>
        <v>3428251.99</v>
      </c>
      <c r="L309" s="140"/>
      <c r="M309" s="144"/>
      <c r="P309" s="145" t="n">
        <f aca="false">SUM(P310:P498)</f>
        <v>2577.402787</v>
      </c>
      <c r="R309" s="145" t="n">
        <f aca="false">SUM(R310:R498)</f>
        <v>350.34738438</v>
      </c>
      <c r="T309" s="146" t="n">
        <f aca="false">SUM(T310:T498)</f>
        <v>0</v>
      </c>
      <c r="AR309" s="141" t="s">
        <v>78</v>
      </c>
      <c r="AT309" s="147" t="s">
        <v>70</v>
      </c>
      <c r="AU309" s="147" t="s">
        <v>78</v>
      </c>
      <c r="AY309" s="141" t="s">
        <v>170</v>
      </c>
      <c r="BK309" s="148" t="n">
        <f aca="false">SUM(BK310:BK498)</f>
        <v>3428251.99</v>
      </c>
    </row>
    <row r="310" s="20" customFormat="true" ht="55.5" hidden="false" customHeight="true" outlineLevel="0" collapsed="false">
      <c r="B310" s="21"/>
      <c r="C310" s="151" t="s">
        <v>418</v>
      </c>
      <c r="D310" s="151" t="s">
        <v>172</v>
      </c>
      <c r="E310" s="152" t="s">
        <v>419</v>
      </c>
      <c r="F310" s="153" t="s">
        <v>420</v>
      </c>
      <c r="G310" s="154" t="s">
        <v>260</v>
      </c>
      <c r="H310" s="155" t="n">
        <v>38.061</v>
      </c>
      <c r="I310" s="156" t="n">
        <v>490</v>
      </c>
      <c r="J310" s="157" t="n">
        <f aca="false">ROUND(I310*H310,2)</f>
        <v>18649.89</v>
      </c>
      <c r="K310" s="153"/>
      <c r="L310" s="21"/>
      <c r="M310" s="158"/>
      <c r="N310" s="159" t="s">
        <v>42</v>
      </c>
      <c r="O310" s="160" t="n">
        <v>0.582</v>
      </c>
      <c r="P310" s="160" t="n">
        <f aca="false">O310*H310</f>
        <v>22.151502</v>
      </c>
      <c r="Q310" s="160" t="n">
        <v>0.01733</v>
      </c>
      <c r="R310" s="160" t="n">
        <f aca="false">Q310*H310</f>
        <v>0.65959713</v>
      </c>
      <c r="S310" s="160" t="n">
        <v>0</v>
      </c>
      <c r="T310" s="161" t="n">
        <f aca="false">S310*H310</f>
        <v>0</v>
      </c>
      <c r="AR310" s="162" t="s">
        <v>176</v>
      </c>
      <c r="AT310" s="162" t="s">
        <v>172</v>
      </c>
      <c r="AU310" s="162" t="s">
        <v>80</v>
      </c>
      <c r="AY310" s="4" t="s">
        <v>170</v>
      </c>
      <c r="BE310" s="163" t="n">
        <f aca="false">IF(N310="základní",J310,0)</f>
        <v>18649.89</v>
      </c>
      <c r="BF310" s="163" t="n">
        <f aca="false">IF(N310="snížená",J310,0)</f>
        <v>0</v>
      </c>
      <c r="BG310" s="163" t="n">
        <f aca="false">IF(N310="zákl. přenesená",J310,0)</f>
        <v>0</v>
      </c>
      <c r="BH310" s="163" t="n">
        <f aca="false">IF(N310="sníž. přenesená",J310,0)</f>
        <v>0</v>
      </c>
      <c r="BI310" s="163" t="n">
        <f aca="false">IF(N310="nulová",J310,0)</f>
        <v>0</v>
      </c>
      <c r="BJ310" s="4" t="s">
        <v>78</v>
      </c>
      <c r="BK310" s="163" t="n">
        <f aca="false">ROUND(I310*H310,2)</f>
        <v>18649.89</v>
      </c>
      <c r="BL310" s="4" t="s">
        <v>176</v>
      </c>
      <c r="BM310" s="162" t="s">
        <v>421</v>
      </c>
    </row>
    <row r="311" s="20" customFormat="true" ht="10.5" hidden="false" customHeight="false" outlineLevel="0" collapsed="false">
      <c r="B311" s="21"/>
      <c r="D311" s="164" t="s">
        <v>178</v>
      </c>
      <c r="F311" s="165" t="s">
        <v>422</v>
      </c>
      <c r="L311" s="21"/>
      <c r="M311" s="166"/>
      <c r="T311" s="52"/>
      <c r="AT311" s="4" t="s">
        <v>178</v>
      </c>
      <c r="AU311" s="4" t="s">
        <v>80</v>
      </c>
    </row>
    <row r="312" s="174" customFormat="true" ht="10.5" hidden="false" customHeight="false" outlineLevel="0" collapsed="false">
      <c r="B312" s="175"/>
      <c r="D312" s="169" t="s">
        <v>180</v>
      </c>
      <c r="E312" s="176"/>
      <c r="F312" s="177" t="s">
        <v>423</v>
      </c>
      <c r="H312" s="178" t="n">
        <v>16.703</v>
      </c>
      <c r="L312" s="175"/>
      <c r="M312" s="179"/>
      <c r="T312" s="180"/>
      <c r="AT312" s="176" t="s">
        <v>180</v>
      </c>
      <c r="AU312" s="176" t="s">
        <v>80</v>
      </c>
      <c r="AV312" s="174" t="s">
        <v>80</v>
      </c>
      <c r="AW312" s="174" t="s">
        <v>32</v>
      </c>
      <c r="AX312" s="174" t="s">
        <v>71</v>
      </c>
      <c r="AY312" s="176" t="s">
        <v>170</v>
      </c>
    </row>
    <row r="313" s="174" customFormat="true" ht="10.5" hidden="false" customHeight="false" outlineLevel="0" collapsed="false">
      <c r="B313" s="175"/>
      <c r="D313" s="169" t="s">
        <v>180</v>
      </c>
      <c r="E313" s="176"/>
      <c r="F313" s="177" t="s">
        <v>424</v>
      </c>
      <c r="H313" s="178" t="n">
        <v>21.358</v>
      </c>
      <c r="L313" s="175"/>
      <c r="M313" s="179"/>
      <c r="T313" s="180"/>
      <c r="AT313" s="176" t="s">
        <v>180</v>
      </c>
      <c r="AU313" s="176" t="s">
        <v>80</v>
      </c>
      <c r="AV313" s="174" t="s">
        <v>80</v>
      </c>
      <c r="AW313" s="174" t="s">
        <v>32</v>
      </c>
      <c r="AX313" s="174" t="s">
        <v>71</v>
      </c>
      <c r="AY313" s="176" t="s">
        <v>170</v>
      </c>
    </row>
    <row r="314" s="181" customFormat="true" ht="10.5" hidden="false" customHeight="false" outlineLevel="0" collapsed="false">
      <c r="B314" s="182"/>
      <c r="D314" s="169" t="s">
        <v>180</v>
      </c>
      <c r="E314" s="183"/>
      <c r="F314" s="184" t="s">
        <v>190</v>
      </c>
      <c r="H314" s="185" t="n">
        <v>38.061</v>
      </c>
      <c r="L314" s="182"/>
      <c r="M314" s="186"/>
      <c r="T314" s="187"/>
      <c r="AT314" s="183" t="s">
        <v>180</v>
      </c>
      <c r="AU314" s="183" t="s">
        <v>80</v>
      </c>
      <c r="AV314" s="181" t="s">
        <v>176</v>
      </c>
      <c r="AW314" s="181" t="s">
        <v>32</v>
      </c>
      <c r="AX314" s="181" t="s">
        <v>78</v>
      </c>
      <c r="AY314" s="183" t="s">
        <v>170</v>
      </c>
    </row>
    <row r="315" s="20" customFormat="true" ht="37.9" hidden="false" customHeight="true" outlineLevel="0" collapsed="false">
      <c r="B315" s="21"/>
      <c r="C315" s="151" t="s">
        <v>425</v>
      </c>
      <c r="D315" s="151" t="s">
        <v>172</v>
      </c>
      <c r="E315" s="152" t="s">
        <v>426</v>
      </c>
      <c r="F315" s="153" t="s">
        <v>427</v>
      </c>
      <c r="G315" s="154" t="s">
        <v>260</v>
      </c>
      <c r="H315" s="155" t="n">
        <v>972.688</v>
      </c>
      <c r="I315" s="156" t="n">
        <v>345</v>
      </c>
      <c r="J315" s="157" t="n">
        <f aca="false">ROUND(I315*H315,2)</f>
        <v>335577.36</v>
      </c>
      <c r="K315" s="153"/>
      <c r="L315" s="21"/>
      <c r="M315" s="158"/>
      <c r="N315" s="159" t="s">
        <v>42</v>
      </c>
      <c r="O315" s="160" t="n">
        <v>0.34</v>
      </c>
      <c r="P315" s="160" t="n">
        <f aca="false">O315*H315</f>
        <v>330.71392</v>
      </c>
      <c r="Q315" s="160" t="n">
        <v>0.0147</v>
      </c>
      <c r="R315" s="160" t="n">
        <f aca="false">Q315*H315</f>
        <v>14.2985136</v>
      </c>
      <c r="S315" s="160" t="n">
        <v>0</v>
      </c>
      <c r="T315" s="161" t="n">
        <f aca="false">S315*H315</f>
        <v>0</v>
      </c>
      <c r="AR315" s="162" t="s">
        <v>176</v>
      </c>
      <c r="AT315" s="162" t="s">
        <v>172</v>
      </c>
      <c r="AU315" s="162" t="s">
        <v>80</v>
      </c>
      <c r="AY315" s="4" t="s">
        <v>170</v>
      </c>
      <c r="BE315" s="163" t="n">
        <f aca="false">IF(N315="základní",J315,0)</f>
        <v>335577.36</v>
      </c>
      <c r="BF315" s="163" t="n">
        <f aca="false">IF(N315="snížená",J315,0)</f>
        <v>0</v>
      </c>
      <c r="BG315" s="163" t="n">
        <f aca="false">IF(N315="zákl. přenesená",J315,0)</f>
        <v>0</v>
      </c>
      <c r="BH315" s="163" t="n">
        <f aca="false">IF(N315="sníž. přenesená",J315,0)</f>
        <v>0</v>
      </c>
      <c r="BI315" s="163" t="n">
        <f aca="false">IF(N315="nulová",J315,0)</f>
        <v>0</v>
      </c>
      <c r="BJ315" s="4" t="s">
        <v>78</v>
      </c>
      <c r="BK315" s="163" t="n">
        <f aca="false">ROUND(I315*H315,2)</f>
        <v>335577.36</v>
      </c>
      <c r="BL315" s="4" t="s">
        <v>176</v>
      </c>
      <c r="BM315" s="162" t="s">
        <v>428</v>
      </c>
    </row>
    <row r="316" s="20" customFormat="true" ht="10.5" hidden="false" customHeight="false" outlineLevel="0" collapsed="false">
      <c r="B316" s="21"/>
      <c r="D316" s="164" t="s">
        <v>178</v>
      </c>
      <c r="F316" s="165" t="s">
        <v>429</v>
      </c>
      <c r="L316" s="21"/>
      <c r="M316" s="166"/>
      <c r="T316" s="52"/>
      <c r="AT316" s="4" t="s">
        <v>178</v>
      </c>
      <c r="AU316" s="4" t="s">
        <v>80</v>
      </c>
    </row>
    <row r="317" s="167" customFormat="true" ht="10.5" hidden="false" customHeight="false" outlineLevel="0" collapsed="false">
      <c r="B317" s="168"/>
      <c r="D317" s="169" t="s">
        <v>180</v>
      </c>
      <c r="E317" s="170"/>
      <c r="F317" s="171" t="s">
        <v>430</v>
      </c>
      <c r="H317" s="170"/>
      <c r="L317" s="168"/>
      <c r="M317" s="172"/>
      <c r="T317" s="173"/>
      <c r="AT317" s="170" t="s">
        <v>180</v>
      </c>
      <c r="AU317" s="170" t="s">
        <v>80</v>
      </c>
      <c r="AV317" s="167" t="s">
        <v>78</v>
      </c>
      <c r="AW317" s="167" t="s">
        <v>32</v>
      </c>
      <c r="AX317" s="167" t="s">
        <v>71</v>
      </c>
      <c r="AY317" s="170" t="s">
        <v>170</v>
      </c>
    </row>
    <row r="318" s="167" customFormat="true" ht="10.5" hidden="false" customHeight="false" outlineLevel="0" collapsed="false">
      <c r="B318" s="168"/>
      <c r="D318" s="169" t="s">
        <v>180</v>
      </c>
      <c r="E318" s="170"/>
      <c r="F318" s="171" t="s">
        <v>274</v>
      </c>
      <c r="H318" s="170"/>
      <c r="L318" s="168"/>
      <c r="M318" s="172"/>
      <c r="T318" s="173"/>
      <c r="AT318" s="170" t="s">
        <v>180</v>
      </c>
      <c r="AU318" s="170" t="s">
        <v>80</v>
      </c>
      <c r="AV318" s="167" t="s">
        <v>78</v>
      </c>
      <c r="AW318" s="167" t="s">
        <v>32</v>
      </c>
      <c r="AX318" s="167" t="s">
        <v>71</v>
      </c>
      <c r="AY318" s="170" t="s">
        <v>170</v>
      </c>
    </row>
    <row r="319" s="174" customFormat="true" ht="19.25" hidden="false" customHeight="false" outlineLevel="0" collapsed="false">
      <c r="B319" s="175"/>
      <c r="D319" s="169" t="s">
        <v>180</v>
      </c>
      <c r="E319" s="176"/>
      <c r="F319" s="177" t="s">
        <v>431</v>
      </c>
      <c r="H319" s="178" t="n">
        <v>530.55</v>
      </c>
      <c r="L319" s="175"/>
      <c r="M319" s="179"/>
      <c r="T319" s="180"/>
      <c r="AT319" s="176" t="s">
        <v>180</v>
      </c>
      <c r="AU319" s="176" t="s">
        <v>80</v>
      </c>
      <c r="AV319" s="174" t="s">
        <v>80</v>
      </c>
      <c r="AW319" s="174" t="s">
        <v>32</v>
      </c>
      <c r="AX319" s="174" t="s">
        <v>71</v>
      </c>
      <c r="AY319" s="176" t="s">
        <v>170</v>
      </c>
    </row>
    <row r="320" s="174" customFormat="true" ht="10.5" hidden="false" customHeight="false" outlineLevel="0" collapsed="false">
      <c r="B320" s="175"/>
      <c r="D320" s="169" t="s">
        <v>180</v>
      </c>
      <c r="E320" s="176"/>
      <c r="F320" s="177" t="s">
        <v>432</v>
      </c>
      <c r="H320" s="178" t="n">
        <v>-14.725</v>
      </c>
      <c r="L320" s="175"/>
      <c r="M320" s="179"/>
      <c r="T320" s="180"/>
      <c r="AT320" s="176" t="s">
        <v>180</v>
      </c>
      <c r="AU320" s="176" t="s">
        <v>80</v>
      </c>
      <c r="AV320" s="174" t="s">
        <v>80</v>
      </c>
      <c r="AW320" s="174" t="s">
        <v>32</v>
      </c>
      <c r="AX320" s="174" t="s">
        <v>71</v>
      </c>
      <c r="AY320" s="176" t="s">
        <v>170</v>
      </c>
    </row>
    <row r="321" s="174" customFormat="true" ht="10.5" hidden="false" customHeight="false" outlineLevel="0" collapsed="false">
      <c r="B321" s="175"/>
      <c r="D321" s="169" t="s">
        <v>180</v>
      </c>
      <c r="E321" s="176"/>
      <c r="F321" s="177" t="s">
        <v>433</v>
      </c>
      <c r="H321" s="178" t="n">
        <v>-11.475</v>
      </c>
      <c r="L321" s="175"/>
      <c r="M321" s="179"/>
      <c r="T321" s="180"/>
      <c r="AT321" s="176" t="s">
        <v>180</v>
      </c>
      <c r="AU321" s="176" t="s">
        <v>80</v>
      </c>
      <c r="AV321" s="174" t="s">
        <v>80</v>
      </c>
      <c r="AW321" s="174" t="s">
        <v>32</v>
      </c>
      <c r="AX321" s="174" t="s">
        <v>71</v>
      </c>
      <c r="AY321" s="176" t="s">
        <v>170</v>
      </c>
    </row>
    <row r="322" s="174" customFormat="true" ht="10.5" hidden="false" customHeight="false" outlineLevel="0" collapsed="false">
      <c r="B322" s="175"/>
      <c r="D322" s="169" t="s">
        <v>180</v>
      </c>
      <c r="E322" s="176"/>
      <c r="F322" s="177" t="s">
        <v>434</v>
      </c>
      <c r="H322" s="178" t="n">
        <v>-5.5</v>
      </c>
      <c r="L322" s="175"/>
      <c r="M322" s="179"/>
      <c r="T322" s="180"/>
      <c r="AT322" s="176" t="s">
        <v>180</v>
      </c>
      <c r="AU322" s="176" t="s">
        <v>80</v>
      </c>
      <c r="AV322" s="174" t="s">
        <v>80</v>
      </c>
      <c r="AW322" s="174" t="s">
        <v>32</v>
      </c>
      <c r="AX322" s="174" t="s">
        <v>71</v>
      </c>
      <c r="AY322" s="176" t="s">
        <v>170</v>
      </c>
    </row>
    <row r="323" s="174" customFormat="true" ht="10.5" hidden="false" customHeight="false" outlineLevel="0" collapsed="false">
      <c r="B323" s="175"/>
      <c r="D323" s="169" t="s">
        <v>180</v>
      </c>
      <c r="E323" s="176"/>
      <c r="F323" s="177" t="s">
        <v>435</v>
      </c>
      <c r="H323" s="178" t="n">
        <v>-6.65</v>
      </c>
      <c r="L323" s="175"/>
      <c r="M323" s="179"/>
      <c r="T323" s="180"/>
      <c r="AT323" s="176" t="s">
        <v>180</v>
      </c>
      <c r="AU323" s="176" t="s">
        <v>80</v>
      </c>
      <c r="AV323" s="174" t="s">
        <v>80</v>
      </c>
      <c r="AW323" s="174" t="s">
        <v>32</v>
      </c>
      <c r="AX323" s="174" t="s">
        <v>71</v>
      </c>
      <c r="AY323" s="176" t="s">
        <v>170</v>
      </c>
    </row>
    <row r="324" s="167" customFormat="true" ht="10.5" hidden="false" customHeight="false" outlineLevel="0" collapsed="false">
      <c r="B324" s="168"/>
      <c r="D324" s="169" t="s">
        <v>180</v>
      </c>
      <c r="E324" s="170"/>
      <c r="F324" s="171" t="s">
        <v>436</v>
      </c>
      <c r="H324" s="170"/>
      <c r="L324" s="168"/>
      <c r="M324" s="172"/>
      <c r="T324" s="173"/>
      <c r="AT324" s="170" t="s">
        <v>180</v>
      </c>
      <c r="AU324" s="170" t="s">
        <v>80</v>
      </c>
      <c r="AV324" s="167" t="s">
        <v>78</v>
      </c>
      <c r="AW324" s="167" t="s">
        <v>32</v>
      </c>
      <c r="AX324" s="167" t="s">
        <v>71</v>
      </c>
      <c r="AY324" s="170" t="s">
        <v>170</v>
      </c>
    </row>
    <row r="325" s="174" customFormat="true" ht="19.25" hidden="false" customHeight="false" outlineLevel="0" collapsed="false">
      <c r="B325" s="175"/>
      <c r="D325" s="169" t="s">
        <v>180</v>
      </c>
      <c r="E325" s="176"/>
      <c r="F325" s="177" t="s">
        <v>437</v>
      </c>
      <c r="H325" s="178" t="n">
        <v>8.925</v>
      </c>
      <c r="L325" s="175"/>
      <c r="M325" s="179"/>
      <c r="T325" s="180"/>
      <c r="AT325" s="176" t="s">
        <v>180</v>
      </c>
      <c r="AU325" s="176" t="s">
        <v>80</v>
      </c>
      <c r="AV325" s="174" t="s">
        <v>80</v>
      </c>
      <c r="AW325" s="174" t="s">
        <v>32</v>
      </c>
      <c r="AX325" s="174" t="s">
        <v>71</v>
      </c>
      <c r="AY325" s="176" t="s">
        <v>170</v>
      </c>
    </row>
    <row r="326" s="167" customFormat="true" ht="10.5" hidden="false" customHeight="false" outlineLevel="0" collapsed="false">
      <c r="B326" s="168"/>
      <c r="D326" s="169" t="s">
        <v>180</v>
      </c>
      <c r="E326" s="170"/>
      <c r="F326" s="171" t="s">
        <v>277</v>
      </c>
      <c r="H326" s="170"/>
      <c r="L326" s="168"/>
      <c r="M326" s="172"/>
      <c r="T326" s="173"/>
      <c r="AT326" s="170" t="s">
        <v>180</v>
      </c>
      <c r="AU326" s="170" t="s">
        <v>80</v>
      </c>
      <c r="AV326" s="167" t="s">
        <v>78</v>
      </c>
      <c r="AW326" s="167" t="s">
        <v>32</v>
      </c>
      <c r="AX326" s="167" t="s">
        <v>71</v>
      </c>
      <c r="AY326" s="170" t="s">
        <v>170</v>
      </c>
    </row>
    <row r="327" s="174" customFormat="true" ht="19.4" hidden="false" customHeight="false" outlineLevel="0" collapsed="false">
      <c r="B327" s="175"/>
      <c r="D327" s="169" t="s">
        <v>180</v>
      </c>
      <c r="E327" s="176"/>
      <c r="F327" s="177" t="s">
        <v>438</v>
      </c>
      <c r="H327" s="178" t="n">
        <v>505.2</v>
      </c>
      <c r="L327" s="175"/>
      <c r="M327" s="179"/>
      <c r="T327" s="180"/>
      <c r="AT327" s="176" t="s">
        <v>180</v>
      </c>
      <c r="AU327" s="176" t="s">
        <v>80</v>
      </c>
      <c r="AV327" s="174" t="s">
        <v>80</v>
      </c>
      <c r="AW327" s="174" t="s">
        <v>32</v>
      </c>
      <c r="AX327" s="174" t="s">
        <v>71</v>
      </c>
      <c r="AY327" s="176" t="s">
        <v>170</v>
      </c>
    </row>
    <row r="328" s="174" customFormat="true" ht="19.4" hidden="false" customHeight="false" outlineLevel="0" collapsed="false">
      <c r="B328" s="175"/>
      <c r="D328" s="169" t="s">
        <v>180</v>
      </c>
      <c r="E328" s="176"/>
      <c r="F328" s="177" t="s">
        <v>439</v>
      </c>
      <c r="H328" s="178" t="n">
        <v>-41.419</v>
      </c>
      <c r="L328" s="175"/>
      <c r="M328" s="179"/>
      <c r="T328" s="180"/>
      <c r="AT328" s="176" t="s">
        <v>180</v>
      </c>
      <c r="AU328" s="176" t="s">
        <v>80</v>
      </c>
      <c r="AV328" s="174" t="s">
        <v>80</v>
      </c>
      <c r="AW328" s="174" t="s">
        <v>32</v>
      </c>
      <c r="AX328" s="174" t="s">
        <v>71</v>
      </c>
      <c r="AY328" s="176" t="s">
        <v>170</v>
      </c>
    </row>
    <row r="329" s="174" customFormat="true" ht="19.4" hidden="false" customHeight="false" outlineLevel="0" collapsed="false">
      <c r="B329" s="175"/>
      <c r="D329" s="169" t="s">
        <v>180</v>
      </c>
      <c r="E329" s="176"/>
      <c r="F329" s="177" t="s">
        <v>440</v>
      </c>
      <c r="H329" s="178" t="n">
        <v>7.782</v>
      </c>
      <c r="L329" s="175"/>
      <c r="M329" s="179"/>
      <c r="T329" s="180"/>
      <c r="AT329" s="176" t="s">
        <v>180</v>
      </c>
      <c r="AU329" s="176" t="s">
        <v>80</v>
      </c>
      <c r="AV329" s="174" t="s">
        <v>80</v>
      </c>
      <c r="AW329" s="174" t="s">
        <v>32</v>
      </c>
      <c r="AX329" s="174" t="s">
        <v>71</v>
      </c>
      <c r="AY329" s="176" t="s">
        <v>170</v>
      </c>
    </row>
    <row r="330" s="181" customFormat="true" ht="10.5" hidden="false" customHeight="false" outlineLevel="0" collapsed="false">
      <c r="B330" s="182"/>
      <c r="D330" s="169" t="s">
        <v>180</v>
      </c>
      <c r="E330" s="183"/>
      <c r="F330" s="184" t="s">
        <v>190</v>
      </c>
      <c r="H330" s="185" t="n">
        <v>972.688</v>
      </c>
      <c r="L330" s="182"/>
      <c r="M330" s="186"/>
      <c r="T330" s="187"/>
      <c r="AT330" s="183" t="s">
        <v>180</v>
      </c>
      <c r="AU330" s="183" t="s">
        <v>80</v>
      </c>
      <c r="AV330" s="181" t="s">
        <v>176</v>
      </c>
      <c r="AW330" s="181" t="s">
        <v>32</v>
      </c>
      <c r="AX330" s="181" t="s">
        <v>78</v>
      </c>
      <c r="AY330" s="183" t="s">
        <v>170</v>
      </c>
    </row>
    <row r="331" s="20" customFormat="true" ht="44.25" hidden="false" customHeight="true" outlineLevel="0" collapsed="false">
      <c r="B331" s="21"/>
      <c r="C331" s="151" t="s">
        <v>441</v>
      </c>
      <c r="D331" s="151" t="s">
        <v>172</v>
      </c>
      <c r="E331" s="152" t="s">
        <v>442</v>
      </c>
      <c r="F331" s="153" t="s">
        <v>443</v>
      </c>
      <c r="G331" s="154" t="s">
        <v>260</v>
      </c>
      <c r="H331" s="155" t="n">
        <v>1213.921</v>
      </c>
      <c r="I331" s="156" t="n">
        <v>420</v>
      </c>
      <c r="J331" s="157" t="n">
        <f aca="false">ROUND(I331*H331,2)</f>
        <v>509846.82</v>
      </c>
      <c r="K331" s="153"/>
      <c r="L331" s="21"/>
      <c r="M331" s="158"/>
      <c r="N331" s="159" t="s">
        <v>42</v>
      </c>
      <c r="O331" s="160" t="n">
        <v>0.46</v>
      </c>
      <c r="P331" s="160" t="n">
        <f aca="false">O331*H331</f>
        <v>558.40366</v>
      </c>
      <c r="Q331" s="160" t="n">
        <v>0.01733</v>
      </c>
      <c r="R331" s="160" t="n">
        <f aca="false">Q331*H331</f>
        <v>21.03725093</v>
      </c>
      <c r="S331" s="160" t="n">
        <v>0</v>
      </c>
      <c r="T331" s="161" t="n">
        <f aca="false">S331*H331</f>
        <v>0</v>
      </c>
      <c r="AR331" s="162" t="s">
        <v>176</v>
      </c>
      <c r="AT331" s="162" t="s">
        <v>172</v>
      </c>
      <c r="AU331" s="162" t="s">
        <v>80</v>
      </c>
      <c r="AY331" s="4" t="s">
        <v>170</v>
      </c>
      <c r="BE331" s="163" t="n">
        <f aca="false">IF(N331="základní",J331,0)</f>
        <v>509846.82</v>
      </c>
      <c r="BF331" s="163" t="n">
        <f aca="false">IF(N331="snížená",J331,0)</f>
        <v>0</v>
      </c>
      <c r="BG331" s="163" t="n">
        <f aca="false">IF(N331="zákl. přenesená",J331,0)</f>
        <v>0</v>
      </c>
      <c r="BH331" s="163" t="n">
        <f aca="false">IF(N331="sníž. přenesená",J331,0)</f>
        <v>0</v>
      </c>
      <c r="BI331" s="163" t="n">
        <f aca="false">IF(N331="nulová",J331,0)</f>
        <v>0</v>
      </c>
      <c r="BJ331" s="4" t="s">
        <v>78</v>
      </c>
      <c r="BK331" s="163" t="n">
        <f aca="false">ROUND(I331*H331,2)</f>
        <v>509846.82</v>
      </c>
      <c r="BL331" s="4" t="s">
        <v>176</v>
      </c>
      <c r="BM331" s="162" t="s">
        <v>444</v>
      </c>
    </row>
    <row r="332" s="20" customFormat="true" ht="10.5" hidden="false" customHeight="false" outlineLevel="0" collapsed="false">
      <c r="B332" s="21"/>
      <c r="D332" s="164" t="s">
        <v>178</v>
      </c>
      <c r="F332" s="165" t="s">
        <v>445</v>
      </c>
      <c r="L332" s="21"/>
      <c r="M332" s="166"/>
      <c r="T332" s="52"/>
      <c r="AT332" s="4" t="s">
        <v>178</v>
      </c>
      <c r="AU332" s="4" t="s">
        <v>80</v>
      </c>
    </row>
    <row r="333" s="167" customFormat="true" ht="10.5" hidden="false" customHeight="false" outlineLevel="0" collapsed="false">
      <c r="B333" s="168"/>
      <c r="D333" s="169" t="s">
        <v>180</v>
      </c>
      <c r="E333" s="170"/>
      <c r="F333" s="171" t="s">
        <v>274</v>
      </c>
      <c r="H333" s="170"/>
      <c r="L333" s="168"/>
      <c r="M333" s="172"/>
      <c r="T333" s="173"/>
      <c r="AT333" s="170" t="s">
        <v>180</v>
      </c>
      <c r="AU333" s="170" t="s">
        <v>80</v>
      </c>
      <c r="AV333" s="167" t="s">
        <v>78</v>
      </c>
      <c r="AW333" s="167" t="s">
        <v>32</v>
      </c>
      <c r="AX333" s="167" t="s">
        <v>71</v>
      </c>
      <c r="AY333" s="170" t="s">
        <v>170</v>
      </c>
    </row>
    <row r="334" s="174" customFormat="true" ht="19.25" hidden="false" customHeight="false" outlineLevel="0" collapsed="false">
      <c r="B334" s="175"/>
      <c r="D334" s="169" t="s">
        <v>180</v>
      </c>
      <c r="E334" s="176"/>
      <c r="F334" s="177" t="s">
        <v>446</v>
      </c>
      <c r="H334" s="178" t="n">
        <v>700.28</v>
      </c>
      <c r="L334" s="175"/>
      <c r="M334" s="179"/>
      <c r="T334" s="180"/>
      <c r="AT334" s="176" t="s">
        <v>180</v>
      </c>
      <c r="AU334" s="176" t="s">
        <v>80</v>
      </c>
      <c r="AV334" s="174" t="s">
        <v>80</v>
      </c>
      <c r="AW334" s="174" t="s">
        <v>32</v>
      </c>
      <c r="AX334" s="174" t="s">
        <v>71</v>
      </c>
      <c r="AY334" s="176" t="s">
        <v>170</v>
      </c>
    </row>
    <row r="335" s="174" customFormat="true" ht="28.3" hidden="false" customHeight="false" outlineLevel="0" collapsed="false">
      <c r="B335" s="175"/>
      <c r="D335" s="169" t="s">
        <v>180</v>
      </c>
      <c r="E335" s="176"/>
      <c r="F335" s="177" t="s">
        <v>447</v>
      </c>
      <c r="H335" s="178" t="n">
        <v>-63.163</v>
      </c>
      <c r="L335" s="175"/>
      <c r="M335" s="179"/>
      <c r="T335" s="180"/>
      <c r="AT335" s="176" t="s">
        <v>180</v>
      </c>
      <c r="AU335" s="176" t="s">
        <v>80</v>
      </c>
      <c r="AV335" s="174" t="s">
        <v>80</v>
      </c>
      <c r="AW335" s="174" t="s">
        <v>32</v>
      </c>
      <c r="AX335" s="174" t="s">
        <v>71</v>
      </c>
      <c r="AY335" s="176" t="s">
        <v>170</v>
      </c>
    </row>
    <row r="336" s="174" customFormat="true" ht="10.5" hidden="false" customHeight="false" outlineLevel="0" collapsed="false">
      <c r="B336" s="175"/>
      <c r="D336" s="169" t="s">
        <v>180</v>
      </c>
      <c r="E336" s="176"/>
      <c r="F336" s="177" t="s">
        <v>448</v>
      </c>
      <c r="H336" s="178" t="n">
        <v>-17.875</v>
      </c>
      <c r="L336" s="175"/>
      <c r="M336" s="179"/>
      <c r="T336" s="180"/>
      <c r="AT336" s="176" t="s">
        <v>180</v>
      </c>
      <c r="AU336" s="176" t="s">
        <v>80</v>
      </c>
      <c r="AV336" s="174" t="s">
        <v>80</v>
      </c>
      <c r="AW336" s="174" t="s">
        <v>32</v>
      </c>
      <c r="AX336" s="174" t="s">
        <v>71</v>
      </c>
      <c r="AY336" s="176" t="s">
        <v>170</v>
      </c>
    </row>
    <row r="337" s="167" customFormat="true" ht="10.5" hidden="false" customHeight="false" outlineLevel="0" collapsed="false">
      <c r="B337" s="168"/>
      <c r="D337" s="169" t="s">
        <v>180</v>
      </c>
      <c r="E337" s="170"/>
      <c r="F337" s="171" t="s">
        <v>436</v>
      </c>
      <c r="H337" s="170"/>
      <c r="L337" s="168"/>
      <c r="M337" s="172"/>
      <c r="T337" s="173"/>
      <c r="AT337" s="170" t="s">
        <v>180</v>
      </c>
      <c r="AU337" s="170" t="s">
        <v>80</v>
      </c>
      <c r="AV337" s="167" t="s">
        <v>78</v>
      </c>
      <c r="AW337" s="167" t="s">
        <v>32</v>
      </c>
      <c r="AX337" s="167" t="s">
        <v>71</v>
      </c>
      <c r="AY337" s="170" t="s">
        <v>170</v>
      </c>
    </row>
    <row r="338" s="174" customFormat="true" ht="19.25" hidden="false" customHeight="false" outlineLevel="0" collapsed="false">
      <c r="B338" s="175"/>
      <c r="D338" s="169" t="s">
        <v>180</v>
      </c>
      <c r="E338" s="176"/>
      <c r="F338" s="177" t="s">
        <v>449</v>
      </c>
      <c r="H338" s="178" t="n">
        <v>7.894</v>
      </c>
      <c r="L338" s="175"/>
      <c r="M338" s="179"/>
      <c r="T338" s="180"/>
      <c r="AT338" s="176" t="s">
        <v>180</v>
      </c>
      <c r="AU338" s="176" t="s">
        <v>80</v>
      </c>
      <c r="AV338" s="174" t="s">
        <v>80</v>
      </c>
      <c r="AW338" s="174" t="s">
        <v>32</v>
      </c>
      <c r="AX338" s="174" t="s">
        <v>71</v>
      </c>
      <c r="AY338" s="176" t="s">
        <v>170</v>
      </c>
    </row>
    <row r="339" s="167" customFormat="true" ht="10.5" hidden="false" customHeight="false" outlineLevel="0" collapsed="false">
      <c r="B339" s="168"/>
      <c r="D339" s="169" t="s">
        <v>180</v>
      </c>
      <c r="E339" s="170"/>
      <c r="F339" s="171" t="s">
        <v>277</v>
      </c>
      <c r="H339" s="170"/>
      <c r="L339" s="168"/>
      <c r="M339" s="172"/>
      <c r="T339" s="173"/>
      <c r="AT339" s="170" t="s">
        <v>180</v>
      </c>
      <c r="AU339" s="170" t="s">
        <v>80</v>
      </c>
      <c r="AV339" s="167" t="s">
        <v>78</v>
      </c>
      <c r="AW339" s="167" t="s">
        <v>32</v>
      </c>
      <c r="AX339" s="167" t="s">
        <v>71</v>
      </c>
      <c r="AY339" s="170" t="s">
        <v>170</v>
      </c>
    </row>
    <row r="340" s="174" customFormat="true" ht="19.4" hidden="false" customHeight="false" outlineLevel="0" collapsed="false">
      <c r="B340" s="175"/>
      <c r="D340" s="169" t="s">
        <v>180</v>
      </c>
      <c r="E340" s="176"/>
      <c r="F340" s="177" t="s">
        <v>450</v>
      </c>
      <c r="H340" s="178" t="n">
        <v>670.5</v>
      </c>
      <c r="L340" s="175"/>
      <c r="M340" s="179"/>
      <c r="T340" s="180"/>
      <c r="AT340" s="176" t="s">
        <v>180</v>
      </c>
      <c r="AU340" s="176" t="s">
        <v>80</v>
      </c>
      <c r="AV340" s="174" t="s">
        <v>80</v>
      </c>
      <c r="AW340" s="174" t="s">
        <v>32</v>
      </c>
      <c r="AX340" s="174" t="s">
        <v>71</v>
      </c>
      <c r="AY340" s="176" t="s">
        <v>170</v>
      </c>
    </row>
    <row r="341" s="174" customFormat="true" ht="28.3" hidden="false" customHeight="false" outlineLevel="0" collapsed="false">
      <c r="B341" s="175"/>
      <c r="D341" s="169" t="s">
        <v>180</v>
      </c>
      <c r="E341" s="176"/>
      <c r="F341" s="177" t="s">
        <v>451</v>
      </c>
      <c r="H341" s="178" t="n">
        <v>-93.25</v>
      </c>
      <c r="L341" s="175"/>
      <c r="M341" s="179"/>
      <c r="T341" s="180"/>
      <c r="AT341" s="176" t="s">
        <v>180</v>
      </c>
      <c r="AU341" s="176" t="s">
        <v>80</v>
      </c>
      <c r="AV341" s="174" t="s">
        <v>80</v>
      </c>
      <c r="AW341" s="174" t="s">
        <v>32</v>
      </c>
      <c r="AX341" s="174" t="s">
        <v>71</v>
      </c>
      <c r="AY341" s="176" t="s">
        <v>170</v>
      </c>
    </row>
    <row r="342" s="167" customFormat="true" ht="10.5" hidden="false" customHeight="false" outlineLevel="0" collapsed="false">
      <c r="B342" s="168"/>
      <c r="D342" s="169" t="s">
        <v>180</v>
      </c>
      <c r="E342" s="170"/>
      <c r="F342" s="171" t="s">
        <v>436</v>
      </c>
      <c r="H342" s="170"/>
      <c r="L342" s="168"/>
      <c r="M342" s="172"/>
      <c r="T342" s="173"/>
      <c r="AT342" s="170" t="s">
        <v>180</v>
      </c>
      <c r="AU342" s="170" t="s">
        <v>80</v>
      </c>
      <c r="AV342" s="167" t="s">
        <v>78</v>
      </c>
      <c r="AW342" s="167" t="s">
        <v>32</v>
      </c>
      <c r="AX342" s="167" t="s">
        <v>71</v>
      </c>
      <c r="AY342" s="170" t="s">
        <v>170</v>
      </c>
    </row>
    <row r="343" s="174" customFormat="true" ht="19.25" hidden="false" customHeight="false" outlineLevel="0" collapsed="false">
      <c r="B343" s="175"/>
      <c r="D343" s="169" t="s">
        <v>180</v>
      </c>
      <c r="E343" s="176"/>
      <c r="F343" s="177" t="s">
        <v>452</v>
      </c>
      <c r="H343" s="178" t="n">
        <v>9.535</v>
      </c>
      <c r="L343" s="175"/>
      <c r="M343" s="179"/>
      <c r="T343" s="180"/>
      <c r="AT343" s="176" t="s">
        <v>180</v>
      </c>
      <c r="AU343" s="176" t="s">
        <v>80</v>
      </c>
      <c r="AV343" s="174" t="s">
        <v>80</v>
      </c>
      <c r="AW343" s="174" t="s">
        <v>32</v>
      </c>
      <c r="AX343" s="174" t="s">
        <v>71</v>
      </c>
      <c r="AY343" s="176" t="s">
        <v>170</v>
      </c>
    </row>
    <row r="344" s="181" customFormat="true" ht="10.5" hidden="false" customHeight="false" outlineLevel="0" collapsed="false">
      <c r="B344" s="182"/>
      <c r="D344" s="169" t="s">
        <v>180</v>
      </c>
      <c r="E344" s="183"/>
      <c r="F344" s="184" t="s">
        <v>190</v>
      </c>
      <c r="H344" s="185" t="n">
        <v>1213.921</v>
      </c>
      <c r="L344" s="182"/>
      <c r="M344" s="186"/>
      <c r="T344" s="187"/>
      <c r="AT344" s="183" t="s">
        <v>180</v>
      </c>
      <c r="AU344" s="183" t="s">
        <v>80</v>
      </c>
      <c r="AV344" s="181" t="s">
        <v>176</v>
      </c>
      <c r="AW344" s="181" t="s">
        <v>32</v>
      </c>
      <c r="AX344" s="181" t="s">
        <v>78</v>
      </c>
      <c r="AY344" s="183" t="s">
        <v>170</v>
      </c>
    </row>
    <row r="345" s="20" customFormat="true" ht="24.2" hidden="false" customHeight="true" outlineLevel="0" collapsed="false">
      <c r="B345" s="21"/>
      <c r="C345" s="151" t="s">
        <v>453</v>
      </c>
      <c r="D345" s="151" t="s">
        <v>172</v>
      </c>
      <c r="E345" s="152" t="s">
        <v>454</v>
      </c>
      <c r="F345" s="153" t="s">
        <v>455</v>
      </c>
      <c r="G345" s="154" t="s">
        <v>260</v>
      </c>
      <c r="H345" s="155" t="n">
        <v>43.55</v>
      </c>
      <c r="I345" s="156" t="n">
        <v>71.3</v>
      </c>
      <c r="J345" s="157" t="n">
        <f aca="false">ROUND(I345*H345,2)</f>
        <v>3105.12</v>
      </c>
      <c r="K345" s="153"/>
      <c r="L345" s="21"/>
      <c r="M345" s="158"/>
      <c r="N345" s="159" t="s">
        <v>42</v>
      </c>
      <c r="O345" s="160" t="n">
        <v>0.086</v>
      </c>
      <c r="P345" s="160" t="n">
        <f aca="false">O345*H345</f>
        <v>3.7453</v>
      </c>
      <c r="Q345" s="160" t="n">
        <v>0.0003</v>
      </c>
      <c r="R345" s="160" t="n">
        <f aca="false">Q345*H345</f>
        <v>0.013065</v>
      </c>
      <c r="S345" s="160" t="n">
        <v>0</v>
      </c>
      <c r="T345" s="161" t="n">
        <f aca="false">S345*H345</f>
        <v>0</v>
      </c>
      <c r="AR345" s="162" t="s">
        <v>176</v>
      </c>
      <c r="AT345" s="162" t="s">
        <v>172</v>
      </c>
      <c r="AU345" s="162" t="s">
        <v>80</v>
      </c>
      <c r="AY345" s="4" t="s">
        <v>170</v>
      </c>
      <c r="BE345" s="163" t="n">
        <f aca="false">IF(N345="základní",J345,0)</f>
        <v>3105.12</v>
      </c>
      <c r="BF345" s="163" t="n">
        <f aca="false">IF(N345="snížená",J345,0)</f>
        <v>0</v>
      </c>
      <c r="BG345" s="163" t="n">
        <f aca="false">IF(N345="zákl. přenesená",J345,0)</f>
        <v>0</v>
      </c>
      <c r="BH345" s="163" t="n">
        <f aca="false">IF(N345="sníž. přenesená",J345,0)</f>
        <v>0</v>
      </c>
      <c r="BI345" s="163" t="n">
        <f aca="false">IF(N345="nulová",J345,0)</f>
        <v>0</v>
      </c>
      <c r="BJ345" s="4" t="s">
        <v>78</v>
      </c>
      <c r="BK345" s="163" t="n">
        <f aca="false">ROUND(I345*H345,2)</f>
        <v>3105.12</v>
      </c>
      <c r="BL345" s="4" t="s">
        <v>176</v>
      </c>
      <c r="BM345" s="162" t="s">
        <v>456</v>
      </c>
    </row>
    <row r="346" s="20" customFormat="true" ht="10.5" hidden="false" customHeight="false" outlineLevel="0" collapsed="false">
      <c r="B346" s="21"/>
      <c r="D346" s="164" t="s">
        <v>178</v>
      </c>
      <c r="F346" s="165" t="s">
        <v>457</v>
      </c>
      <c r="L346" s="21"/>
      <c r="M346" s="166"/>
      <c r="T346" s="52"/>
      <c r="AT346" s="4" t="s">
        <v>178</v>
      </c>
      <c r="AU346" s="4" t="s">
        <v>80</v>
      </c>
    </row>
    <row r="347" s="174" customFormat="true" ht="10.5" hidden="false" customHeight="false" outlineLevel="0" collapsed="false">
      <c r="B347" s="175"/>
      <c r="D347" s="169" t="s">
        <v>180</v>
      </c>
      <c r="E347" s="176"/>
      <c r="F347" s="177" t="s">
        <v>458</v>
      </c>
      <c r="H347" s="178" t="n">
        <v>43.55</v>
      </c>
      <c r="L347" s="175"/>
      <c r="M347" s="179"/>
      <c r="T347" s="180"/>
      <c r="AT347" s="176" t="s">
        <v>180</v>
      </c>
      <c r="AU347" s="176" t="s">
        <v>80</v>
      </c>
      <c r="AV347" s="174" t="s">
        <v>80</v>
      </c>
      <c r="AW347" s="174" t="s">
        <v>32</v>
      </c>
      <c r="AX347" s="174" t="s">
        <v>78</v>
      </c>
      <c r="AY347" s="176" t="s">
        <v>170</v>
      </c>
    </row>
    <row r="348" s="20" customFormat="true" ht="49.15" hidden="false" customHeight="true" outlineLevel="0" collapsed="false">
      <c r="B348" s="21"/>
      <c r="C348" s="151" t="s">
        <v>459</v>
      </c>
      <c r="D348" s="151" t="s">
        <v>172</v>
      </c>
      <c r="E348" s="152" t="s">
        <v>460</v>
      </c>
      <c r="F348" s="153" t="s">
        <v>461</v>
      </c>
      <c r="G348" s="154" t="s">
        <v>260</v>
      </c>
      <c r="H348" s="155" t="n">
        <v>43.55</v>
      </c>
      <c r="I348" s="156" t="n">
        <v>940</v>
      </c>
      <c r="J348" s="157" t="n">
        <f aca="false">ROUND(I348*H348,2)</f>
        <v>40937</v>
      </c>
      <c r="K348" s="153"/>
      <c r="L348" s="21"/>
      <c r="M348" s="158"/>
      <c r="N348" s="159" t="s">
        <v>42</v>
      </c>
      <c r="O348" s="160" t="n">
        <v>1.32</v>
      </c>
      <c r="P348" s="160" t="n">
        <f aca="false">O348*H348</f>
        <v>57.486</v>
      </c>
      <c r="Q348" s="160" t="n">
        <v>0.00829</v>
      </c>
      <c r="R348" s="160" t="n">
        <f aca="false">Q348*H348</f>
        <v>0.3610295</v>
      </c>
      <c r="S348" s="160" t="n">
        <v>0</v>
      </c>
      <c r="T348" s="161" t="n">
        <f aca="false">S348*H348</f>
        <v>0</v>
      </c>
      <c r="AR348" s="162" t="s">
        <v>176</v>
      </c>
      <c r="AT348" s="162" t="s">
        <v>172</v>
      </c>
      <c r="AU348" s="162" t="s">
        <v>80</v>
      </c>
      <c r="AY348" s="4" t="s">
        <v>170</v>
      </c>
      <c r="BE348" s="163" t="n">
        <f aca="false">IF(N348="základní",J348,0)</f>
        <v>40937</v>
      </c>
      <c r="BF348" s="163" t="n">
        <f aca="false">IF(N348="snížená",J348,0)</f>
        <v>0</v>
      </c>
      <c r="BG348" s="163" t="n">
        <f aca="false">IF(N348="zákl. přenesená",J348,0)</f>
        <v>0</v>
      </c>
      <c r="BH348" s="163" t="n">
        <f aca="false">IF(N348="sníž. přenesená",J348,0)</f>
        <v>0</v>
      </c>
      <c r="BI348" s="163" t="n">
        <f aca="false">IF(N348="nulová",J348,0)</f>
        <v>0</v>
      </c>
      <c r="BJ348" s="4" t="s">
        <v>78</v>
      </c>
      <c r="BK348" s="163" t="n">
        <f aca="false">ROUND(I348*H348,2)</f>
        <v>40937</v>
      </c>
      <c r="BL348" s="4" t="s">
        <v>176</v>
      </c>
      <c r="BM348" s="162" t="s">
        <v>462</v>
      </c>
    </row>
    <row r="349" s="20" customFormat="true" ht="10.5" hidden="false" customHeight="false" outlineLevel="0" collapsed="false">
      <c r="B349" s="21"/>
      <c r="D349" s="164" t="s">
        <v>178</v>
      </c>
      <c r="F349" s="165" t="s">
        <v>463</v>
      </c>
      <c r="L349" s="21"/>
      <c r="M349" s="166"/>
      <c r="T349" s="52"/>
      <c r="AT349" s="4" t="s">
        <v>178</v>
      </c>
      <c r="AU349" s="4" t="s">
        <v>80</v>
      </c>
    </row>
    <row r="350" s="174" customFormat="true" ht="10.5" hidden="false" customHeight="false" outlineLevel="0" collapsed="false">
      <c r="B350" s="175"/>
      <c r="D350" s="169" t="s">
        <v>180</v>
      </c>
      <c r="E350" s="176"/>
      <c r="F350" s="177" t="s">
        <v>464</v>
      </c>
      <c r="H350" s="178" t="n">
        <v>43.55</v>
      </c>
      <c r="L350" s="175"/>
      <c r="M350" s="179"/>
      <c r="T350" s="180"/>
      <c r="AT350" s="176" t="s">
        <v>180</v>
      </c>
      <c r="AU350" s="176" t="s">
        <v>80</v>
      </c>
      <c r="AV350" s="174" t="s">
        <v>80</v>
      </c>
      <c r="AW350" s="174" t="s">
        <v>32</v>
      </c>
      <c r="AX350" s="174" t="s">
        <v>78</v>
      </c>
      <c r="AY350" s="176" t="s">
        <v>170</v>
      </c>
    </row>
    <row r="351" s="20" customFormat="true" ht="24.2" hidden="false" customHeight="true" outlineLevel="0" collapsed="false">
      <c r="B351" s="21"/>
      <c r="C351" s="188" t="s">
        <v>465</v>
      </c>
      <c r="D351" s="188" t="s">
        <v>229</v>
      </c>
      <c r="E351" s="189" t="s">
        <v>466</v>
      </c>
      <c r="F351" s="190" t="s">
        <v>467</v>
      </c>
      <c r="G351" s="191" t="s">
        <v>260</v>
      </c>
      <c r="H351" s="192" t="n">
        <v>45.728</v>
      </c>
      <c r="I351" s="193" t="n">
        <v>186</v>
      </c>
      <c r="J351" s="194" t="n">
        <f aca="false">ROUND(I351*H351,2)</f>
        <v>8505.41</v>
      </c>
      <c r="K351" s="190"/>
      <c r="L351" s="195"/>
      <c r="M351" s="196"/>
      <c r="N351" s="197" t="s">
        <v>42</v>
      </c>
      <c r="O351" s="160" t="n">
        <v>0</v>
      </c>
      <c r="P351" s="160" t="n">
        <f aca="false">O351*H351</f>
        <v>0</v>
      </c>
      <c r="Q351" s="160" t="n">
        <v>0.0009</v>
      </c>
      <c r="R351" s="160" t="n">
        <f aca="false">Q351*H351</f>
        <v>0.0411552</v>
      </c>
      <c r="S351" s="160" t="n">
        <v>0</v>
      </c>
      <c r="T351" s="161" t="n">
        <f aca="false">S351*H351</f>
        <v>0</v>
      </c>
      <c r="AR351" s="162" t="s">
        <v>223</v>
      </c>
      <c r="AT351" s="162" t="s">
        <v>229</v>
      </c>
      <c r="AU351" s="162" t="s">
        <v>80</v>
      </c>
      <c r="AY351" s="4" t="s">
        <v>170</v>
      </c>
      <c r="BE351" s="163" t="n">
        <f aca="false">IF(N351="základní",J351,0)</f>
        <v>8505.41</v>
      </c>
      <c r="BF351" s="163" t="n">
        <f aca="false">IF(N351="snížená",J351,0)</f>
        <v>0</v>
      </c>
      <c r="BG351" s="163" t="n">
        <f aca="false">IF(N351="zákl. přenesená",J351,0)</f>
        <v>0</v>
      </c>
      <c r="BH351" s="163" t="n">
        <f aca="false">IF(N351="sníž. přenesená",J351,0)</f>
        <v>0</v>
      </c>
      <c r="BI351" s="163" t="n">
        <f aca="false">IF(N351="nulová",J351,0)</f>
        <v>0</v>
      </c>
      <c r="BJ351" s="4" t="s">
        <v>78</v>
      </c>
      <c r="BK351" s="163" t="n">
        <f aca="false">ROUND(I351*H351,2)</f>
        <v>8505.41</v>
      </c>
      <c r="BL351" s="4" t="s">
        <v>176</v>
      </c>
      <c r="BM351" s="162" t="s">
        <v>468</v>
      </c>
    </row>
    <row r="352" s="174" customFormat="true" ht="10.5" hidden="false" customHeight="false" outlineLevel="0" collapsed="false">
      <c r="B352" s="175"/>
      <c r="D352" s="169" t="s">
        <v>180</v>
      </c>
      <c r="F352" s="177" t="s">
        <v>469</v>
      </c>
      <c r="H352" s="178" t="n">
        <v>45.728</v>
      </c>
      <c r="L352" s="175"/>
      <c r="M352" s="179"/>
      <c r="T352" s="180"/>
      <c r="AT352" s="176" t="s">
        <v>180</v>
      </c>
      <c r="AU352" s="176" t="s">
        <v>80</v>
      </c>
      <c r="AV352" s="174" t="s">
        <v>80</v>
      </c>
      <c r="AW352" s="174" t="s">
        <v>3</v>
      </c>
      <c r="AX352" s="174" t="s">
        <v>78</v>
      </c>
      <c r="AY352" s="176" t="s">
        <v>170</v>
      </c>
    </row>
    <row r="353" s="20" customFormat="true" ht="37.9" hidden="false" customHeight="true" outlineLevel="0" collapsed="false">
      <c r="B353" s="21"/>
      <c r="C353" s="151" t="s">
        <v>470</v>
      </c>
      <c r="D353" s="151" t="s">
        <v>172</v>
      </c>
      <c r="E353" s="152" t="s">
        <v>471</v>
      </c>
      <c r="F353" s="153" t="s">
        <v>472</v>
      </c>
      <c r="G353" s="154" t="s">
        <v>260</v>
      </c>
      <c r="H353" s="155" t="n">
        <v>43.55</v>
      </c>
      <c r="I353" s="156" t="n">
        <v>478</v>
      </c>
      <c r="J353" s="157" t="n">
        <f aca="false">ROUND(I353*H353,2)</f>
        <v>20816.9</v>
      </c>
      <c r="K353" s="153"/>
      <c r="L353" s="21"/>
      <c r="M353" s="158"/>
      <c r="N353" s="159" t="s">
        <v>42</v>
      </c>
      <c r="O353" s="160" t="n">
        <v>0.285</v>
      </c>
      <c r="P353" s="160" t="n">
        <f aca="false">O353*H353</f>
        <v>12.41175</v>
      </c>
      <c r="Q353" s="160" t="n">
        <v>0.00336</v>
      </c>
      <c r="R353" s="160" t="n">
        <f aca="false">Q353*H353</f>
        <v>0.146328</v>
      </c>
      <c r="S353" s="160" t="n">
        <v>0</v>
      </c>
      <c r="T353" s="161" t="n">
        <f aca="false">S353*H353</f>
        <v>0</v>
      </c>
      <c r="AR353" s="162" t="s">
        <v>176</v>
      </c>
      <c r="AT353" s="162" t="s">
        <v>172</v>
      </c>
      <c r="AU353" s="162" t="s">
        <v>80</v>
      </c>
      <c r="AY353" s="4" t="s">
        <v>170</v>
      </c>
      <c r="BE353" s="163" t="n">
        <f aca="false">IF(N353="základní",J353,0)</f>
        <v>20816.9</v>
      </c>
      <c r="BF353" s="163" t="n">
        <f aca="false">IF(N353="snížená",J353,0)</f>
        <v>0</v>
      </c>
      <c r="BG353" s="163" t="n">
        <f aca="false">IF(N353="zákl. přenesená",J353,0)</f>
        <v>0</v>
      </c>
      <c r="BH353" s="163" t="n">
        <f aca="false">IF(N353="sníž. přenesená",J353,0)</f>
        <v>0</v>
      </c>
      <c r="BI353" s="163" t="n">
        <f aca="false">IF(N353="nulová",J353,0)</f>
        <v>0</v>
      </c>
      <c r="BJ353" s="4" t="s">
        <v>78</v>
      </c>
      <c r="BK353" s="163" t="n">
        <f aca="false">ROUND(I353*H353,2)</f>
        <v>20816.9</v>
      </c>
      <c r="BL353" s="4" t="s">
        <v>176</v>
      </c>
      <c r="BM353" s="162" t="s">
        <v>473</v>
      </c>
    </row>
    <row r="354" s="20" customFormat="true" ht="10.5" hidden="false" customHeight="false" outlineLevel="0" collapsed="false">
      <c r="B354" s="21"/>
      <c r="D354" s="164" t="s">
        <v>178</v>
      </c>
      <c r="F354" s="165" t="s">
        <v>474</v>
      </c>
      <c r="L354" s="21"/>
      <c r="M354" s="166"/>
      <c r="T354" s="52"/>
      <c r="AT354" s="4" t="s">
        <v>178</v>
      </c>
      <c r="AU354" s="4" t="s">
        <v>80</v>
      </c>
    </row>
    <row r="355" s="174" customFormat="true" ht="10.5" hidden="false" customHeight="false" outlineLevel="0" collapsed="false">
      <c r="B355" s="175"/>
      <c r="D355" s="169" t="s">
        <v>180</v>
      </c>
      <c r="E355" s="176"/>
      <c r="F355" s="177" t="s">
        <v>464</v>
      </c>
      <c r="H355" s="178" t="n">
        <v>43.55</v>
      </c>
      <c r="L355" s="175"/>
      <c r="M355" s="179"/>
      <c r="T355" s="180"/>
      <c r="AT355" s="176" t="s">
        <v>180</v>
      </c>
      <c r="AU355" s="176" t="s">
        <v>80</v>
      </c>
      <c r="AV355" s="174" t="s">
        <v>80</v>
      </c>
      <c r="AW355" s="174" t="s">
        <v>32</v>
      </c>
      <c r="AX355" s="174" t="s">
        <v>78</v>
      </c>
      <c r="AY355" s="176" t="s">
        <v>170</v>
      </c>
    </row>
    <row r="356" s="20" customFormat="true" ht="24.2" hidden="false" customHeight="true" outlineLevel="0" collapsed="false">
      <c r="B356" s="21"/>
      <c r="C356" s="151" t="s">
        <v>475</v>
      </c>
      <c r="D356" s="151" t="s">
        <v>172</v>
      </c>
      <c r="E356" s="152" t="s">
        <v>476</v>
      </c>
      <c r="F356" s="153" t="s">
        <v>477</v>
      </c>
      <c r="G356" s="154" t="s">
        <v>260</v>
      </c>
      <c r="H356" s="155" t="n">
        <v>496.504</v>
      </c>
      <c r="I356" s="156" t="n">
        <v>66.5</v>
      </c>
      <c r="J356" s="157" t="n">
        <f aca="false">ROUND(I356*H356,2)</f>
        <v>33017.52</v>
      </c>
      <c r="K356" s="153"/>
      <c r="L356" s="21"/>
      <c r="M356" s="158"/>
      <c r="N356" s="159" t="s">
        <v>42</v>
      </c>
      <c r="O356" s="160" t="n">
        <v>0.075</v>
      </c>
      <c r="P356" s="160" t="n">
        <f aca="false">O356*H356</f>
        <v>37.2378</v>
      </c>
      <c r="Q356" s="160" t="n">
        <v>0.0003</v>
      </c>
      <c r="R356" s="160" t="n">
        <f aca="false">Q356*H356</f>
        <v>0.1489512</v>
      </c>
      <c r="S356" s="160" t="n">
        <v>0</v>
      </c>
      <c r="T356" s="161" t="n">
        <f aca="false">S356*H356</f>
        <v>0</v>
      </c>
      <c r="AR356" s="162" t="s">
        <v>176</v>
      </c>
      <c r="AT356" s="162" t="s">
        <v>172</v>
      </c>
      <c r="AU356" s="162" t="s">
        <v>80</v>
      </c>
      <c r="AY356" s="4" t="s">
        <v>170</v>
      </c>
      <c r="BE356" s="163" t="n">
        <f aca="false">IF(N356="základní",J356,0)</f>
        <v>33017.52</v>
      </c>
      <c r="BF356" s="163" t="n">
        <f aca="false">IF(N356="snížená",J356,0)</f>
        <v>0</v>
      </c>
      <c r="BG356" s="163" t="n">
        <f aca="false">IF(N356="zákl. přenesená",J356,0)</f>
        <v>0</v>
      </c>
      <c r="BH356" s="163" t="n">
        <f aca="false">IF(N356="sníž. přenesená",J356,0)</f>
        <v>0</v>
      </c>
      <c r="BI356" s="163" t="n">
        <f aca="false">IF(N356="nulová",J356,0)</f>
        <v>0</v>
      </c>
      <c r="BJ356" s="4" t="s">
        <v>78</v>
      </c>
      <c r="BK356" s="163" t="n">
        <f aca="false">ROUND(I356*H356,2)</f>
        <v>33017.52</v>
      </c>
      <c r="BL356" s="4" t="s">
        <v>176</v>
      </c>
      <c r="BM356" s="162" t="s">
        <v>478</v>
      </c>
    </row>
    <row r="357" s="20" customFormat="true" ht="10.5" hidden="false" customHeight="false" outlineLevel="0" collapsed="false">
      <c r="B357" s="21"/>
      <c r="D357" s="164" t="s">
        <v>178</v>
      </c>
      <c r="F357" s="165" t="s">
        <v>479</v>
      </c>
      <c r="L357" s="21"/>
      <c r="M357" s="166"/>
      <c r="T357" s="52"/>
      <c r="AT357" s="4" t="s">
        <v>178</v>
      </c>
      <c r="AU357" s="4" t="s">
        <v>80</v>
      </c>
    </row>
    <row r="358" s="174" customFormat="true" ht="10.5" hidden="false" customHeight="false" outlineLevel="0" collapsed="false">
      <c r="B358" s="175"/>
      <c r="D358" s="169" t="s">
        <v>180</v>
      </c>
      <c r="E358" s="176"/>
      <c r="F358" s="177" t="s">
        <v>480</v>
      </c>
      <c r="H358" s="178" t="n">
        <v>496.504</v>
      </c>
      <c r="L358" s="175"/>
      <c r="M358" s="179"/>
      <c r="T358" s="180"/>
      <c r="AT358" s="176" t="s">
        <v>180</v>
      </c>
      <c r="AU358" s="176" t="s">
        <v>80</v>
      </c>
      <c r="AV358" s="174" t="s">
        <v>80</v>
      </c>
      <c r="AW358" s="174" t="s">
        <v>32</v>
      </c>
      <c r="AX358" s="174" t="s">
        <v>78</v>
      </c>
      <c r="AY358" s="176" t="s">
        <v>170</v>
      </c>
    </row>
    <row r="359" s="20" customFormat="true" ht="24.2" hidden="false" customHeight="true" outlineLevel="0" collapsed="false">
      <c r="B359" s="21"/>
      <c r="C359" s="151" t="s">
        <v>481</v>
      </c>
      <c r="D359" s="151" t="s">
        <v>172</v>
      </c>
      <c r="E359" s="152" t="s">
        <v>482</v>
      </c>
      <c r="F359" s="153" t="s">
        <v>483</v>
      </c>
      <c r="G359" s="154" t="s">
        <v>260</v>
      </c>
      <c r="H359" s="155" t="n">
        <v>38.948</v>
      </c>
      <c r="I359" s="156" t="n">
        <v>53.2</v>
      </c>
      <c r="J359" s="157" t="n">
        <f aca="false">ROUND(I359*H359,2)</f>
        <v>2072.03</v>
      </c>
      <c r="K359" s="153"/>
      <c r="L359" s="21"/>
      <c r="M359" s="158"/>
      <c r="N359" s="159" t="s">
        <v>42</v>
      </c>
      <c r="O359" s="160" t="n">
        <v>0.075</v>
      </c>
      <c r="P359" s="160" t="n">
        <f aca="false">O359*H359</f>
        <v>2.9211</v>
      </c>
      <c r="Q359" s="160" t="n">
        <v>0.0002</v>
      </c>
      <c r="R359" s="160" t="n">
        <f aca="false">Q359*H359</f>
        <v>0.0077896</v>
      </c>
      <c r="S359" s="160" t="n">
        <v>0</v>
      </c>
      <c r="T359" s="161" t="n">
        <f aca="false">S359*H359</f>
        <v>0</v>
      </c>
      <c r="AR359" s="162" t="s">
        <v>176</v>
      </c>
      <c r="AT359" s="162" t="s">
        <v>172</v>
      </c>
      <c r="AU359" s="162" t="s">
        <v>80</v>
      </c>
      <c r="AY359" s="4" t="s">
        <v>170</v>
      </c>
      <c r="BE359" s="163" t="n">
        <f aca="false">IF(N359="základní",J359,0)</f>
        <v>2072.03</v>
      </c>
      <c r="BF359" s="163" t="n">
        <f aca="false">IF(N359="snížená",J359,0)</f>
        <v>0</v>
      </c>
      <c r="BG359" s="163" t="n">
        <f aca="false">IF(N359="zákl. přenesená",J359,0)</f>
        <v>0</v>
      </c>
      <c r="BH359" s="163" t="n">
        <f aca="false">IF(N359="sníž. přenesená",J359,0)</f>
        <v>0</v>
      </c>
      <c r="BI359" s="163" t="n">
        <f aca="false">IF(N359="nulová",J359,0)</f>
        <v>0</v>
      </c>
      <c r="BJ359" s="4" t="s">
        <v>78</v>
      </c>
      <c r="BK359" s="163" t="n">
        <f aca="false">ROUND(I359*H359,2)</f>
        <v>2072.03</v>
      </c>
      <c r="BL359" s="4" t="s">
        <v>176</v>
      </c>
      <c r="BM359" s="162" t="s">
        <v>484</v>
      </c>
    </row>
    <row r="360" s="20" customFormat="true" ht="10.5" hidden="false" customHeight="false" outlineLevel="0" collapsed="false">
      <c r="B360" s="21"/>
      <c r="D360" s="164" t="s">
        <v>178</v>
      </c>
      <c r="F360" s="165" t="s">
        <v>485</v>
      </c>
      <c r="L360" s="21"/>
      <c r="M360" s="166"/>
      <c r="T360" s="52"/>
      <c r="AT360" s="4" t="s">
        <v>178</v>
      </c>
      <c r="AU360" s="4" t="s">
        <v>80</v>
      </c>
    </row>
    <row r="361" s="174" customFormat="true" ht="10.5" hidden="false" customHeight="false" outlineLevel="0" collapsed="false">
      <c r="B361" s="175"/>
      <c r="D361" s="169" t="s">
        <v>180</v>
      </c>
      <c r="E361" s="176"/>
      <c r="F361" s="177" t="s">
        <v>486</v>
      </c>
      <c r="H361" s="178" t="n">
        <v>38.948</v>
      </c>
      <c r="L361" s="175"/>
      <c r="M361" s="179"/>
      <c r="T361" s="180"/>
      <c r="AT361" s="176" t="s">
        <v>180</v>
      </c>
      <c r="AU361" s="176" t="s">
        <v>80</v>
      </c>
      <c r="AV361" s="174" t="s">
        <v>80</v>
      </c>
      <c r="AW361" s="174" t="s">
        <v>32</v>
      </c>
      <c r="AX361" s="174" t="s">
        <v>78</v>
      </c>
      <c r="AY361" s="176" t="s">
        <v>170</v>
      </c>
    </row>
    <row r="362" s="20" customFormat="true" ht="66.75" hidden="false" customHeight="true" outlineLevel="0" collapsed="false">
      <c r="B362" s="21"/>
      <c r="C362" s="151" t="s">
        <v>487</v>
      </c>
      <c r="D362" s="151" t="s">
        <v>172</v>
      </c>
      <c r="E362" s="152" t="s">
        <v>488</v>
      </c>
      <c r="F362" s="153" t="s">
        <v>489</v>
      </c>
      <c r="G362" s="154" t="s">
        <v>260</v>
      </c>
      <c r="H362" s="155" t="n">
        <v>151.618</v>
      </c>
      <c r="I362" s="156" t="n">
        <v>759</v>
      </c>
      <c r="J362" s="157" t="n">
        <f aca="false">ROUND(I362*H362,2)</f>
        <v>115078.06</v>
      </c>
      <c r="K362" s="153"/>
      <c r="L362" s="21"/>
      <c r="M362" s="158"/>
      <c r="N362" s="159" t="s">
        <v>42</v>
      </c>
      <c r="O362" s="160" t="n">
        <v>1.02</v>
      </c>
      <c r="P362" s="160" t="n">
        <f aca="false">O362*H362</f>
        <v>154.65036</v>
      </c>
      <c r="Q362" s="160" t="n">
        <v>0.00835</v>
      </c>
      <c r="R362" s="160" t="n">
        <f aca="false">Q362*H362</f>
        <v>1.2660103</v>
      </c>
      <c r="S362" s="160" t="n">
        <v>0</v>
      </c>
      <c r="T362" s="161" t="n">
        <f aca="false">S362*H362</f>
        <v>0</v>
      </c>
      <c r="AR362" s="162" t="s">
        <v>176</v>
      </c>
      <c r="AT362" s="162" t="s">
        <v>172</v>
      </c>
      <c r="AU362" s="162" t="s">
        <v>80</v>
      </c>
      <c r="AY362" s="4" t="s">
        <v>170</v>
      </c>
      <c r="BE362" s="163" t="n">
        <f aca="false">IF(N362="základní",J362,0)</f>
        <v>115078.06</v>
      </c>
      <c r="BF362" s="163" t="n">
        <f aca="false">IF(N362="snížená",J362,0)</f>
        <v>0</v>
      </c>
      <c r="BG362" s="163" t="n">
        <f aca="false">IF(N362="zákl. přenesená",J362,0)</f>
        <v>0</v>
      </c>
      <c r="BH362" s="163" t="n">
        <f aca="false">IF(N362="sníž. přenesená",J362,0)</f>
        <v>0</v>
      </c>
      <c r="BI362" s="163" t="n">
        <f aca="false">IF(N362="nulová",J362,0)</f>
        <v>0</v>
      </c>
      <c r="BJ362" s="4" t="s">
        <v>78</v>
      </c>
      <c r="BK362" s="163" t="n">
        <f aca="false">ROUND(I362*H362,2)</f>
        <v>115078.06</v>
      </c>
      <c r="BL362" s="4" t="s">
        <v>176</v>
      </c>
      <c r="BM362" s="162" t="s">
        <v>490</v>
      </c>
    </row>
    <row r="363" s="20" customFormat="true" ht="10.5" hidden="false" customHeight="false" outlineLevel="0" collapsed="false">
      <c r="B363" s="21"/>
      <c r="D363" s="164" t="s">
        <v>178</v>
      </c>
      <c r="F363" s="165" t="s">
        <v>491</v>
      </c>
      <c r="L363" s="21"/>
      <c r="M363" s="166"/>
      <c r="T363" s="52"/>
      <c r="AT363" s="4" t="s">
        <v>178</v>
      </c>
      <c r="AU363" s="4" t="s">
        <v>80</v>
      </c>
    </row>
    <row r="364" s="174" customFormat="true" ht="10.5" hidden="false" customHeight="false" outlineLevel="0" collapsed="false">
      <c r="B364" s="175"/>
      <c r="D364" s="169" t="s">
        <v>180</v>
      </c>
      <c r="E364" s="176"/>
      <c r="F364" s="177" t="s">
        <v>492</v>
      </c>
      <c r="H364" s="178" t="n">
        <v>151.618</v>
      </c>
      <c r="L364" s="175"/>
      <c r="M364" s="179"/>
      <c r="T364" s="180"/>
      <c r="AT364" s="176" t="s">
        <v>180</v>
      </c>
      <c r="AU364" s="176" t="s">
        <v>80</v>
      </c>
      <c r="AV364" s="174" t="s">
        <v>80</v>
      </c>
      <c r="AW364" s="174" t="s">
        <v>32</v>
      </c>
      <c r="AX364" s="174" t="s">
        <v>78</v>
      </c>
      <c r="AY364" s="176" t="s">
        <v>170</v>
      </c>
    </row>
    <row r="365" s="20" customFormat="true" ht="24.2" hidden="false" customHeight="true" outlineLevel="0" collapsed="false">
      <c r="B365" s="21"/>
      <c r="C365" s="188" t="s">
        <v>493</v>
      </c>
      <c r="D365" s="188" t="s">
        <v>229</v>
      </c>
      <c r="E365" s="189" t="s">
        <v>494</v>
      </c>
      <c r="F365" s="190" t="s">
        <v>495</v>
      </c>
      <c r="G365" s="191" t="s">
        <v>260</v>
      </c>
      <c r="H365" s="192" t="n">
        <v>159.199</v>
      </c>
      <c r="I365" s="193" t="n">
        <v>470</v>
      </c>
      <c r="J365" s="194" t="n">
        <f aca="false">ROUND(I365*H365,2)</f>
        <v>74823.53</v>
      </c>
      <c r="K365" s="190"/>
      <c r="L365" s="195"/>
      <c r="M365" s="196"/>
      <c r="N365" s="197" t="s">
        <v>42</v>
      </c>
      <c r="O365" s="160" t="n">
        <v>0</v>
      </c>
      <c r="P365" s="160" t="n">
        <f aca="false">O365*H365</f>
        <v>0</v>
      </c>
      <c r="Q365" s="160" t="n">
        <v>0.0024</v>
      </c>
      <c r="R365" s="160" t="n">
        <f aca="false">Q365*H365</f>
        <v>0.3820776</v>
      </c>
      <c r="S365" s="160" t="n">
        <v>0</v>
      </c>
      <c r="T365" s="161" t="n">
        <f aca="false">S365*H365</f>
        <v>0</v>
      </c>
      <c r="AR365" s="162" t="s">
        <v>223</v>
      </c>
      <c r="AT365" s="162" t="s">
        <v>229</v>
      </c>
      <c r="AU365" s="162" t="s">
        <v>80</v>
      </c>
      <c r="AY365" s="4" t="s">
        <v>170</v>
      </c>
      <c r="BE365" s="163" t="n">
        <f aca="false">IF(N365="základní",J365,0)</f>
        <v>74823.53</v>
      </c>
      <c r="BF365" s="163" t="n">
        <f aca="false">IF(N365="snížená",J365,0)</f>
        <v>0</v>
      </c>
      <c r="BG365" s="163" t="n">
        <f aca="false">IF(N365="zákl. přenesená",J365,0)</f>
        <v>0</v>
      </c>
      <c r="BH365" s="163" t="n">
        <f aca="false">IF(N365="sníž. přenesená",J365,0)</f>
        <v>0</v>
      </c>
      <c r="BI365" s="163" t="n">
        <f aca="false">IF(N365="nulová",J365,0)</f>
        <v>0</v>
      </c>
      <c r="BJ365" s="4" t="s">
        <v>78</v>
      </c>
      <c r="BK365" s="163" t="n">
        <f aca="false">ROUND(I365*H365,2)</f>
        <v>74823.53</v>
      </c>
      <c r="BL365" s="4" t="s">
        <v>176</v>
      </c>
      <c r="BM365" s="162" t="s">
        <v>496</v>
      </c>
    </row>
    <row r="366" s="174" customFormat="true" ht="10.5" hidden="false" customHeight="false" outlineLevel="0" collapsed="false">
      <c r="B366" s="175"/>
      <c r="D366" s="169" t="s">
        <v>180</v>
      </c>
      <c r="F366" s="177" t="s">
        <v>497</v>
      </c>
      <c r="H366" s="178" t="n">
        <v>159.199</v>
      </c>
      <c r="L366" s="175"/>
      <c r="M366" s="179"/>
      <c r="T366" s="180"/>
      <c r="AT366" s="176" t="s">
        <v>180</v>
      </c>
      <c r="AU366" s="176" t="s">
        <v>80</v>
      </c>
      <c r="AV366" s="174" t="s">
        <v>80</v>
      </c>
      <c r="AW366" s="174" t="s">
        <v>3</v>
      </c>
      <c r="AX366" s="174" t="s">
        <v>78</v>
      </c>
      <c r="AY366" s="176" t="s">
        <v>170</v>
      </c>
    </row>
    <row r="367" s="20" customFormat="true" ht="66.75" hidden="false" customHeight="true" outlineLevel="0" collapsed="false">
      <c r="B367" s="21"/>
      <c r="C367" s="151" t="s">
        <v>498</v>
      </c>
      <c r="D367" s="151" t="s">
        <v>172</v>
      </c>
      <c r="E367" s="152" t="s">
        <v>499</v>
      </c>
      <c r="F367" s="153" t="s">
        <v>500</v>
      </c>
      <c r="G367" s="154" t="s">
        <v>260</v>
      </c>
      <c r="H367" s="155" t="n">
        <v>425.012</v>
      </c>
      <c r="I367" s="156" t="n">
        <v>813</v>
      </c>
      <c r="J367" s="157" t="n">
        <f aca="false">ROUND(I367*H367,2)</f>
        <v>345534.76</v>
      </c>
      <c r="K367" s="153"/>
      <c r="L367" s="21"/>
      <c r="M367" s="158"/>
      <c r="N367" s="159" t="s">
        <v>42</v>
      </c>
      <c r="O367" s="160" t="n">
        <v>1.04</v>
      </c>
      <c r="P367" s="160" t="n">
        <f aca="false">O367*H367</f>
        <v>442.01248</v>
      </c>
      <c r="Q367" s="160" t="n">
        <v>0.00852</v>
      </c>
      <c r="R367" s="160" t="n">
        <f aca="false">Q367*H367</f>
        <v>3.62110224</v>
      </c>
      <c r="S367" s="160" t="n">
        <v>0</v>
      </c>
      <c r="T367" s="161" t="n">
        <f aca="false">S367*H367</f>
        <v>0</v>
      </c>
      <c r="AR367" s="162" t="s">
        <v>176</v>
      </c>
      <c r="AT367" s="162" t="s">
        <v>172</v>
      </c>
      <c r="AU367" s="162" t="s">
        <v>80</v>
      </c>
      <c r="AY367" s="4" t="s">
        <v>170</v>
      </c>
      <c r="BE367" s="163" t="n">
        <f aca="false">IF(N367="základní",J367,0)</f>
        <v>345534.76</v>
      </c>
      <c r="BF367" s="163" t="n">
        <f aca="false">IF(N367="snížená",J367,0)</f>
        <v>0</v>
      </c>
      <c r="BG367" s="163" t="n">
        <f aca="false">IF(N367="zákl. přenesená",J367,0)</f>
        <v>0</v>
      </c>
      <c r="BH367" s="163" t="n">
        <f aca="false">IF(N367="sníž. přenesená",J367,0)</f>
        <v>0</v>
      </c>
      <c r="BI367" s="163" t="n">
        <f aca="false">IF(N367="nulová",J367,0)</f>
        <v>0</v>
      </c>
      <c r="BJ367" s="4" t="s">
        <v>78</v>
      </c>
      <c r="BK367" s="163" t="n">
        <f aca="false">ROUND(I367*H367,2)</f>
        <v>345534.76</v>
      </c>
      <c r="BL367" s="4" t="s">
        <v>176</v>
      </c>
      <c r="BM367" s="162" t="s">
        <v>501</v>
      </c>
    </row>
    <row r="368" s="20" customFormat="true" ht="10.5" hidden="false" customHeight="false" outlineLevel="0" collapsed="false">
      <c r="B368" s="21"/>
      <c r="D368" s="164" t="s">
        <v>178</v>
      </c>
      <c r="F368" s="165" t="s">
        <v>502</v>
      </c>
      <c r="L368" s="21"/>
      <c r="M368" s="166"/>
      <c r="T368" s="52"/>
      <c r="AT368" s="4" t="s">
        <v>178</v>
      </c>
      <c r="AU368" s="4" t="s">
        <v>80</v>
      </c>
    </row>
    <row r="369" s="174" customFormat="true" ht="10.5" hidden="false" customHeight="false" outlineLevel="0" collapsed="false">
      <c r="B369" s="175"/>
      <c r="D369" s="169" t="s">
        <v>180</v>
      </c>
      <c r="E369" s="176"/>
      <c r="F369" s="177" t="s">
        <v>503</v>
      </c>
      <c r="H369" s="178" t="n">
        <v>513</v>
      </c>
      <c r="L369" s="175"/>
      <c r="M369" s="179"/>
      <c r="T369" s="180"/>
      <c r="AT369" s="176" t="s">
        <v>180</v>
      </c>
      <c r="AU369" s="176" t="s">
        <v>80</v>
      </c>
      <c r="AV369" s="174" t="s">
        <v>80</v>
      </c>
      <c r="AW369" s="174" t="s">
        <v>32</v>
      </c>
      <c r="AX369" s="174" t="s">
        <v>71</v>
      </c>
      <c r="AY369" s="176" t="s">
        <v>170</v>
      </c>
    </row>
    <row r="370" s="174" customFormat="true" ht="28.3" hidden="false" customHeight="false" outlineLevel="0" collapsed="false">
      <c r="B370" s="175"/>
      <c r="D370" s="169" t="s">
        <v>180</v>
      </c>
      <c r="E370" s="176"/>
      <c r="F370" s="177" t="s">
        <v>286</v>
      </c>
      <c r="H370" s="178" t="n">
        <v>-23.438</v>
      </c>
      <c r="L370" s="175"/>
      <c r="M370" s="179"/>
      <c r="T370" s="180"/>
      <c r="AT370" s="176" t="s">
        <v>180</v>
      </c>
      <c r="AU370" s="176" t="s">
        <v>80</v>
      </c>
      <c r="AV370" s="174" t="s">
        <v>80</v>
      </c>
      <c r="AW370" s="174" t="s">
        <v>32</v>
      </c>
      <c r="AX370" s="174" t="s">
        <v>71</v>
      </c>
      <c r="AY370" s="176" t="s">
        <v>170</v>
      </c>
    </row>
    <row r="371" s="174" customFormat="true" ht="10.5" hidden="false" customHeight="false" outlineLevel="0" collapsed="false">
      <c r="B371" s="175"/>
      <c r="D371" s="169" t="s">
        <v>180</v>
      </c>
      <c r="E371" s="176"/>
      <c r="F371" s="177" t="s">
        <v>504</v>
      </c>
      <c r="H371" s="178" t="n">
        <v>-20.075</v>
      </c>
      <c r="L371" s="175"/>
      <c r="M371" s="179"/>
      <c r="T371" s="180"/>
      <c r="AT371" s="176" t="s">
        <v>180</v>
      </c>
      <c r="AU371" s="176" t="s">
        <v>80</v>
      </c>
      <c r="AV371" s="174" t="s">
        <v>80</v>
      </c>
      <c r="AW371" s="174" t="s">
        <v>32</v>
      </c>
      <c r="AX371" s="174" t="s">
        <v>71</v>
      </c>
      <c r="AY371" s="176" t="s">
        <v>170</v>
      </c>
    </row>
    <row r="372" s="174" customFormat="true" ht="28.35" hidden="false" customHeight="false" outlineLevel="0" collapsed="false">
      <c r="B372" s="175"/>
      <c r="D372" s="169" t="s">
        <v>180</v>
      </c>
      <c r="E372" s="176"/>
      <c r="F372" s="177" t="s">
        <v>288</v>
      </c>
      <c r="H372" s="178" t="n">
        <v>-44.475</v>
      </c>
      <c r="L372" s="175"/>
      <c r="M372" s="179"/>
      <c r="T372" s="180"/>
      <c r="AT372" s="176" t="s">
        <v>180</v>
      </c>
      <c r="AU372" s="176" t="s">
        <v>80</v>
      </c>
      <c r="AV372" s="174" t="s">
        <v>80</v>
      </c>
      <c r="AW372" s="174" t="s">
        <v>32</v>
      </c>
      <c r="AX372" s="174" t="s">
        <v>71</v>
      </c>
      <c r="AY372" s="176" t="s">
        <v>170</v>
      </c>
    </row>
    <row r="373" s="181" customFormat="true" ht="10.5" hidden="false" customHeight="false" outlineLevel="0" collapsed="false">
      <c r="B373" s="182"/>
      <c r="D373" s="169" t="s">
        <v>180</v>
      </c>
      <c r="E373" s="183"/>
      <c r="F373" s="184" t="s">
        <v>190</v>
      </c>
      <c r="H373" s="185" t="n">
        <v>425.012</v>
      </c>
      <c r="L373" s="182"/>
      <c r="M373" s="186"/>
      <c r="T373" s="187"/>
      <c r="AT373" s="183" t="s">
        <v>180</v>
      </c>
      <c r="AU373" s="183" t="s">
        <v>80</v>
      </c>
      <c r="AV373" s="181" t="s">
        <v>176</v>
      </c>
      <c r="AW373" s="181" t="s">
        <v>32</v>
      </c>
      <c r="AX373" s="181" t="s">
        <v>78</v>
      </c>
      <c r="AY373" s="183" t="s">
        <v>170</v>
      </c>
    </row>
    <row r="374" s="20" customFormat="true" ht="16.5" hidden="false" customHeight="true" outlineLevel="0" collapsed="false">
      <c r="B374" s="21"/>
      <c r="C374" s="188" t="s">
        <v>505</v>
      </c>
      <c r="D374" s="188" t="s">
        <v>229</v>
      </c>
      <c r="E374" s="189" t="s">
        <v>506</v>
      </c>
      <c r="F374" s="190" t="s">
        <v>507</v>
      </c>
      <c r="G374" s="191" t="s">
        <v>260</v>
      </c>
      <c r="H374" s="192" t="n">
        <v>446.263</v>
      </c>
      <c r="I374" s="193" t="n">
        <v>330</v>
      </c>
      <c r="J374" s="194" t="n">
        <f aca="false">ROUND(I374*H374,2)</f>
        <v>147266.79</v>
      </c>
      <c r="K374" s="190"/>
      <c r="L374" s="195"/>
      <c r="M374" s="196"/>
      <c r="N374" s="197" t="s">
        <v>42</v>
      </c>
      <c r="O374" s="160" t="n">
        <v>0</v>
      </c>
      <c r="P374" s="160" t="n">
        <f aca="false">O374*H374</f>
        <v>0</v>
      </c>
      <c r="Q374" s="160" t="n">
        <v>0.0017</v>
      </c>
      <c r="R374" s="160" t="n">
        <f aca="false">Q374*H374</f>
        <v>0.7586471</v>
      </c>
      <c r="S374" s="160" t="n">
        <v>0</v>
      </c>
      <c r="T374" s="161" t="n">
        <f aca="false">S374*H374</f>
        <v>0</v>
      </c>
      <c r="AR374" s="162" t="s">
        <v>223</v>
      </c>
      <c r="AT374" s="162" t="s">
        <v>229</v>
      </c>
      <c r="AU374" s="162" t="s">
        <v>80</v>
      </c>
      <c r="AY374" s="4" t="s">
        <v>170</v>
      </c>
      <c r="BE374" s="163" t="n">
        <f aca="false">IF(N374="základní",J374,0)</f>
        <v>147266.79</v>
      </c>
      <c r="BF374" s="163" t="n">
        <f aca="false">IF(N374="snížená",J374,0)</f>
        <v>0</v>
      </c>
      <c r="BG374" s="163" t="n">
        <f aca="false">IF(N374="zákl. přenesená",J374,0)</f>
        <v>0</v>
      </c>
      <c r="BH374" s="163" t="n">
        <f aca="false">IF(N374="sníž. přenesená",J374,0)</f>
        <v>0</v>
      </c>
      <c r="BI374" s="163" t="n">
        <f aca="false">IF(N374="nulová",J374,0)</f>
        <v>0</v>
      </c>
      <c r="BJ374" s="4" t="s">
        <v>78</v>
      </c>
      <c r="BK374" s="163" t="n">
        <f aca="false">ROUND(I374*H374,2)</f>
        <v>147266.79</v>
      </c>
      <c r="BL374" s="4" t="s">
        <v>176</v>
      </c>
      <c r="BM374" s="162" t="s">
        <v>508</v>
      </c>
    </row>
    <row r="375" s="174" customFormat="true" ht="10.5" hidden="false" customHeight="false" outlineLevel="0" collapsed="false">
      <c r="B375" s="175"/>
      <c r="D375" s="169" t="s">
        <v>180</v>
      </c>
      <c r="F375" s="177" t="s">
        <v>509</v>
      </c>
      <c r="H375" s="178" t="n">
        <v>446.263</v>
      </c>
      <c r="L375" s="175"/>
      <c r="M375" s="179"/>
      <c r="T375" s="180"/>
      <c r="AT375" s="176" t="s">
        <v>180</v>
      </c>
      <c r="AU375" s="176" t="s">
        <v>80</v>
      </c>
      <c r="AV375" s="174" t="s">
        <v>80</v>
      </c>
      <c r="AW375" s="174" t="s">
        <v>3</v>
      </c>
      <c r="AX375" s="174" t="s">
        <v>78</v>
      </c>
      <c r="AY375" s="176" t="s">
        <v>170</v>
      </c>
    </row>
    <row r="376" s="20" customFormat="true" ht="49.15" hidden="false" customHeight="true" outlineLevel="0" collapsed="false">
      <c r="B376" s="21"/>
      <c r="C376" s="151" t="s">
        <v>510</v>
      </c>
      <c r="D376" s="151" t="s">
        <v>172</v>
      </c>
      <c r="E376" s="152" t="s">
        <v>511</v>
      </c>
      <c r="F376" s="153" t="s">
        <v>512</v>
      </c>
      <c r="G376" s="154" t="s">
        <v>260</v>
      </c>
      <c r="H376" s="155" t="n">
        <v>38.343</v>
      </c>
      <c r="I376" s="156" t="n">
        <v>850</v>
      </c>
      <c r="J376" s="157" t="n">
        <f aca="false">ROUND(I376*H376,2)</f>
        <v>32591.55</v>
      </c>
      <c r="K376" s="153"/>
      <c r="L376" s="21"/>
      <c r="M376" s="158"/>
      <c r="N376" s="159" t="s">
        <v>42</v>
      </c>
      <c r="O376" s="160" t="n">
        <v>1.04</v>
      </c>
      <c r="P376" s="160" t="n">
        <f aca="false">O376*H376</f>
        <v>39.87672</v>
      </c>
      <c r="Q376" s="160" t="n">
        <v>0.00843</v>
      </c>
      <c r="R376" s="160" t="n">
        <f aca="false">Q376*H376</f>
        <v>0.32323149</v>
      </c>
      <c r="S376" s="160" t="n">
        <v>0</v>
      </c>
      <c r="T376" s="161" t="n">
        <f aca="false">S376*H376</f>
        <v>0</v>
      </c>
      <c r="AR376" s="162" t="s">
        <v>176</v>
      </c>
      <c r="AT376" s="162" t="s">
        <v>172</v>
      </c>
      <c r="AU376" s="162" t="s">
        <v>80</v>
      </c>
      <c r="AY376" s="4" t="s">
        <v>170</v>
      </c>
      <c r="BE376" s="163" t="n">
        <f aca="false">IF(N376="základní",J376,0)</f>
        <v>32591.55</v>
      </c>
      <c r="BF376" s="163" t="n">
        <f aca="false">IF(N376="snížená",J376,0)</f>
        <v>0</v>
      </c>
      <c r="BG376" s="163" t="n">
        <f aca="false">IF(N376="zákl. přenesená",J376,0)</f>
        <v>0</v>
      </c>
      <c r="BH376" s="163" t="n">
        <f aca="false">IF(N376="sníž. přenesená",J376,0)</f>
        <v>0</v>
      </c>
      <c r="BI376" s="163" t="n">
        <f aca="false">IF(N376="nulová",J376,0)</f>
        <v>0</v>
      </c>
      <c r="BJ376" s="4" t="s">
        <v>78</v>
      </c>
      <c r="BK376" s="163" t="n">
        <f aca="false">ROUND(I376*H376,2)</f>
        <v>32591.55</v>
      </c>
      <c r="BL376" s="4" t="s">
        <v>176</v>
      </c>
      <c r="BM376" s="162" t="s">
        <v>513</v>
      </c>
    </row>
    <row r="377" s="20" customFormat="true" ht="10.5" hidden="false" customHeight="false" outlineLevel="0" collapsed="false">
      <c r="B377" s="21"/>
      <c r="D377" s="164" t="s">
        <v>178</v>
      </c>
      <c r="F377" s="165" t="s">
        <v>514</v>
      </c>
      <c r="L377" s="21"/>
      <c r="M377" s="166"/>
      <c r="T377" s="52"/>
      <c r="AT377" s="4" t="s">
        <v>178</v>
      </c>
      <c r="AU377" s="4" t="s">
        <v>80</v>
      </c>
    </row>
    <row r="378" s="167" customFormat="true" ht="10.5" hidden="false" customHeight="false" outlineLevel="0" collapsed="false">
      <c r="B378" s="168"/>
      <c r="D378" s="169" t="s">
        <v>180</v>
      </c>
      <c r="E378" s="170"/>
      <c r="F378" s="171" t="s">
        <v>515</v>
      </c>
      <c r="H378" s="170"/>
      <c r="L378" s="168"/>
      <c r="M378" s="172"/>
      <c r="T378" s="173"/>
      <c r="AT378" s="170" t="s">
        <v>180</v>
      </c>
      <c r="AU378" s="170" t="s">
        <v>80</v>
      </c>
      <c r="AV378" s="167" t="s">
        <v>78</v>
      </c>
      <c r="AW378" s="167" t="s">
        <v>32</v>
      </c>
      <c r="AX378" s="167" t="s">
        <v>71</v>
      </c>
      <c r="AY378" s="170" t="s">
        <v>170</v>
      </c>
    </row>
    <row r="379" s="174" customFormat="true" ht="10.5" hidden="false" customHeight="false" outlineLevel="0" collapsed="false">
      <c r="B379" s="175"/>
      <c r="D379" s="169" t="s">
        <v>180</v>
      </c>
      <c r="E379" s="176"/>
      <c r="F379" s="177" t="s">
        <v>516</v>
      </c>
      <c r="H379" s="178" t="n">
        <v>38.343</v>
      </c>
      <c r="L379" s="175"/>
      <c r="M379" s="179"/>
      <c r="T379" s="180"/>
      <c r="AT379" s="176" t="s">
        <v>180</v>
      </c>
      <c r="AU379" s="176" t="s">
        <v>80</v>
      </c>
      <c r="AV379" s="174" t="s">
        <v>80</v>
      </c>
      <c r="AW379" s="174" t="s">
        <v>32</v>
      </c>
      <c r="AX379" s="174" t="s">
        <v>78</v>
      </c>
      <c r="AY379" s="176" t="s">
        <v>170</v>
      </c>
    </row>
    <row r="380" s="20" customFormat="true" ht="24.2" hidden="false" customHeight="true" outlineLevel="0" collapsed="false">
      <c r="B380" s="21"/>
      <c r="C380" s="188" t="s">
        <v>517</v>
      </c>
      <c r="D380" s="188" t="s">
        <v>229</v>
      </c>
      <c r="E380" s="189" t="s">
        <v>518</v>
      </c>
      <c r="F380" s="190" t="s">
        <v>519</v>
      </c>
      <c r="G380" s="191" t="s">
        <v>260</v>
      </c>
      <c r="H380" s="192" t="n">
        <v>40.26</v>
      </c>
      <c r="I380" s="193" t="n">
        <v>628</v>
      </c>
      <c r="J380" s="194" t="n">
        <f aca="false">ROUND(I380*H380,2)</f>
        <v>25283.28</v>
      </c>
      <c r="K380" s="190"/>
      <c r="L380" s="195"/>
      <c r="M380" s="196"/>
      <c r="N380" s="197" t="s">
        <v>42</v>
      </c>
      <c r="O380" s="160" t="n">
        <v>0</v>
      </c>
      <c r="P380" s="160" t="n">
        <f aca="false">O380*H380</f>
        <v>0</v>
      </c>
      <c r="Q380" s="160" t="n">
        <v>0.003</v>
      </c>
      <c r="R380" s="160" t="n">
        <f aca="false">Q380*H380</f>
        <v>0.12078</v>
      </c>
      <c r="S380" s="160" t="n">
        <v>0</v>
      </c>
      <c r="T380" s="161" t="n">
        <f aca="false">S380*H380</f>
        <v>0</v>
      </c>
      <c r="AR380" s="162" t="s">
        <v>223</v>
      </c>
      <c r="AT380" s="162" t="s">
        <v>229</v>
      </c>
      <c r="AU380" s="162" t="s">
        <v>80</v>
      </c>
      <c r="AY380" s="4" t="s">
        <v>170</v>
      </c>
      <c r="BE380" s="163" t="n">
        <f aca="false">IF(N380="základní",J380,0)</f>
        <v>25283.28</v>
      </c>
      <c r="BF380" s="163" t="n">
        <f aca="false">IF(N380="snížená",J380,0)</f>
        <v>0</v>
      </c>
      <c r="BG380" s="163" t="n">
        <f aca="false">IF(N380="zákl. přenesená",J380,0)</f>
        <v>0</v>
      </c>
      <c r="BH380" s="163" t="n">
        <f aca="false">IF(N380="sníž. přenesená",J380,0)</f>
        <v>0</v>
      </c>
      <c r="BI380" s="163" t="n">
        <f aca="false">IF(N380="nulová",J380,0)</f>
        <v>0</v>
      </c>
      <c r="BJ380" s="4" t="s">
        <v>78</v>
      </c>
      <c r="BK380" s="163" t="n">
        <f aca="false">ROUND(I380*H380,2)</f>
        <v>25283.28</v>
      </c>
      <c r="BL380" s="4" t="s">
        <v>176</v>
      </c>
      <c r="BM380" s="162" t="s">
        <v>520</v>
      </c>
    </row>
    <row r="381" s="174" customFormat="true" ht="10.5" hidden="false" customHeight="false" outlineLevel="0" collapsed="false">
      <c r="B381" s="175"/>
      <c r="D381" s="169" t="s">
        <v>180</v>
      </c>
      <c r="F381" s="177" t="s">
        <v>521</v>
      </c>
      <c r="H381" s="178" t="n">
        <v>40.26</v>
      </c>
      <c r="L381" s="175"/>
      <c r="M381" s="179"/>
      <c r="T381" s="180"/>
      <c r="AT381" s="176" t="s">
        <v>180</v>
      </c>
      <c r="AU381" s="176" t="s">
        <v>80</v>
      </c>
      <c r="AV381" s="174" t="s">
        <v>80</v>
      </c>
      <c r="AW381" s="174" t="s">
        <v>3</v>
      </c>
      <c r="AX381" s="174" t="s">
        <v>78</v>
      </c>
      <c r="AY381" s="176" t="s">
        <v>170</v>
      </c>
    </row>
    <row r="382" s="20" customFormat="true" ht="44.25" hidden="false" customHeight="true" outlineLevel="0" collapsed="false">
      <c r="B382" s="21"/>
      <c r="C382" s="151" t="s">
        <v>522</v>
      </c>
      <c r="D382" s="151" t="s">
        <v>172</v>
      </c>
      <c r="E382" s="152" t="s">
        <v>523</v>
      </c>
      <c r="F382" s="153" t="s">
        <v>524</v>
      </c>
      <c r="G382" s="154" t="s">
        <v>352</v>
      </c>
      <c r="H382" s="155" t="n">
        <v>249.425</v>
      </c>
      <c r="I382" s="156" t="n">
        <v>214</v>
      </c>
      <c r="J382" s="157" t="n">
        <f aca="false">ROUND(I382*H382,2)</f>
        <v>53376.95</v>
      </c>
      <c r="K382" s="153"/>
      <c r="L382" s="21"/>
      <c r="M382" s="158"/>
      <c r="N382" s="159" t="s">
        <v>42</v>
      </c>
      <c r="O382" s="160" t="n">
        <v>0.3</v>
      </c>
      <c r="P382" s="160" t="n">
        <f aca="false">O382*H382</f>
        <v>74.8275</v>
      </c>
      <c r="Q382" s="160" t="n">
        <v>0.00176</v>
      </c>
      <c r="R382" s="160" t="n">
        <f aca="false">Q382*H382</f>
        <v>0.438988</v>
      </c>
      <c r="S382" s="160" t="n">
        <v>0</v>
      </c>
      <c r="T382" s="161" t="n">
        <f aca="false">S382*H382</f>
        <v>0</v>
      </c>
      <c r="AR382" s="162" t="s">
        <v>176</v>
      </c>
      <c r="AT382" s="162" t="s">
        <v>172</v>
      </c>
      <c r="AU382" s="162" t="s">
        <v>80</v>
      </c>
      <c r="AY382" s="4" t="s">
        <v>170</v>
      </c>
      <c r="BE382" s="163" t="n">
        <f aca="false">IF(N382="základní",J382,0)</f>
        <v>53376.95</v>
      </c>
      <c r="BF382" s="163" t="n">
        <f aca="false">IF(N382="snížená",J382,0)</f>
        <v>0</v>
      </c>
      <c r="BG382" s="163" t="n">
        <f aca="false">IF(N382="zákl. přenesená",J382,0)</f>
        <v>0</v>
      </c>
      <c r="BH382" s="163" t="n">
        <f aca="false">IF(N382="sníž. přenesená",J382,0)</f>
        <v>0</v>
      </c>
      <c r="BI382" s="163" t="n">
        <f aca="false">IF(N382="nulová",J382,0)</f>
        <v>0</v>
      </c>
      <c r="BJ382" s="4" t="s">
        <v>78</v>
      </c>
      <c r="BK382" s="163" t="n">
        <f aca="false">ROUND(I382*H382,2)</f>
        <v>53376.95</v>
      </c>
      <c r="BL382" s="4" t="s">
        <v>176</v>
      </c>
      <c r="BM382" s="162" t="s">
        <v>525</v>
      </c>
    </row>
    <row r="383" s="20" customFormat="true" ht="10.5" hidden="false" customHeight="false" outlineLevel="0" collapsed="false">
      <c r="B383" s="21"/>
      <c r="D383" s="164" t="s">
        <v>178</v>
      </c>
      <c r="F383" s="165" t="s">
        <v>526</v>
      </c>
      <c r="L383" s="21"/>
      <c r="M383" s="166"/>
      <c r="T383" s="52"/>
      <c r="AT383" s="4" t="s">
        <v>178</v>
      </c>
      <c r="AU383" s="4" t="s">
        <v>80</v>
      </c>
    </row>
    <row r="384" s="174" customFormat="true" ht="19.4" hidden="false" customHeight="false" outlineLevel="0" collapsed="false">
      <c r="B384" s="175"/>
      <c r="D384" s="169" t="s">
        <v>180</v>
      </c>
      <c r="E384" s="176"/>
      <c r="F384" s="177" t="s">
        <v>527</v>
      </c>
      <c r="H384" s="178" t="n">
        <v>120.625</v>
      </c>
      <c r="L384" s="175"/>
      <c r="M384" s="179"/>
      <c r="T384" s="180"/>
      <c r="AT384" s="176" t="s">
        <v>180</v>
      </c>
      <c r="AU384" s="176" t="s">
        <v>80</v>
      </c>
      <c r="AV384" s="174" t="s">
        <v>80</v>
      </c>
      <c r="AW384" s="174" t="s">
        <v>32</v>
      </c>
      <c r="AX384" s="174" t="s">
        <v>71</v>
      </c>
      <c r="AY384" s="176" t="s">
        <v>170</v>
      </c>
    </row>
    <row r="385" s="174" customFormat="true" ht="19.4" hidden="false" customHeight="false" outlineLevel="0" collapsed="false">
      <c r="B385" s="175"/>
      <c r="D385" s="169" t="s">
        <v>180</v>
      </c>
      <c r="E385" s="176"/>
      <c r="F385" s="177" t="s">
        <v>528</v>
      </c>
      <c r="H385" s="178" t="n">
        <v>128.8</v>
      </c>
      <c r="L385" s="175"/>
      <c r="M385" s="179"/>
      <c r="T385" s="180"/>
      <c r="AT385" s="176" t="s">
        <v>180</v>
      </c>
      <c r="AU385" s="176" t="s">
        <v>80</v>
      </c>
      <c r="AV385" s="174" t="s">
        <v>80</v>
      </c>
      <c r="AW385" s="174" t="s">
        <v>32</v>
      </c>
      <c r="AX385" s="174" t="s">
        <v>71</v>
      </c>
      <c r="AY385" s="176" t="s">
        <v>170</v>
      </c>
    </row>
    <row r="386" s="181" customFormat="true" ht="10.5" hidden="false" customHeight="false" outlineLevel="0" collapsed="false">
      <c r="B386" s="182"/>
      <c r="D386" s="169" t="s">
        <v>180</v>
      </c>
      <c r="E386" s="183"/>
      <c r="F386" s="184" t="s">
        <v>190</v>
      </c>
      <c r="H386" s="185" t="n">
        <v>249.425</v>
      </c>
      <c r="L386" s="182"/>
      <c r="M386" s="186"/>
      <c r="T386" s="187"/>
      <c r="AT386" s="183" t="s">
        <v>180</v>
      </c>
      <c r="AU386" s="183" t="s">
        <v>80</v>
      </c>
      <c r="AV386" s="181" t="s">
        <v>176</v>
      </c>
      <c r="AW386" s="181" t="s">
        <v>32</v>
      </c>
      <c r="AX386" s="181" t="s">
        <v>78</v>
      </c>
      <c r="AY386" s="183" t="s">
        <v>170</v>
      </c>
    </row>
    <row r="387" s="20" customFormat="true" ht="16.5" hidden="false" customHeight="true" outlineLevel="0" collapsed="false">
      <c r="B387" s="21"/>
      <c r="C387" s="188" t="s">
        <v>529</v>
      </c>
      <c r="D387" s="188" t="s">
        <v>229</v>
      </c>
      <c r="E387" s="189" t="s">
        <v>530</v>
      </c>
      <c r="F387" s="190" t="s">
        <v>531</v>
      </c>
      <c r="G387" s="191" t="s">
        <v>260</v>
      </c>
      <c r="H387" s="192" t="n">
        <v>60.361</v>
      </c>
      <c r="I387" s="193" t="n">
        <v>69</v>
      </c>
      <c r="J387" s="194" t="n">
        <f aca="false">ROUND(I387*H387,2)</f>
        <v>4164.91</v>
      </c>
      <c r="K387" s="190"/>
      <c r="L387" s="195"/>
      <c r="M387" s="196"/>
      <c r="N387" s="197" t="s">
        <v>42</v>
      </c>
      <c r="O387" s="160" t="n">
        <v>0</v>
      </c>
      <c r="P387" s="160" t="n">
        <f aca="false">O387*H387</f>
        <v>0</v>
      </c>
      <c r="Q387" s="160" t="n">
        <v>0.00034</v>
      </c>
      <c r="R387" s="160" t="n">
        <f aca="false">Q387*H387</f>
        <v>0.02052274</v>
      </c>
      <c r="S387" s="160" t="n">
        <v>0</v>
      </c>
      <c r="T387" s="161" t="n">
        <f aca="false">S387*H387</f>
        <v>0</v>
      </c>
      <c r="AR387" s="162" t="s">
        <v>223</v>
      </c>
      <c r="AT387" s="162" t="s">
        <v>229</v>
      </c>
      <c r="AU387" s="162" t="s">
        <v>80</v>
      </c>
      <c r="AY387" s="4" t="s">
        <v>170</v>
      </c>
      <c r="BE387" s="163" t="n">
        <f aca="false">IF(N387="základní",J387,0)</f>
        <v>4164.91</v>
      </c>
      <c r="BF387" s="163" t="n">
        <f aca="false">IF(N387="snížená",J387,0)</f>
        <v>0</v>
      </c>
      <c r="BG387" s="163" t="n">
        <f aca="false">IF(N387="zákl. přenesená",J387,0)</f>
        <v>0</v>
      </c>
      <c r="BH387" s="163" t="n">
        <f aca="false">IF(N387="sníž. přenesená",J387,0)</f>
        <v>0</v>
      </c>
      <c r="BI387" s="163" t="n">
        <f aca="false">IF(N387="nulová",J387,0)</f>
        <v>0</v>
      </c>
      <c r="BJ387" s="4" t="s">
        <v>78</v>
      </c>
      <c r="BK387" s="163" t="n">
        <f aca="false">ROUND(I387*H387,2)</f>
        <v>4164.91</v>
      </c>
      <c r="BL387" s="4" t="s">
        <v>176</v>
      </c>
      <c r="BM387" s="162" t="s">
        <v>532</v>
      </c>
    </row>
    <row r="388" s="174" customFormat="true" ht="10.5" hidden="false" customHeight="false" outlineLevel="0" collapsed="false">
      <c r="B388" s="175"/>
      <c r="D388" s="169" t="s">
        <v>180</v>
      </c>
      <c r="E388" s="176"/>
      <c r="F388" s="177" t="s">
        <v>533</v>
      </c>
      <c r="H388" s="178" t="n">
        <v>54.874</v>
      </c>
      <c r="L388" s="175"/>
      <c r="M388" s="179"/>
      <c r="T388" s="180"/>
      <c r="AT388" s="176" t="s">
        <v>180</v>
      </c>
      <c r="AU388" s="176" t="s">
        <v>80</v>
      </c>
      <c r="AV388" s="174" t="s">
        <v>80</v>
      </c>
      <c r="AW388" s="174" t="s">
        <v>32</v>
      </c>
      <c r="AX388" s="174" t="s">
        <v>78</v>
      </c>
      <c r="AY388" s="176" t="s">
        <v>170</v>
      </c>
    </row>
    <row r="389" s="174" customFormat="true" ht="10.5" hidden="false" customHeight="false" outlineLevel="0" collapsed="false">
      <c r="B389" s="175"/>
      <c r="D389" s="169" t="s">
        <v>180</v>
      </c>
      <c r="F389" s="177" t="s">
        <v>534</v>
      </c>
      <c r="H389" s="178" t="n">
        <v>60.361</v>
      </c>
      <c r="L389" s="175"/>
      <c r="M389" s="179"/>
      <c r="T389" s="180"/>
      <c r="AT389" s="176" t="s">
        <v>180</v>
      </c>
      <c r="AU389" s="176" t="s">
        <v>80</v>
      </c>
      <c r="AV389" s="174" t="s">
        <v>80</v>
      </c>
      <c r="AW389" s="174" t="s">
        <v>3</v>
      </c>
      <c r="AX389" s="174" t="s">
        <v>78</v>
      </c>
      <c r="AY389" s="176" t="s">
        <v>170</v>
      </c>
    </row>
    <row r="390" s="20" customFormat="true" ht="49.15" hidden="false" customHeight="true" outlineLevel="0" collapsed="false">
      <c r="B390" s="21"/>
      <c r="C390" s="151" t="s">
        <v>535</v>
      </c>
      <c r="D390" s="151" t="s">
        <v>172</v>
      </c>
      <c r="E390" s="152" t="s">
        <v>536</v>
      </c>
      <c r="F390" s="153" t="s">
        <v>537</v>
      </c>
      <c r="G390" s="154" t="s">
        <v>352</v>
      </c>
      <c r="H390" s="155" t="n">
        <v>7</v>
      </c>
      <c r="I390" s="156" t="n">
        <v>297</v>
      </c>
      <c r="J390" s="157" t="n">
        <f aca="false">ROUND(I390*H390,2)</f>
        <v>2079</v>
      </c>
      <c r="K390" s="153"/>
      <c r="L390" s="21"/>
      <c r="M390" s="158"/>
      <c r="N390" s="159" t="s">
        <v>42</v>
      </c>
      <c r="O390" s="160" t="n">
        <v>0.39</v>
      </c>
      <c r="P390" s="160" t="n">
        <f aca="false">O390*H390</f>
        <v>2.73</v>
      </c>
      <c r="Q390" s="160" t="n">
        <v>0.00339</v>
      </c>
      <c r="R390" s="160" t="n">
        <f aca="false">Q390*H390</f>
        <v>0.02373</v>
      </c>
      <c r="S390" s="160" t="n">
        <v>0</v>
      </c>
      <c r="T390" s="161" t="n">
        <f aca="false">S390*H390</f>
        <v>0</v>
      </c>
      <c r="AR390" s="162" t="s">
        <v>176</v>
      </c>
      <c r="AT390" s="162" t="s">
        <v>172</v>
      </c>
      <c r="AU390" s="162" t="s">
        <v>80</v>
      </c>
      <c r="AY390" s="4" t="s">
        <v>170</v>
      </c>
      <c r="BE390" s="163" t="n">
        <f aca="false">IF(N390="základní",J390,0)</f>
        <v>2079</v>
      </c>
      <c r="BF390" s="163" t="n">
        <f aca="false">IF(N390="snížená",J390,0)</f>
        <v>0</v>
      </c>
      <c r="BG390" s="163" t="n">
        <f aca="false">IF(N390="zákl. přenesená",J390,0)</f>
        <v>0</v>
      </c>
      <c r="BH390" s="163" t="n">
        <f aca="false">IF(N390="sníž. přenesená",J390,0)</f>
        <v>0</v>
      </c>
      <c r="BI390" s="163" t="n">
        <f aca="false">IF(N390="nulová",J390,0)</f>
        <v>0</v>
      </c>
      <c r="BJ390" s="4" t="s">
        <v>78</v>
      </c>
      <c r="BK390" s="163" t="n">
        <f aca="false">ROUND(I390*H390,2)</f>
        <v>2079</v>
      </c>
      <c r="BL390" s="4" t="s">
        <v>176</v>
      </c>
      <c r="BM390" s="162" t="s">
        <v>538</v>
      </c>
    </row>
    <row r="391" s="20" customFormat="true" ht="10.5" hidden="false" customHeight="false" outlineLevel="0" collapsed="false">
      <c r="B391" s="21"/>
      <c r="D391" s="164" t="s">
        <v>178</v>
      </c>
      <c r="F391" s="165" t="s">
        <v>539</v>
      </c>
      <c r="L391" s="21"/>
      <c r="M391" s="166"/>
      <c r="T391" s="52"/>
      <c r="AT391" s="4" t="s">
        <v>178</v>
      </c>
      <c r="AU391" s="4" t="s">
        <v>80</v>
      </c>
    </row>
    <row r="392" s="174" customFormat="true" ht="10.5" hidden="false" customHeight="false" outlineLevel="0" collapsed="false">
      <c r="B392" s="175"/>
      <c r="D392" s="169" t="s">
        <v>180</v>
      </c>
      <c r="E392" s="176"/>
      <c r="F392" s="177" t="s">
        <v>540</v>
      </c>
      <c r="H392" s="178" t="n">
        <v>7</v>
      </c>
      <c r="L392" s="175"/>
      <c r="M392" s="179"/>
      <c r="T392" s="180"/>
      <c r="AT392" s="176" t="s">
        <v>180</v>
      </c>
      <c r="AU392" s="176" t="s">
        <v>80</v>
      </c>
      <c r="AV392" s="174" t="s">
        <v>80</v>
      </c>
      <c r="AW392" s="174" t="s">
        <v>32</v>
      </c>
      <c r="AX392" s="174" t="s">
        <v>78</v>
      </c>
      <c r="AY392" s="176" t="s">
        <v>170</v>
      </c>
    </row>
    <row r="393" s="20" customFormat="true" ht="16.5" hidden="false" customHeight="true" outlineLevel="0" collapsed="false">
      <c r="B393" s="21"/>
      <c r="C393" s="188" t="s">
        <v>541</v>
      </c>
      <c r="D393" s="188" t="s">
        <v>229</v>
      </c>
      <c r="E393" s="189" t="s">
        <v>530</v>
      </c>
      <c r="F393" s="190" t="s">
        <v>531</v>
      </c>
      <c r="G393" s="191" t="s">
        <v>260</v>
      </c>
      <c r="H393" s="192" t="n">
        <v>3.388</v>
      </c>
      <c r="I393" s="193" t="n">
        <v>69</v>
      </c>
      <c r="J393" s="194" t="n">
        <f aca="false">ROUND(I393*H393,2)</f>
        <v>233.77</v>
      </c>
      <c r="K393" s="190"/>
      <c r="L393" s="195"/>
      <c r="M393" s="196"/>
      <c r="N393" s="197" t="s">
        <v>42</v>
      </c>
      <c r="O393" s="160" t="n">
        <v>0</v>
      </c>
      <c r="P393" s="160" t="n">
        <f aca="false">O393*H393</f>
        <v>0</v>
      </c>
      <c r="Q393" s="160" t="n">
        <v>0.00034</v>
      </c>
      <c r="R393" s="160" t="n">
        <f aca="false">Q393*H393</f>
        <v>0.00115192</v>
      </c>
      <c r="S393" s="160" t="n">
        <v>0</v>
      </c>
      <c r="T393" s="161" t="n">
        <f aca="false">S393*H393</f>
        <v>0</v>
      </c>
      <c r="AR393" s="162" t="s">
        <v>223</v>
      </c>
      <c r="AT393" s="162" t="s">
        <v>229</v>
      </c>
      <c r="AU393" s="162" t="s">
        <v>80</v>
      </c>
      <c r="AY393" s="4" t="s">
        <v>170</v>
      </c>
      <c r="BE393" s="163" t="n">
        <f aca="false">IF(N393="základní",J393,0)</f>
        <v>233.77</v>
      </c>
      <c r="BF393" s="163" t="n">
        <f aca="false">IF(N393="snížená",J393,0)</f>
        <v>0</v>
      </c>
      <c r="BG393" s="163" t="n">
        <f aca="false">IF(N393="zákl. přenesená",J393,0)</f>
        <v>0</v>
      </c>
      <c r="BH393" s="163" t="n">
        <f aca="false">IF(N393="sníž. přenesená",J393,0)</f>
        <v>0</v>
      </c>
      <c r="BI393" s="163" t="n">
        <f aca="false">IF(N393="nulová",J393,0)</f>
        <v>0</v>
      </c>
      <c r="BJ393" s="4" t="s">
        <v>78</v>
      </c>
      <c r="BK393" s="163" t="n">
        <f aca="false">ROUND(I393*H393,2)</f>
        <v>233.77</v>
      </c>
      <c r="BL393" s="4" t="s">
        <v>176</v>
      </c>
      <c r="BM393" s="162" t="s">
        <v>542</v>
      </c>
    </row>
    <row r="394" s="174" customFormat="true" ht="10.5" hidden="false" customHeight="false" outlineLevel="0" collapsed="false">
      <c r="B394" s="175"/>
      <c r="D394" s="169" t="s">
        <v>180</v>
      </c>
      <c r="E394" s="176"/>
      <c r="F394" s="177" t="s">
        <v>543</v>
      </c>
      <c r="H394" s="178" t="n">
        <v>3.08</v>
      </c>
      <c r="L394" s="175"/>
      <c r="M394" s="179"/>
      <c r="T394" s="180"/>
      <c r="AT394" s="176" t="s">
        <v>180</v>
      </c>
      <c r="AU394" s="176" t="s">
        <v>80</v>
      </c>
      <c r="AV394" s="174" t="s">
        <v>80</v>
      </c>
      <c r="AW394" s="174" t="s">
        <v>32</v>
      </c>
      <c r="AX394" s="174" t="s">
        <v>78</v>
      </c>
      <c r="AY394" s="176" t="s">
        <v>170</v>
      </c>
    </row>
    <row r="395" s="174" customFormat="true" ht="10.5" hidden="false" customHeight="false" outlineLevel="0" collapsed="false">
      <c r="B395" s="175"/>
      <c r="D395" s="169" t="s">
        <v>180</v>
      </c>
      <c r="F395" s="177" t="s">
        <v>544</v>
      </c>
      <c r="H395" s="178" t="n">
        <v>3.388</v>
      </c>
      <c r="L395" s="175"/>
      <c r="M395" s="179"/>
      <c r="T395" s="180"/>
      <c r="AT395" s="176" t="s">
        <v>180</v>
      </c>
      <c r="AU395" s="176" t="s">
        <v>80</v>
      </c>
      <c r="AV395" s="174" t="s">
        <v>80</v>
      </c>
      <c r="AW395" s="174" t="s">
        <v>3</v>
      </c>
      <c r="AX395" s="174" t="s">
        <v>78</v>
      </c>
      <c r="AY395" s="176" t="s">
        <v>170</v>
      </c>
    </row>
    <row r="396" s="20" customFormat="true" ht="24.2" hidden="false" customHeight="true" outlineLevel="0" collapsed="false">
      <c r="B396" s="21"/>
      <c r="C396" s="151" t="s">
        <v>545</v>
      </c>
      <c r="D396" s="151" t="s">
        <v>172</v>
      </c>
      <c r="E396" s="152" t="s">
        <v>546</v>
      </c>
      <c r="F396" s="153" t="s">
        <v>547</v>
      </c>
      <c r="G396" s="154" t="s">
        <v>352</v>
      </c>
      <c r="H396" s="155" t="n">
        <v>78.775</v>
      </c>
      <c r="I396" s="156" t="n">
        <v>139</v>
      </c>
      <c r="J396" s="157" t="n">
        <f aca="false">ROUND(I396*H396,2)</f>
        <v>10949.73</v>
      </c>
      <c r="K396" s="153"/>
      <c r="L396" s="21"/>
      <c r="M396" s="158"/>
      <c r="N396" s="159" t="s">
        <v>42</v>
      </c>
      <c r="O396" s="160" t="n">
        <v>0.23</v>
      </c>
      <c r="P396" s="160" t="n">
        <f aca="false">O396*H396</f>
        <v>18.11825</v>
      </c>
      <c r="Q396" s="160" t="n">
        <v>3E-005</v>
      </c>
      <c r="R396" s="160" t="n">
        <f aca="false">Q396*H396</f>
        <v>0.00236325</v>
      </c>
      <c r="S396" s="160" t="n">
        <v>0</v>
      </c>
      <c r="T396" s="161" t="n">
        <f aca="false">S396*H396</f>
        <v>0</v>
      </c>
      <c r="AR396" s="162" t="s">
        <v>176</v>
      </c>
      <c r="AT396" s="162" t="s">
        <v>172</v>
      </c>
      <c r="AU396" s="162" t="s">
        <v>80</v>
      </c>
      <c r="AY396" s="4" t="s">
        <v>170</v>
      </c>
      <c r="BE396" s="163" t="n">
        <f aca="false">IF(N396="základní",J396,0)</f>
        <v>10949.73</v>
      </c>
      <c r="BF396" s="163" t="n">
        <f aca="false">IF(N396="snížená",J396,0)</f>
        <v>0</v>
      </c>
      <c r="BG396" s="163" t="n">
        <f aca="false">IF(N396="zákl. přenesená",J396,0)</f>
        <v>0</v>
      </c>
      <c r="BH396" s="163" t="n">
        <f aca="false">IF(N396="sníž. přenesená",J396,0)</f>
        <v>0</v>
      </c>
      <c r="BI396" s="163" t="n">
        <f aca="false">IF(N396="nulová",J396,0)</f>
        <v>0</v>
      </c>
      <c r="BJ396" s="4" t="s">
        <v>78</v>
      </c>
      <c r="BK396" s="163" t="n">
        <f aca="false">ROUND(I396*H396,2)</f>
        <v>10949.73</v>
      </c>
      <c r="BL396" s="4" t="s">
        <v>176</v>
      </c>
      <c r="BM396" s="162" t="s">
        <v>548</v>
      </c>
    </row>
    <row r="397" s="20" customFormat="true" ht="10.5" hidden="false" customHeight="false" outlineLevel="0" collapsed="false">
      <c r="B397" s="21"/>
      <c r="D397" s="164" t="s">
        <v>178</v>
      </c>
      <c r="F397" s="165" t="s">
        <v>549</v>
      </c>
      <c r="L397" s="21"/>
      <c r="M397" s="166"/>
      <c r="T397" s="52"/>
      <c r="AT397" s="4" t="s">
        <v>178</v>
      </c>
      <c r="AU397" s="4" t="s">
        <v>80</v>
      </c>
    </row>
    <row r="398" s="174" customFormat="true" ht="10.5" hidden="false" customHeight="false" outlineLevel="0" collapsed="false">
      <c r="B398" s="175"/>
      <c r="D398" s="169" t="s">
        <v>180</v>
      </c>
      <c r="E398" s="176"/>
      <c r="F398" s="177" t="s">
        <v>550</v>
      </c>
      <c r="H398" s="178" t="n">
        <v>78.775</v>
      </c>
      <c r="L398" s="175"/>
      <c r="M398" s="179"/>
      <c r="T398" s="180"/>
      <c r="AT398" s="176" t="s">
        <v>180</v>
      </c>
      <c r="AU398" s="176" t="s">
        <v>80</v>
      </c>
      <c r="AV398" s="174" t="s">
        <v>80</v>
      </c>
      <c r="AW398" s="174" t="s">
        <v>32</v>
      </c>
      <c r="AX398" s="174" t="s">
        <v>78</v>
      </c>
      <c r="AY398" s="176" t="s">
        <v>170</v>
      </c>
    </row>
    <row r="399" s="20" customFormat="true" ht="24.2" hidden="false" customHeight="true" outlineLevel="0" collapsed="false">
      <c r="B399" s="21"/>
      <c r="C399" s="188" t="s">
        <v>551</v>
      </c>
      <c r="D399" s="188" t="s">
        <v>229</v>
      </c>
      <c r="E399" s="189" t="s">
        <v>552</v>
      </c>
      <c r="F399" s="190" t="s">
        <v>553</v>
      </c>
      <c r="G399" s="191" t="s">
        <v>352</v>
      </c>
      <c r="H399" s="192" t="n">
        <v>82.714</v>
      </c>
      <c r="I399" s="193" t="n">
        <v>90</v>
      </c>
      <c r="J399" s="194" t="n">
        <f aca="false">ROUND(I399*H399,2)</f>
        <v>7444.26</v>
      </c>
      <c r="K399" s="190"/>
      <c r="L399" s="195"/>
      <c r="M399" s="196"/>
      <c r="N399" s="197" t="s">
        <v>42</v>
      </c>
      <c r="O399" s="160" t="n">
        <v>0</v>
      </c>
      <c r="P399" s="160" t="n">
        <f aca="false">O399*H399</f>
        <v>0</v>
      </c>
      <c r="Q399" s="160" t="n">
        <v>0.00032</v>
      </c>
      <c r="R399" s="160" t="n">
        <f aca="false">Q399*H399</f>
        <v>0.02646848</v>
      </c>
      <c r="S399" s="160" t="n">
        <v>0</v>
      </c>
      <c r="T399" s="161" t="n">
        <f aca="false">S399*H399</f>
        <v>0</v>
      </c>
      <c r="AR399" s="162" t="s">
        <v>223</v>
      </c>
      <c r="AT399" s="162" t="s">
        <v>229</v>
      </c>
      <c r="AU399" s="162" t="s">
        <v>80</v>
      </c>
      <c r="AY399" s="4" t="s">
        <v>170</v>
      </c>
      <c r="BE399" s="163" t="n">
        <f aca="false">IF(N399="základní",J399,0)</f>
        <v>7444.26</v>
      </c>
      <c r="BF399" s="163" t="n">
        <f aca="false">IF(N399="snížená",J399,0)</f>
        <v>0</v>
      </c>
      <c r="BG399" s="163" t="n">
        <f aca="false">IF(N399="zákl. přenesená",J399,0)</f>
        <v>0</v>
      </c>
      <c r="BH399" s="163" t="n">
        <f aca="false">IF(N399="sníž. přenesená",J399,0)</f>
        <v>0</v>
      </c>
      <c r="BI399" s="163" t="n">
        <f aca="false">IF(N399="nulová",J399,0)</f>
        <v>0</v>
      </c>
      <c r="BJ399" s="4" t="s">
        <v>78</v>
      </c>
      <c r="BK399" s="163" t="n">
        <f aca="false">ROUND(I399*H399,2)</f>
        <v>7444.26</v>
      </c>
      <c r="BL399" s="4" t="s">
        <v>176</v>
      </c>
      <c r="BM399" s="162" t="s">
        <v>554</v>
      </c>
    </row>
    <row r="400" s="174" customFormat="true" ht="10.5" hidden="false" customHeight="false" outlineLevel="0" collapsed="false">
      <c r="B400" s="175"/>
      <c r="D400" s="169" t="s">
        <v>180</v>
      </c>
      <c r="F400" s="177" t="s">
        <v>555</v>
      </c>
      <c r="H400" s="178" t="n">
        <v>82.714</v>
      </c>
      <c r="L400" s="175"/>
      <c r="M400" s="179"/>
      <c r="T400" s="180"/>
      <c r="AT400" s="176" t="s">
        <v>180</v>
      </c>
      <c r="AU400" s="176" t="s">
        <v>80</v>
      </c>
      <c r="AV400" s="174" t="s">
        <v>80</v>
      </c>
      <c r="AW400" s="174" t="s">
        <v>3</v>
      </c>
      <c r="AX400" s="174" t="s">
        <v>78</v>
      </c>
      <c r="AY400" s="176" t="s">
        <v>170</v>
      </c>
    </row>
    <row r="401" s="20" customFormat="true" ht="24.2" hidden="false" customHeight="true" outlineLevel="0" collapsed="false">
      <c r="B401" s="21"/>
      <c r="C401" s="151" t="s">
        <v>556</v>
      </c>
      <c r="D401" s="151" t="s">
        <v>172</v>
      </c>
      <c r="E401" s="152" t="s">
        <v>557</v>
      </c>
      <c r="F401" s="153" t="s">
        <v>558</v>
      </c>
      <c r="G401" s="154" t="s">
        <v>352</v>
      </c>
      <c r="H401" s="155" t="n">
        <v>217.425</v>
      </c>
      <c r="I401" s="156" t="n">
        <v>60.8</v>
      </c>
      <c r="J401" s="157" t="n">
        <f aca="false">ROUND(I401*H401,2)</f>
        <v>13219.44</v>
      </c>
      <c r="K401" s="153"/>
      <c r="L401" s="21"/>
      <c r="M401" s="158"/>
      <c r="N401" s="159" t="s">
        <v>42</v>
      </c>
      <c r="O401" s="160" t="n">
        <v>0.14</v>
      </c>
      <c r="P401" s="160" t="n">
        <f aca="false">O401*H401</f>
        <v>30.4395</v>
      </c>
      <c r="Q401" s="160" t="n">
        <v>0</v>
      </c>
      <c r="R401" s="160" t="n">
        <f aca="false">Q401*H401</f>
        <v>0</v>
      </c>
      <c r="S401" s="160" t="n">
        <v>0</v>
      </c>
      <c r="T401" s="161" t="n">
        <f aca="false">S401*H401</f>
        <v>0</v>
      </c>
      <c r="AR401" s="162" t="s">
        <v>176</v>
      </c>
      <c r="AT401" s="162" t="s">
        <v>172</v>
      </c>
      <c r="AU401" s="162" t="s">
        <v>80</v>
      </c>
      <c r="AY401" s="4" t="s">
        <v>170</v>
      </c>
      <c r="BE401" s="163" t="n">
        <f aca="false">IF(N401="základní",J401,0)</f>
        <v>13219.44</v>
      </c>
      <c r="BF401" s="163" t="n">
        <f aca="false">IF(N401="snížená",J401,0)</f>
        <v>0</v>
      </c>
      <c r="BG401" s="163" t="n">
        <f aca="false">IF(N401="zákl. přenesená",J401,0)</f>
        <v>0</v>
      </c>
      <c r="BH401" s="163" t="n">
        <f aca="false">IF(N401="sníž. přenesená",J401,0)</f>
        <v>0</v>
      </c>
      <c r="BI401" s="163" t="n">
        <f aca="false">IF(N401="nulová",J401,0)</f>
        <v>0</v>
      </c>
      <c r="BJ401" s="4" t="s">
        <v>78</v>
      </c>
      <c r="BK401" s="163" t="n">
        <f aca="false">ROUND(I401*H401,2)</f>
        <v>13219.44</v>
      </c>
      <c r="BL401" s="4" t="s">
        <v>176</v>
      </c>
      <c r="BM401" s="162" t="s">
        <v>559</v>
      </c>
    </row>
    <row r="402" s="20" customFormat="true" ht="10.5" hidden="false" customHeight="false" outlineLevel="0" collapsed="false">
      <c r="B402" s="21"/>
      <c r="D402" s="164" t="s">
        <v>178</v>
      </c>
      <c r="F402" s="165" t="s">
        <v>560</v>
      </c>
      <c r="L402" s="21"/>
      <c r="M402" s="166"/>
      <c r="T402" s="52"/>
      <c r="AT402" s="4" t="s">
        <v>178</v>
      </c>
      <c r="AU402" s="4" t="s">
        <v>80</v>
      </c>
    </row>
    <row r="403" s="167" customFormat="true" ht="10.5" hidden="false" customHeight="false" outlineLevel="0" collapsed="false">
      <c r="B403" s="168"/>
      <c r="D403" s="169" t="s">
        <v>180</v>
      </c>
      <c r="E403" s="170"/>
      <c r="F403" s="171" t="s">
        <v>561</v>
      </c>
      <c r="H403" s="170"/>
      <c r="L403" s="168"/>
      <c r="M403" s="172"/>
      <c r="T403" s="173"/>
      <c r="AT403" s="170" t="s">
        <v>180</v>
      </c>
      <c r="AU403" s="170" t="s">
        <v>80</v>
      </c>
      <c r="AV403" s="167" t="s">
        <v>78</v>
      </c>
      <c r="AW403" s="167" t="s">
        <v>32</v>
      </c>
      <c r="AX403" s="167" t="s">
        <v>71</v>
      </c>
      <c r="AY403" s="170" t="s">
        <v>170</v>
      </c>
    </row>
    <row r="404" s="174" customFormat="true" ht="10.5" hidden="false" customHeight="false" outlineLevel="0" collapsed="false">
      <c r="B404" s="175"/>
      <c r="D404" s="169" t="s">
        <v>180</v>
      </c>
      <c r="E404" s="176"/>
      <c r="F404" s="177" t="s">
        <v>562</v>
      </c>
      <c r="H404" s="178" t="n">
        <v>25.8</v>
      </c>
      <c r="L404" s="175"/>
      <c r="M404" s="179"/>
      <c r="T404" s="180"/>
      <c r="AT404" s="176" t="s">
        <v>180</v>
      </c>
      <c r="AU404" s="176" t="s">
        <v>80</v>
      </c>
      <c r="AV404" s="174" t="s">
        <v>80</v>
      </c>
      <c r="AW404" s="174" t="s">
        <v>32</v>
      </c>
      <c r="AX404" s="174" t="s">
        <v>71</v>
      </c>
      <c r="AY404" s="176" t="s">
        <v>170</v>
      </c>
    </row>
    <row r="405" s="198" customFormat="true" ht="10.5" hidden="false" customHeight="false" outlineLevel="0" collapsed="false">
      <c r="B405" s="199"/>
      <c r="D405" s="169" t="s">
        <v>180</v>
      </c>
      <c r="E405" s="200"/>
      <c r="F405" s="201" t="s">
        <v>563</v>
      </c>
      <c r="H405" s="202" t="n">
        <v>25.8</v>
      </c>
      <c r="L405" s="199"/>
      <c r="M405" s="203"/>
      <c r="T405" s="204"/>
      <c r="AT405" s="200" t="s">
        <v>180</v>
      </c>
      <c r="AU405" s="200" t="s">
        <v>80</v>
      </c>
      <c r="AV405" s="198" t="s">
        <v>191</v>
      </c>
      <c r="AW405" s="198" t="s">
        <v>32</v>
      </c>
      <c r="AX405" s="198" t="s">
        <v>71</v>
      </c>
      <c r="AY405" s="200" t="s">
        <v>170</v>
      </c>
    </row>
    <row r="406" s="167" customFormat="true" ht="10.5" hidden="false" customHeight="false" outlineLevel="0" collapsed="false">
      <c r="B406" s="168"/>
      <c r="D406" s="169" t="s">
        <v>180</v>
      </c>
      <c r="E406" s="170"/>
      <c r="F406" s="171" t="s">
        <v>564</v>
      </c>
      <c r="H406" s="170"/>
      <c r="L406" s="168"/>
      <c r="M406" s="172"/>
      <c r="T406" s="173"/>
      <c r="AT406" s="170" t="s">
        <v>180</v>
      </c>
      <c r="AU406" s="170" t="s">
        <v>80</v>
      </c>
      <c r="AV406" s="167" t="s">
        <v>78</v>
      </c>
      <c r="AW406" s="167" t="s">
        <v>32</v>
      </c>
      <c r="AX406" s="167" t="s">
        <v>71</v>
      </c>
      <c r="AY406" s="170" t="s">
        <v>170</v>
      </c>
    </row>
    <row r="407" s="174" customFormat="true" ht="10.5" hidden="false" customHeight="false" outlineLevel="0" collapsed="false">
      <c r="B407" s="175"/>
      <c r="D407" s="169" t="s">
        <v>180</v>
      </c>
      <c r="E407" s="176"/>
      <c r="F407" s="177" t="s">
        <v>565</v>
      </c>
      <c r="H407" s="178" t="n">
        <v>62</v>
      </c>
      <c r="L407" s="175"/>
      <c r="M407" s="179"/>
      <c r="T407" s="180"/>
      <c r="AT407" s="176" t="s">
        <v>180</v>
      </c>
      <c r="AU407" s="176" t="s">
        <v>80</v>
      </c>
      <c r="AV407" s="174" t="s">
        <v>80</v>
      </c>
      <c r="AW407" s="174" t="s">
        <v>32</v>
      </c>
      <c r="AX407" s="174" t="s">
        <v>71</v>
      </c>
      <c r="AY407" s="176" t="s">
        <v>170</v>
      </c>
    </row>
    <row r="408" s="174" customFormat="true" ht="10.5" hidden="false" customHeight="false" outlineLevel="0" collapsed="false">
      <c r="B408" s="175"/>
      <c r="D408" s="169" t="s">
        <v>180</v>
      </c>
      <c r="E408" s="176"/>
      <c r="F408" s="177" t="s">
        <v>566</v>
      </c>
      <c r="H408" s="178" t="n">
        <v>63.5</v>
      </c>
      <c r="L408" s="175"/>
      <c r="M408" s="179"/>
      <c r="T408" s="180"/>
      <c r="AT408" s="176" t="s">
        <v>180</v>
      </c>
      <c r="AU408" s="176" t="s">
        <v>80</v>
      </c>
      <c r="AV408" s="174" t="s">
        <v>80</v>
      </c>
      <c r="AW408" s="174" t="s">
        <v>32</v>
      </c>
      <c r="AX408" s="174" t="s">
        <v>71</v>
      </c>
      <c r="AY408" s="176" t="s">
        <v>170</v>
      </c>
    </row>
    <row r="409" s="198" customFormat="true" ht="10.5" hidden="false" customHeight="false" outlineLevel="0" collapsed="false">
      <c r="B409" s="199"/>
      <c r="D409" s="169" t="s">
        <v>180</v>
      </c>
      <c r="E409" s="200"/>
      <c r="F409" s="201" t="s">
        <v>563</v>
      </c>
      <c r="H409" s="202" t="n">
        <v>125.5</v>
      </c>
      <c r="L409" s="199"/>
      <c r="M409" s="203"/>
      <c r="T409" s="204"/>
      <c r="AT409" s="200" t="s">
        <v>180</v>
      </c>
      <c r="AU409" s="200" t="s">
        <v>80</v>
      </c>
      <c r="AV409" s="198" t="s">
        <v>191</v>
      </c>
      <c r="AW409" s="198" t="s">
        <v>32</v>
      </c>
      <c r="AX409" s="198" t="s">
        <v>71</v>
      </c>
      <c r="AY409" s="200" t="s">
        <v>170</v>
      </c>
    </row>
    <row r="410" s="167" customFormat="true" ht="10.5" hidden="false" customHeight="false" outlineLevel="0" collapsed="false">
      <c r="B410" s="168"/>
      <c r="D410" s="169" t="s">
        <v>180</v>
      </c>
      <c r="E410" s="170"/>
      <c r="F410" s="171" t="s">
        <v>567</v>
      </c>
      <c r="H410" s="170"/>
      <c r="L410" s="168"/>
      <c r="M410" s="172"/>
      <c r="T410" s="173"/>
      <c r="AT410" s="170" t="s">
        <v>180</v>
      </c>
      <c r="AU410" s="170" t="s">
        <v>80</v>
      </c>
      <c r="AV410" s="167" t="s">
        <v>78</v>
      </c>
      <c r="AW410" s="167" t="s">
        <v>32</v>
      </c>
      <c r="AX410" s="167" t="s">
        <v>71</v>
      </c>
      <c r="AY410" s="170" t="s">
        <v>170</v>
      </c>
    </row>
    <row r="411" s="174" customFormat="true" ht="10.5" hidden="false" customHeight="false" outlineLevel="0" collapsed="false">
      <c r="B411" s="175"/>
      <c r="D411" s="169" t="s">
        <v>180</v>
      </c>
      <c r="E411" s="176"/>
      <c r="F411" s="177" t="s">
        <v>568</v>
      </c>
      <c r="H411" s="178" t="n">
        <v>66.125</v>
      </c>
      <c r="L411" s="175"/>
      <c r="M411" s="179"/>
      <c r="T411" s="180"/>
      <c r="AT411" s="176" t="s">
        <v>180</v>
      </c>
      <c r="AU411" s="176" t="s">
        <v>80</v>
      </c>
      <c r="AV411" s="174" t="s">
        <v>80</v>
      </c>
      <c r="AW411" s="174" t="s">
        <v>32</v>
      </c>
      <c r="AX411" s="174" t="s">
        <v>71</v>
      </c>
      <c r="AY411" s="176" t="s">
        <v>170</v>
      </c>
    </row>
    <row r="412" s="181" customFormat="true" ht="10.5" hidden="false" customHeight="false" outlineLevel="0" collapsed="false">
      <c r="B412" s="182"/>
      <c r="D412" s="169" t="s">
        <v>180</v>
      </c>
      <c r="E412" s="183"/>
      <c r="F412" s="184" t="s">
        <v>190</v>
      </c>
      <c r="H412" s="185" t="n">
        <v>217.425</v>
      </c>
      <c r="L412" s="182"/>
      <c r="M412" s="186"/>
      <c r="T412" s="187"/>
      <c r="AT412" s="183" t="s">
        <v>180</v>
      </c>
      <c r="AU412" s="183" t="s">
        <v>80</v>
      </c>
      <c r="AV412" s="181" t="s">
        <v>176</v>
      </c>
      <c r="AW412" s="181" t="s">
        <v>32</v>
      </c>
      <c r="AX412" s="181" t="s">
        <v>78</v>
      </c>
      <c r="AY412" s="183" t="s">
        <v>170</v>
      </c>
    </row>
    <row r="413" s="20" customFormat="true" ht="24.2" hidden="false" customHeight="true" outlineLevel="0" collapsed="false">
      <c r="B413" s="21"/>
      <c r="C413" s="188" t="s">
        <v>569</v>
      </c>
      <c r="D413" s="188" t="s">
        <v>229</v>
      </c>
      <c r="E413" s="189" t="s">
        <v>570</v>
      </c>
      <c r="F413" s="190" t="s">
        <v>571</v>
      </c>
      <c r="G413" s="191" t="s">
        <v>352</v>
      </c>
      <c r="H413" s="192" t="n">
        <v>27.09</v>
      </c>
      <c r="I413" s="193" t="n">
        <v>12.3</v>
      </c>
      <c r="J413" s="194" t="n">
        <f aca="false">ROUND(I413*H413,2)</f>
        <v>333.21</v>
      </c>
      <c r="K413" s="190"/>
      <c r="L413" s="195"/>
      <c r="M413" s="196"/>
      <c r="N413" s="197" t="s">
        <v>42</v>
      </c>
      <c r="O413" s="160" t="n">
        <v>0</v>
      </c>
      <c r="P413" s="160" t="n">
        <f aca="false">O413*H413</f>
        <v>0</v>
      </c>
      <c r="Q413" s="160" t="n">
        <v>3E-005</v>
      </c>
      <c r="R413" s="160" t="n">
        <f aca="false">Q413*H413</f>
        <v>0.0008127</v>
      </c>
      <c r="S413" s="160" t="n">
        <v>0</v>
      </c>
      <c r="T413" s="161" t="n">
        <f aca="false">S413*H413</f>
        <v>0</v>
      </c>
      <c r="AR413" s="162" t="s">
        <v>223</v>
      </c>
      <c r="AT413" s="162" t="s">
        <v>229</v>
      </c>
      <c r="AU413" s="162" t="s">
        <v>80</v>
      </c>
      <c r="AY413" s="4" t="s">
        <v>170</v>
      </c>
      <c r="BE413" s="163" t="n">
        <f aca="false">IF(N413="základní",J413,0)</f>
        <v>333.21</v>
      </c>
      <c r="BF413" s="163" t="n">
        <f aca="false">IF(N413="snížená",J413,0)</f>
        <v>0</v>
      </c>
      <c r="BG413" s="163" t="n">
        <f aca="false">IF(N413="zákl. přenesená",J413,0)</f>
        <v>0</v>
      </c>
      <c r="BH413" s="163" t="n">
        <f aca="false">IF(N413="sníž. přenesená",J413,0)</f>
        <v>0</v>
      </c>
      <c r="BI413" s="163" t="n">
        <f aca="false">IF(N413="nulová",J413,0)</f>
        <v>0</v>
      </c>
      <c r="BJ413" s="4" t="s">
        <v>78</v>
      </c>
      <c r="BK413" s="163" t="n">
        <f aca="false">ROUND(I413*H413,2)</f>
        <v>333.21</v>
      </c>
      <c r="BL413" s="4" t="s">
        <v>176</v>
      </c>
      <c r="BM413" s="162" t="s">
        <v>572</v>
      </c>
    </row>
    <row r="414" s="174" customFormat="true" ht="10.5" hidden="false" customHeight="false" outlineLevel="0" collapsed="false">
      <c r="B414" s="175"/>
      <c r="D414" s="169" t="s">
        <v>180</v>
      </c>
      <c r="E414" s="176"/>
      <c r="F414" s="177" t="s">
        <v>573</v>
      </c>
      <c r="H414" s="178" t="n">
        <v>25.8</v>
      </c>
      <c r="L414" s="175"/>
      <c r="M414" s="179"/>
      <c r="T414" s="180"/>
      <c r="AT414" s="176" t="s">
        <v>180</v>
      </c>
      <c r="AU414" s="176" t="s">
        <v>80</v>
      </c>
      <c r="AV414" s="174" t="s">
        <v>80</v>
      </c>
      <c r="AW414" s="174" t="s">
        <v>32</v>
      </c>
      <c r="AX414" s="174" t="s">
        <v>78</v>
      </c>
      <c r="AY414" s="176" t="s">
        <v>170</v>
      </c>
    </row>
    <row r="415" s="174" customFormat="true" ht="10.5" hidden="false" customHeight="false" outlineLevel="0" collapsed="false">
      <c r="B415" s="175"/>
      <c r="D415" s="169" t="s">
        <v>180</v>
      </c>
      <c r="F415" s="177" t="s">
        <v>574</v>
      </c>
      <c r="H415" s="178" t="n">
        <v>27.09</v>
      </c>
      <c r="L415" s="175"/>
      <c r="M415" s="179"/>
      <c r="T415" s="180"/>
      <c r="AT415" s="176" t="s">
        <v>180</v>
      </c>
      <c r="AU415" s="176" t="s">
        <v>80</v>
      </c>
      <c r="AV415" s="174" t="s">
        <v>80</v>
      </c>
      <c r="AW415" s="174" t="s">
        <v>3</v>
      </c>
      <c r="AX415" s="174" t="s">
        <v>78</v>
      </c>
      <c r="AY415" s="176" t="s">
        <v>170</v>
      </c>
    </row>
    <row r="416" s="20" customFormat="true" ht="24.2" hidden="false" customHeight="true" outlineLevel="0" collapsed="false">
      <c r="B416" s="21"/>
      <c r="C416" s="188" t="s">
        <v>575</v>
      </c>
      <c r="D416" s="188" t="s">
        <v>229</v>
      </c>
      <c r="E416" s="189" t="s">
        <v>576</v>
      </c>
      <c r="F416" s="190" t="s">
        <v>577</v>
      </c>
      <c r="G416" s="191" t="s">
        <v>352</v>
      </c>
      <c r="H416" s="192" t="n">
        <v>131.775</v>
      </c>
      <c r="I416" s="193" t="n">
        <v>33.9</v>
      </c>
      <c r="J416" s="194" t="n">
        <f aca="false">ROUND(I416*H416,2)</f>
        <v>4467.17</v>
      </c>
      <c r="K416" s="190"/>
      <c r="L416" s="195"/>
      <c r="M416" s="196"/>
      <c r="N416" s="197" t="s">
        <v>42</v>
      </c>
      <c r="O416" s="160" t="n">
        <v>0</v>
      </c>
      <c r="P416" s="160" t="n">
        <f aca="false">O416*H416</f>
        <v>0</v>
      </c>
      <c r="Q416" s="160" t="n">
        <v>4E-005</v>
      </c>
      <c r="R416" s="160" t="n">
        <f aca="false">Q416*H416</f>
        <v>0.005271</v>
      </c>
      <c r="S416" s="160" t="n">
        <v>0</v>
      </c>
      <c r="T416" s="161" t="n">
        <f aca="false">S416*H416</f>
        <v>0</v>
      </c>
      <c r="AR416" s="162" t="s">
        <v>223</v>
      </c>
      <c r="AT416" s="162" t="s">
        <v>229</v>
      </c>
      <c r="AU416" s="162" t="s">
        <v>80</v>
      </c>
      <c r="AY416" s="4" t="s">
        <v>170</v>
      </c>
      <c r="BE416" s="163" t="n">
        <f aca="false">IF(N416="základní",J416,0)</f>
        <v>4467.17</v>
      </c>
      <c r="BF416" s="163" t="n">
        <f aca="false">IF(N416="snížená",J416,0)</f>
        <v>0</v>
      </c>
      <c r="BG416" s="163" t="n">
        <f aca="false">IF(N416="zákl. přenesená",J416,0)</f>
        <v>0</v>
      </c>
      <c r="BH416" s="163" t="n">
        <f aca="false">IF(N416="sníž. přenesená",J416,0)</f>
        <v>0</v>
      </c>
      <c r="BI416" s="163" t="n">
        <f aca="false">IF(N416="nulová",J416,0)</f>
        <v>0</v>
      </c>
      <c r="BJ416" s="4" t="s">
        <v>78</v>
      </c>
      <c r="BK416" s="163" t="n">
        <f aca="false">ROUND(I416*H416,2)</f>
        <v>4467.17</v>
      </c>
      <c r="BL416" s="4" t="s">
        <v>176</v>
      </c>
      <c r="BM416" s="162" t="s">
        <v>578</v>
      </c>
    </row>
    <row r="417" s="174" customFormat="true" ht="10.5" hidden="false" customHeight="false" outlineLevel="0" collapsed="false">
      <c r="B417" s="175"/>
      <c r="D417" s="169" t="s">
        <v>180</v>
      </c>
      <c r="E417" s="176"/>
      <c r="F417" s="177" t="s">
        <v>579</v>
      </c>
      <c r="H417" s="178" t="n">
        <v>125.5</v>
      </c>
      <c r="L417" s="175"/>
      <c r="M417" s="179"/>
      <c r="T417" s="180"/>
      <c r="AT417" s="176" t="s">
        <v>180</v>
      </c>
      <c r="AU417" s="176" t="s">
        <v>80</v>
      </c>
      <c r="AV417" s="174" t="s">
        <v>80</v>
      </c>
      <c r="AW417" s="174" t="s">
        <v>32</v>
      </c>
      <c r="AX417" s="174" t="s">
        <v>78</v>
      </c>
      <c r="AY417" s="176" t="s">
        <v>170</v>
      </c>
    </row>
    <row r="418" s="174" customFormat="true" ht="10.5" hidden="false" customHeight="false" outlineLevel="0" collapsed="false">
      <c r="B418" s="175"/>
      <c r="D418" s="169" t="s">
        <v>180</v>
      </c>
      <c r="F418" s="177" t="s">
        <v>580</v>
      </c>
      <c r="H418" s="178" t="n">
        <v>131.775</v>
      </c>
      <c r="L418" s="175"/>
      <c r="M418" s="179"/>
      <c r="T418" s="180"/>
      <c r="AT418" s="176" t="s">
        <v>180</v>
      </c>
      <c r="AU418" s="176" t="s">
        <v>80</v>
      </c>
      <c r="AV418" s="174" t="s">
        <v>80</v>
      </c>
      <c r="AW418" s="174" t="s">
        <v>3</v>
      </c>
      <c r="AX418" s="174" t="s">
        <v>78</v>
      </c>
      <c r="AY418" s="176" t="s">
        <v>170</v>
      </c>
    </row>
    <row r="419" s="20" customFormat="true" ht="24.2" hidden="false" customHeight="true" outlineLevel="0" collapsed="false">
      <c r="B419" s="21"/>
      <c r="C419" s="188" t="s">
        <v>315</v>
      </c>
      <c r="D419" s="188" t="s">
        <v>229</v>
      </c>
      <c r="E419" s="189" t="s">
        <v>581</v>
      </c>
      <c r="F419" s="190" t="s">
        <v>582</v>
      </c>
      <c r="G419" s="191" t="s">
        <v>352</v>
      </c>
      <c r="H419" s="192" t="n">
        <v>69.431</v>
      </c>
      <c r="I419" s="193" t="n">
        <v>42.6</v>
      </c>
      <c r="J419" s="194" t="n">
        <f aca="false">ROUND(I419*H419,2)</f>
        <v>2957.76</v>
      </c>
      <c r="K419" s="190"/>
      <c r="L419" s="195"/>
      <c r="M419" s="196"/>
      <c r="N419" s="197" t="s">
        <v>42</v>
      </c>
      <c r="O419" s="160" t="n">
        <v>0</v>
      </c>
      <c r="P419" s="160" t="n">
        <f aca="false">O419*H419</f>
        <v>0</v>
      </c>
      <c r="Q419" s="160" t="n">
        <v>0.0003</v>
      </c>
      <c r="R419" s="160" t="n">
        <f aca="false">Q419*H419</f>
        <v>0.0208293</v>
      </c>
      <c r="S419" s="160" t="n">
        <v>0</v>
      </c>
      <c r="T419" s="161" t="n">
        <f aca="false">S419*H419</f>
        <v>0</v>
      </c>
      <c r="AR419" s="162" t="s">
        <v>223</v>
      </c>
      <c r="AT419" s="162" t="s">
        <v>229</v>
      </c>
      <c r="AU419" s="162" t="s">
        <v>80</v>
      </c>
      <c r="AY419" s="4" t="s">
        <v>170</v>
      </c>
      <c r="BE419" s="163" t="n">
        <f aca="false">IF(N419="základní",J419,0)</f>
        <v>2957.76</v>
      </c>
      <c r="BF419" s="163" t="n">
        <f aca="false">IF(N419="snížená",J419,0)</f>
        <v>0</v>
      </c>
      <c r="BG419" s="163" t="n">
        <f aca="false">IF(N419="zákl. přenesená",J419,0)</f>
        <v>0</v>
      </c>
      <c r="BH419" s="163" t="n">
        <f aca="false">IF(N419="sníž. přenesená",J419,0)</f>
        <v>0</v>
      </c>
      <c r="BI419" s="163" t="n">
        <f aca="false">IF(N419="nulová",J419,0)</f>
        <v>0</v>
      </c>
      <c r="BJ419" s="4" t="s">
        <v>78</v>
      </c>
      <c r="BK419" s="163" t="n">
        <f aca="false">ROUND(I419*H419,2)</f>
        <v>2957.76</v>
      </c>
      <c r="BL419" s="4" t="s">
        <v>176</v>
      </c>
      <c r="BM419" s="162" t="s">
        <v>583</v>
      </c>
    </row>
    <row r="420" s="174" customFormat="true" ht="10.5" hidden="false" customHeight="false" outlineLevel="0" collapsed="false">
      <c r="B420" s="175"/>
      <c r="D420" s="169" t="s">
        <v>180</v>
      </c>
      <c r="E420" s="176"/>
      <c r="F420" s="177" t="s">
        <v>584</v>
      </c>
      <c r="H420" s="178" t="n">
        <v>66.125</v>
      </c>
      <c r="L420" s="175"/>
      <c r="M420" s="179"/>
      <c r="T420" s="180"/>
      <c r="AT420" s="176" t="s">
        <v>180</v>
      </c>
      <c r="AU420" s="176" t="s">
        <v>80</v>
      </c>
      <c r="AV420" s="174" t="s">
        <v>80</v>
      </c>
      <c r="AW420" s="174" t="s">
        <v>32</v>
      </c>
      <c r="AX420" s="174" t="s">
        <v>78</v>
      </c>
      <c r="AY420" s="176" t="s">
        <v>170</v>
      </c>
    </row>
    <row r="421" s="174" customFormat="true" ht="10.5" hidden="false" customHeight="false" outlineLevel="0" collapsed="false">
      <c r="B421" s="175"/>
      <c r="D421" s="169" t="s">
        <v>180</v>
      </c>
      <c r="F421" s="177" t="s">
        <v>585</v>
      </c>
      <c r="H421" s="178" t="n">
        <v>69.431</v>
      </c>
      <c r="L421" s="175"/>
      <c r="M421" s="179"/>
      <c r="T421" s="180"/>
      <c r="AT421" s="176" t="s">
        <v>180</v>
      </c>
      <c r="AU421" s="176" t="s">
        <v>80</v>
      </c>
      <c r="AV421" s="174" t="s">
        <v>80</v>
      </c>
      <c r="AW421" s="174" t="s">
        <v>3</v>
      </c>
      <c r="AX421" s="174" t="s">
        <v>78</v>
      </c>
      <c r="AY421" s="176" t="s">
        <v>170</v>
      </c>
    </row>
    <row r="422" s="20" customFormat="true" ht="37.9" hidden="false" customHeight="true" outlineLevel="0" collapsed="false">
      <c r="B422" s="21"/>
      <c r="C422" s="151" t="s">
        <v>586</v>
      </c>
      <c r="D422" s="151" t="s">
        <v>172</v>
      </c>
      <c r="E422" s="152" t="s">
        <v>587</v>
      </c>
      <c r="F422" s="153" t="s">
        <v>588</v>
      </c>
      <c r="G422" s="154" t="s">
        <v>260</v>
      </c>
      <c r="H422" s="155" t="n">
        <v>38.988</v>
      </c>
      <c r="I422" s="156" t="n">
        <v>790</v>
      </c>
      <c r="J422" s="157" t="n">
        <f aca="false">ROUND(I422*H422,2)</f>
        <v>30800.52</v>
      </c>
      <c r="K422" s="153"/>
      <c r="L422" s="21"/>
      <c r="M422" s="158"/>
      <c r="N422" s="159" t="s">
        <v>42</v>
      </c>
      <c r="O422" s="160" t="n">
        <v>0.294</v>
      </c>
      <c r="P422" s="160" t="n">
        <f aca="false">O422*H422</f>
        <v>11.462472</v>
      </c>
      <c r="Q422" s="160" t="n">
        <v>0.0057</v>
      </c>
      <c r="R422" s="160" t="n">
        <f aca="false">Q422*H422</f>
        <v>0.2222316</v>
      </c>
      <c r="S422" s="160" t="n">
        <v>0</v>
      </c>
      <c r="T422" s="161" t="n">
        <f aca="false">S422*H422</f>
        <v>0</v>
      </c>
      <c r="AR422" s="162" t="s">
        <v>176</v>
      </c>
      <c r="AT422" s="162" t="s">
        <v>172</v>
      </c>
      <c r="AU422" s="162" t="s">
        <v>80</v>
      </c>
      <c r="AY422" s="4" t="s">
        <v>170</v>
      </c>
      <c r="BE422" s="163" t="n">
        <f aca="false">IF(N422="základní",J422,0)</f>
        <v>30800.52</v>
      </c>
      <c r="BF422" s="163" t="n">
        <f aca="false">IF(N422="snížená",J422,0)</f>
        <v>0</v>
      </c>
      <c r="BG422" s="163" t="n">
        <f aca="false">IF(N422="zákl. přenesená",J422,0)</f>
        <v>0</v>
      </c>
      <c r="BH422" s="163" t="n">
        <f aca="false">IF(N422="sníž. přenesená",J422,0)</f>
        <v>0</v>
      </c>
      <c r="BI422" s="163" t="n">
        <f aca="false">IF(N422="nulová",J422,0)</f>
        <v>0</v>
      </c>
      <c r="BJ422" s="4" t="s">
        <v>78</v>
      </c>
      <c r="BK422" s="163" t="n">
        <f aca="false">ROUND(I422*H422,2)</f>
        <v>30800.52</v>
      </c>
      <c r="BL422" s="4" t="s">
        <v>176</v>
      </c>
      <c r="BM422" s="162" t="s">
        <v>589</v>
      </c>
    </row>
    <row r="423" s="20" customFormat="true" ht="10.5" hidden="false" customHeight="false" outlineLevel="0" collapsed="false">
      <c r="B423" s="21"/>
      <c r="D423" s="164" t="s">
        <v>178</v>
      </c>
      <c r="F423" s="165" t="s">
        <v>590</v>
      </c>
      <c r="L423" s="21"/>
      <c r="M423" s="166"/>
      <c r="T423" s="52"/>
      <c r="AT423" s="4" t="s">
        <v>178</v>
      </c>
      <c r="AU423" s="4" t="s">
        <v>80</v>
      </c>
    </row>
    <row r="424" s="167" customFormat="true" ht="10.5" hidden="false" customHeight="false" outlineLevel="0" collapsed="false">
      <c r="B424" s="168"/>
      <c r="D424" s="169" t="s">
        <v>180</v>
      </c>
      <c r="E424" s="170"/>
      <c r="F424" s="171" t="s">
        <v>591</v>
      </c>
      <c r="H424" s="170"/>
      <c r="L424" s="168"/>
      <c r="M424" s="172"/>
      <c r="T424" s="173"/>
      <c r="AT424" s="170" t="s">
        <v>180</v>
      </c>
      <c r="AU424" s="170" t="s">
        <v>80</v>
      </c>
      <c r="AV424" s="167" t="s">
        <v>78</v>
      </c>
      <c r="AW424" s="167" t="s">
        <v>32</v>
      </c>
      <c r="AX424" s="167" t="s">
        <v>71</v>
      </c>
      <c r="AY424" s="170" t="s">
        <v>170</v>
      </c>
    </row>
    <row r="425" s="174" customFormat="true" ht="10.5" hidden="false" customHeight="false" outlineLevel="0" collapsed="false">
      <c r="B425" s="175"/>
      <c r="D425" s="169" t="s">
        <v>180</v>
      </c>
      <c r="E425" s="176"/>
      <c r="F425" s="177" t="s">
        <v>592</v>
      </c>
      <c r="H425" s="178" t="n">
        <v>38.988</v>
      </c>
      <c r="L425" s="175"/>
      <c r="M425" s="179"/>
      <c r="T425" s="180"/>
      <c r="AT425" s="176" t="s">
        <v>180</v>
      </c>
      <c r="AU425" s="176" t="s">
        <v>80</v>
      </c>
      <c r="AV425" s="174" t="s">
        <v>80</v>
      </c>
      <c r="AW425" s="174" t="s">
        <v>32</v>
      </c>
      <c r="AX425" s="174" t="s">
        <v>78</v>
      </c>
      <c r="AY425" s="176" t="s">
        <v>170</v>
      </c>
    </row>
    <row r="426" s="20" customFormat="true" ht="37.9" hidden="false" customHeight="true" outlineLevel="0" collapsed="false">
      <c r="B426" s="21"/>
      <c r="C426" s="151" t="s">
        <v>593</v>
      </c>
      <c r="D426" s="151" t="s">
        <v>172</v>
      </c>
      <c r="E426" s="152" t="s">
        <v>594</v>
      </c>
      <c r="F426" s="153" t="s">
        <v>595</v>
      </c>
      <c r="G426" s="154" t="s">
        <v>260</v>
      </c>
      <c r="H426" s="155" t="n">
        <v>504.619</v>
      </c>
      <c r="I426" s="156" t="n">
        <v>590</v>
      </c>
      <c r="J426" s="157" t="n">
        <f aca="false">ROUND(I426*H426,2)</f>
        <v>297725.21</v>
      </c>
      <c r="K426" s="153"/>
      <c r="L426" s="21"/>
      <c r="M426" s="158"/>
      <c r="N426" s="159" t="s">
        <v>42</v>
      </c>
      <c r="O426" s="160" t="n">
        <v>0.245</v>
      </c>
      <c r="P426" s="160" t="n">
        <f aca="false">O426*H426</f>
        <v>123.631655</v>
      </c>
      <c r="Q426" s="160" t="n">
        <v>0.0033</v>
      </c>
      <c r="R426" s="160" t="n">
        <f aca="false">Q426*H426</f>
        <v>1.6652427</v>
      </c>
      <c r="S426" s="160" t="n">
        <v>0</v>
      </c>
      <c r="T426" s="161" t="n">
        <f aca="false">S426*H426</f>
        <v>0</v>
      </c>
      <c r="AR426" s="162" t="s">
        <v>176</v>
      </c>
      <c r="AT426" s="162" t="s">
        <v>172</v>
      </c>
      <c r="AU426" s="162" t="s">
        <v>80</v>
      </c>
      <c r="AY426" s="4" t="s">
        <v>170</v>
      </c>
      <c r="BE426" s="163" t="n">
        <f aca="false">IF(N426="základní",J426,0)</f>
        <v>297725.21</v>
      </c>
      <c r="BF426" s="163" t="n">
        <f aca="false">IF(N426="snížená",J426,0)</f>
        <v>0</v>
      </c>
      <c r="BG426" s="163" t="n">
        <f aca="false">IF(N426="zákl. přenesená",J426,0)</f>
        <v>0</v>
      </c>
      <c r="BH426" s="163" t="n">
        <f aca="false">IF(N426="sníž. přenesená",J426,0)</f>
        <v>0</v>
      </c>
      <c r="BI426" s="163" t="n">
        <f aca="false">IF(N426="nulová",J426,0)</f>
        <v>0</v>
      </c>
      <c r="BJ426" s="4" t="s">
        <v>78</v>
      </c>
      <c r="BK426" s="163" t="n">
        <f aca="false">ROUND(I426*H426,2)</f>
        <v>297725.21</v>
      </c>
      <c r="BL426" s="4" t="s">
        <v>176</v>
      </c>
      <c r="BM426" s="162" t="s">
        <v>596</v>
      </c>
    </row>
    <row r="427" s="20" customFormat="true" ht="10.5" hidden="false" customHeight="false" outlineLevel="0" collapsed="false">
      <c r="B427" s="21"/>
      <c r="D427" s="164" t="s">
        <v>178</v>
      </c>
      <c r="F427" s="165" t="s">
        <v>597</v>
      </c>
      <c r="L427" s="21"/>
      <c r="M427" s="166"/>
      <c r="T427" s="52"/>
      <c r="AT427" s="4" t="s">
        <v>178</v>
      </c>
      <c r="AU427" s="4" t="s">
        <v>80</v>
      </c>
    </row>
    <row r="428" s="174" customFormat="true" ht="10.5" hidden="false" customHeight="false" outlineLevel="0" collapsed="false">
      <c r="B428" s="175"/>
      <c r="D428" s="169" t="s">
        <v>180</v>
      </c>
      <c r="E428" s="176"/>
      <c r="F428" s="177" t="s">
        <v>598</v>
      </c>
      <c r="H428" s="178" t="n">
        <v>425.012</v>
      </c>
      <c r="L428" s="175"/>
      <c r="M428" s="179"/>
      <c r="T428" s="180"/>
      <c r="AT428" s="176" t="s">
        <v>180</v>
      </c>
      <c r="AU428" s="176" t="s">
        <v>80</v>
      </c>
      <c r="AV428" s="174" t="s">
        <v>80</v>
      </c>
      <c r="AW428" s="174" t="s">
        <v>32</v>
      </c>
      <c r="AX428" s="174" t="s">
        <v>71</v>
      </c>
      <c r="AY428" s="176" t="s">
        <v>170</v>
      </c>
    </row>
    <row r="429" s="167" customFormat="true" ht="10.5" hidden="false" customHeight="false" outlineLevel="0" collapsed="false">
      <c r="B429" s="168"/>
      <c r="D429" s="169" t="s">
        <v>180</v>
      </c>
      <c r="E429" s="170"/>
      <c r="F429" s="171" t="s">
        <v>599</v>
      </c>
      <c r="H429" s="170"/>
      <c r="L429" s="168"/>
      <c r="M429" s="172"/>
      <c r="T429" s="173"/>
      <c r="AT429" s="170" t="s">
        <v>180</v>
      </c>
      <c r="AU429" s="170" t="s">
        <v>80</v>
      </c>
      <c r="AV429" s="167" t="s">
        <v>78</v>
      </c>
      <c r="AW429" s="167" t="s">
        <v>32</v>
      </c>
      <c r="AX429" s="167" t="s">
        <v>71</v>
      </c>
      <c r="AY429" s="170" t="s">
        <v>170</v>
      </c>
    </row>
    <row r="430" s="174" customFormat="true" ht="10.5" hidden="false" customHeight="false" outlineLevel="0" collapsed="false">
      <c r="B430" s="175"/>
      <c r="D430" s="169" t="s">
        <v>180</v>
      </c>
      <c r="E430" s="176"/>
      <c r="F430" s="177" t="s">
        <v>516</v>
      </c>
      <c r="H430" s="178" t="n">
        <v>38.343</v>
      </c>
      <c r="L430" s="175"/>
      <c r="M430" s="179"/>
      <c r="T430" s="180"/>
      <c r="AT430" s="176" t="s">
        <v>180</v>
      </c>
      <c r="AU430" s="176" t="s">
        <v>80</v>
      </c>
      <c r="AV430" s="174" t="s">
        <v>80</v>
      </c>
      <c r="AW430" s="174" t="s">
        <v>32</v>
      </c>
      <c r="AX430" s="174" t="s">
        <v>71</v>
      </c>
      <c r="AY430" s="176" t="s">
        <v>170</v>
      </c>
    </row>
    <row r="431" s="167" customFormat="true" ht="10.5" hidden="false" customHeight="false" outlineLevel="0" collapsed="false">
      <c r="B431" s="168"/>
      <c r="D431" s="169" t="s">
        <v>180</v>
      </c>
      <c r="E431" s="170"/>
      <c r="F431" s="171" t="s">
        <v>436</v>
      </c>
      <c r="H431" s="170"/>
      <c r="L431" s="168"/>
      <c r="M431" s="172"/>
      <c r="T431" s="173"/>
      <c r="AT431" s="170" t="s">
        <v>180</v>
      </c>
      <c r="AU431" s="170" t="s">
        <v>80</v>
      </c>
      <c r="AV431" s="167" t="s">
        <v>78</v>
      </c>
      <c r="AW431" s="167" t="s">
        <v>32</v>
      </c>
      <c r="AX431" s="167" t="s">
        <v>71</v>
      </c>
      <c r="AY431" s="170" t="s">
        <v>170</v>
      </c>
    </row>
    <row r="432" s="174" customFormat="true" ht="10.5" hidden="false" customHeight="false" outlineLevel="0" collapsed="false">
      <c r="B432" s="175"/>
      <c r="D432" s="169" t="s">
        <v>180</v>
      </c>
      <c r="E432" s="176"/>
      <c r="F432" s="177" t="s">
        <v>600</v>
      </c>
      <c r="H432" s="178" t="n">
        <v>37.414</v>
      </c>
      <c r="L432" s="175"/>
      <c r="M432" s="179"/>
      <c r="T432" s="180"/>
      <c r="AT432" s="176" t="s">
        <v>180</v>
      </c>
      <c r="AU432" s="176" t="s">
        <v>80</v>
      </c>
      <c r="AV432" s="174" t="s">
        <v>80</v>
      </c>
      <c r="AW432" s="174" t="s">
        <v>32</v>
      </c>
      <c r="AX432" s="174" t="s">
        <v>71</v>
      </c>
      <c r="AY432" s="176" t="s">
        <v>170</v>
      </c>
    </row>
    <row r="433" s="174" customFormat="true" ht="10.5" hidden="false" customHeight="false" outlineLevel="0" collapsed="false">
      <c r="B433" s="175"/>
      <c r="D433" s="169" t="s">
        <v>180</v>
      </c>
      <c r="E433" s="176"/>
      <c r="F433" s="177" t="s">
        <v>601</v>
      </c>
      <c r="H433" s="178" t="n">
        <v>3.85</v>
      </c>
      <c r="L433" s="175"/>
      <c r="M433" s="179"/>
      <c r="T433" s="180"/>
      <c r="AT433" s="176" t="s">
        <v>180</v>
      </c>
      <c r="AU433" s="176" t="s">
        <v>80</v>
      </c>
      <c r="AV433" s="174" t="s">
        <v>80</v>
      </c>
      <c r="AW433" s="174" t="s">
        <v>32</v>
      </c>
      <c r="AX433" s="174" t="s">
        <v>71</v>
      </c>
      <c r="AY433" s="176" t="s">
        <v>170</v>
      </c>
    </row>
    <row r="434" s="181" customFormat="true" ht="10.5" hidden="false" customHeight="false" outlineLevel="0" collapsed="false">
      <c r="B434" s="182"/>
      <c r="D434" s="169" t="s">
        <v>180</v>
      </c>
      <c r="E434" s="183"/>
      <c r="F434" s="184" t="s">
        <v>190</v>
      </c>
      <c r="H434" s="185" t="n">
        <v>504.619</v>
      </c>
      <c r="L434" s="182"/>
      <c r="M434" s="186"/>
      <c r="T434" s="187"/>
      <c r="AT434" s="183" t="s">
        <v>180</v>
      </c>
      <c r="AU434" s="183" t="s">
        <v>80</v>
      </c>
      <c r="AV434" s="181" t="s">
        <v>176</v>
      </c>
      <c r="AW434" s="181" t="s">
        <v>32</v>
      </c>
      <c r="AX434" s="181" t="s">
        <v>78</v>
      </c>
      <c r="AY434" s="183" t="s">
        <v>170</v>
      </c>
    </row>
    <row r="435" s="20" customFormat="true" ht="33" hidden="false" customHeight="true" outlineLevel="0" collapsed="false">
      <c r="B435" s="21"/>
      <c r="C435" s="151" t="s">
        <v>602</v>
      </c>
      <c r="D435" s="151" t="s">
        <v>172</v>
      </c>
      <c r="E435" s="152" t="s">
        <v>603</v>
      </c>
      <c r="F435" s="153" t="s">
        <v>604</v>
      </c>
      <c r="G435" s="154" t="s">
        <v>175</v>
      </c>
      <c r="H435" s="155" t="n">
        <v>75.777</v>
      </c>
      <c r="I435" s="156" t="n">
        <v>5640</v>
      </c>
      <c r="J435" s="157" t="n">
        <f aca="false">ROUND(I435*H435,2)</f>
        <v>427382.28</v>
      </c>
      <c r="K435" s="153"/>
      <c r="L435" s="21"/>
      <c r="M435" s="158"/>
      <c r="N435" s="159" t="s">
        <v>42</v>
      </c>
      <c r="O435" s="160" t="n">
        <v>2.58</v>
      </c>
      <c r="P435" s="160" t="n">
        <f aca="false">O435*H435</f>
        <v>195.50466</v>
      </c>
      <c r="Q435" s="160" t="n">
        <v>2.50187</v>
      </c>
      <c r="R435" s="160" t="n">
        <f aca="false">Q435*H435</f>
        <v>189.58420299</v>
      </c>
      <c r="S435" s="160" t="n">
        <v>0</v>
      </c>
      <c r="T435" s="161" t="n">
        <f aca="false">S435*H435</f>
        <v>0</v>
      </c>
      <c r="AR435" s="162" t="s">
        <v>176</v>
      </c>
      <c r="AT435" s="162" t="s">
        <v>172</v>
      </c>
      <c r="AU435" s="162" t="s">
        <v>80</v>
      </c>
      <c r="AY435" s="4" t="s">
        <v>170</v>
      </c>
      <c r="BE435" s="163" t="n">
        <f aca="false">IF(N435="základní",J435,0)</f>
        <v>427382.28</v>
      </c>
      <c r="BF435" s="163" t="n">
        <f aca="false">IF(N435="snížená",J435,0)</f>
        <v>0</v>
      </c>
      <c r="BG435" s="163" t="n">
        <f aca="false">IF(N435="zákl. přenesená",J435,0)</f>
        <v>0</v>
      </c>
      <c r="BH435" s="163" t="n">
        <f aca="false">IF(N435="sníž. přenesená",J435,0)</f>
        <v>0</v>
      </c>
      <c r="BI435" s="163" t="n">
        <f aca="false">IF(N435="nulová",J435,0)</f>
        <v>0</v>
      </c>
      <c r="BJ435" s="4" t="s">
        <v>78</v>
      </c>
      <c r="BK435" s="163" t="n">
        <f aca="false">ROUND(I435*H435,2)</f>
        <v>427382.28</v>
      </c>
      <c r="BL435" s="4" t="s">
        <v>176</v>
      </c>
      <c r="BM435" s="162" t="s">
        <v>605</v>
      </c>
    </row>
    <row r="436" s="20" customFormat="true" ht="10.5" hidden="false" customHeight="false" outlineLevel="0" collapsed="false">
      <c r="B436" s="21"/>
      <c r="D436" s="164" t="s">
        <v>178</v>
      </c>
      <c r="F436" s="165" t="s">
        <v>606</v>
      </c>
      <c r="L436" s="21"/>
      <c r="M436" s="166"/>
      <c r="T436" s="52"/>
      <c r="AT436" s="4" t="s">
        <v>178</v>
      </c>
      <c r="AU436" s="4" t="s">
        <v>80</v>
      </c>
    </row>
    <row r="437" s="174" customFormat="true" ht="10.5" hidden="false" customHeight="false" outlineLevel="0" collapsed="false">
      <c r="B437" s="175"/>
      <c r="D437" s="169" t="s">
        <v>180</v>
      </c>
      <c r="E437" s="176"/>
      <c r="F437" s="177" t="s">
        <v>607</v>
      </c>
      <c r="H437" s="178" t="n">
        <v>75.777</v>
      </c>
      <c r="L437" s="175"/>
      <c r="M437" s="179"/>
      <c r="T437" s="180"/>
      <c r="AT437" s="176" t="s">
        <v>180</v>
      </c>
      <c r="AU437" s="176" t="s">
        <v>80</v>
      </c>
      <c r="AV437" s="174" t="s">
        <v>80</v>
      </c>
      <c r="AW437" s="174" t="s">
        <v>32</v>
      </c>
      <c r="AX437" s="174" t="s">
        <v>78</v>
      </c>
      <c r="AY437" s="176" t="s">
        <v>170</v>
      </c>
    </row>
    <row r="438" s="20" customFormat="true" ht="44.25" hidden="false" customHeight="true" outlineLevel="0" collapsed="false">
      <c r="B438" s="21"/>
      <c r="C438" s="151" t="s">
        <v>608</v>
      </c>
      <c r="D438" s="151" t="s">
        <v>172</v>
      </c>
      <c r="E438" s="152" t="s">
        <v>609</v>
      </c>
      <c r="F438" s="153" t="s">
        <v>610</v>
      </c>
      <c r="G438" s="154" t="s">
        <v>175</v>
      </c>
      <c r="H438" s="155" t="n">
        <v>75.777</v>
      </c>
      <c r="I438" s="156" t="n">
        <v>89.1</v>
      </c>
      <c r="J438" s="157" t="n">
        <f aca="false">ROUND(I438*H438,2)</f>
        <v>6751.73</v>
      </c>
      <c r="K438" s="153"/>
      <c r="L438" s="21"/>
      <c r="M438" s="158"/>
      <c r="N438" s="159" t="s">
        <v>42</v>
      </c>
      <c r="O438" s="160" t="n">
        <v>0.205</v>
      </c>
      <c r="P438" s="160" t="n">
        <f aca="false">O438*H438</f>
        <v>15.534285</v>
      </c>
      <c r="Q438" s="160" t="n">
        <v>0</v>
      </c>
      <c r="R438" s="160" t="n">
        <f aca="false">Q438*H438</f>
        <v>0</v>
      </c>
      <c r="S438" s="160" t="n">
        <v>0</v>
      </c>
      <c r="T438" s="161" t="n">
        <f aca="false">S438*H438</f>
        <v>0</v>
      </c>
      <c r="AR438" s="162" t="s">
        <v>176</v>
      </c>
      <c r="AT438" s="162" t="s">
        <v>172</v>
      </c>
      <c r="AU438" s="162" t="s">
        <v>80</v>
      </c>
      <c r="AY438" s="4" t="s">
        <v>170</v>
      </c>
      <c r="BE438" s="163" t="n">
        <f aca="false">IF(N438="základní",J438,0)</f>
        <v>6751.73</v>
      </c>
      <c r="BF438" s="163" t="n">
        <f aca="false">IF(N438="snížená",J438,0)</f>
        <v>0</v>
      </c>
      <c r="BG438" s="163" t="n">
        <f aca="false">IF(N438="zákl. přenesená",J438,0)</f>
        <v>0</v>
      </c>
      <c r="BH438" s="163" t="n">
        <f aca="false">IF(N438="sníž. přenesená",J438,0)</f>
        <v>0</v>
      </c>
      <c r="BI438" s="163" t="n">
        <f aca="false">IF(N438="nulová",J438,0)</f>
        <v>0</v>
      </c>
      <c r="BJ438" s="4" t="s">
        <v>78</v>
      </c>
      <c r="BK438" s="163" t="n">
        <f aca="false">ROUND(I438*H438,2)</f>
        <v>6751.73</v>
      </c>
      <c r="BL438" s="4" t="s">
        <v>176</v>
      </c>
      <c r="BM438" s="162" t="s">
        <v>611</v>
      </c>
    </row>
    <row r="439" s="20" customFormat="true" ht="10.5" hidden="false" customHeight="false" outlineLevel="0" collapsed="false">
      <c r="B439" s="21"/>
      <c r="D439" s="164" t="s">
        <v>178</v>
      </c>
      <c r="F439" s="165" t="s">
        <v>612</v>
      </c>
      <c r="L439" s="21"/>
      <c r="M439" s="166"/>
      <c r="T439" s="52"/>
      <c r="AT439" s="4" t="s">
        <v>178</v>
      </c>
      <c r="AU439" s="4" t="s">
        <v>80</v>
      </c>
    </row>
    <row r="440" s="20" customFormat="true" ht="21.75" hidden="false" customHeight="true" outlineLevel="0" collapsed="false">
      <c r="B440" s="21"/>
      <c r="C440" s="151" t="s">
        <v>613</v>
      </c>
      <c r="D440" s="151" t="s">
        <v>172</v>
      </c>
      <c r="E440" s="152" t="s">
        <v>614</v>
      </c>
      <c r="F440" s="153" t="s">
        <v>615</v>
      </c>
      <c r="G440" s="154" t="s">
        <v>207</v>
      </c>
      <c r="H440" s="155" t="n">
        <v>5.093</v>
      </c>
      <c r="I440" s="156" t="n">
        <v>66100</v>
      </c>
      <c r="J440" s="157" t="n">
        <f aca="false">ROUND(I440*H440,2)</f>
        <v>336647.3</v>
      </c>
      <c r="K440" s="153"/>
      <c r="L440" s="21"/>
      <c r="M440" s="158"/>
      <c r="N440" s="159" t="s">
        <v>42</v>
      </c>
      <c r="O440" s="160" t="n">
        <v>15.231</v>
      </c>
      <c r="P440" s="160" t="n">
        <f aca="false">O440*H440</f>
        <v>77.571483</v>
      </c>
      <c r="Q440" s="160" t="n">
        <v>1.06277</v>
      </c>
      <c r="R440" s="160" t="n">
        <f aca="false">Q440*H440</f>
        <v>5.41268761</v>
      </c>
      <c r="S440" s="160" t="n">
        <v>0</v>
      </c>
      <c r="T440" s="161" t="n">
        <f aca="false">S440*H440</f>
        <v>0</v>
      </c>
      <c r="AR440" s="162" t="s">
        <v>176</v>
      </c>
      <c r="AT440" s="162" t="s">
        <v>172</v>
      </c>
      <c r="AU440" s="162" t="s">
        <v>80</v>
      </c>
      <c r="AY440" s="4" t="s">
        <v>170</v>
      </c>
      <c r="BE440" s="163" t="n">
        <f aca="false">IF(N440="základní",J440,0)</f>
        <v>336647.3</v>
      </c>
      <c r="BF440" s="163" t="n">
        <f aca="false">IF(N440="snížená",J440,0)</f>
        <v>0</v>
      </c>
      <c r="BG440" s="163" t="n">
        <f aca="false">IF(N440="zákl. přenesená",J440,0)</f>
        <v>0</v>
      </c>
      <c r="BH440" s="163" t="n">
        <f aca="false">IF(N440="sníž. přenesená",J440,0)</f>
        <v>0</v>
      </c>
      <c r="BI440" s="163" t="n">
        <f aca="false">IF(N440="nulová",J440,0)</f>
        <v>0</v>
      </c>
      <c r="BJ440" s="4" t="s">
        <v>78</v>
      </c>
      <c r="BK440" s="163" t="n">
        <f aca="false">ROUND(I440*H440,2)</f>
        <v>336647.3</v>
      </c>
      <c r="BL440" s="4" t="s">
        <v>176</v>
      </c>
      <c r="BM440" s="162" t="s">
        <v>616</v>
      </c>
    </row>
    <row r="441" s="20" customFormat="true" ht="10.5" hidden="false" customHeight="false" outlineLevel="0" collapsed="false">
      <c r="B441" s="21"/>
      <c r="D441" s="164" t="s">
        <v>178</v>
      </c>
      <c r="F441" s="165" t="s">
        <v>617</v>
      </c>
      <c r="L441" s="21"/>
      <c r="M441" s="166"/>
      <c r="T441" s="52"/>
      <c r="AT441" s="4" t="s">
        <v>178</v>
      </c>
      <c r="AU441" s="4" t="s">
        <v>80</v>
      </c>
    </row>
    <row r="442" s="174" customFormat="true" ht="10.5" hidden="false" customHeight="false" outlineLevel="0" collapsed="false">
      <c r="B442" s="175"/>
      <c r="D442" s="169" t="s">
        <v>180</v>
      </c>
      <c r="E442" s="176"/>
      <c r="F442" s="177" t="s">
        <v>618</v>
      </c>
      <c r="H442" s="178" t="n">
        <v>5.093</v>
      </c>
      <c r="L442" s="175"/>
      <c r="M442" s="179"/>
      <c r="T442" s="180"/>
      <c r="AT442" s="176" t="s">
        <v>180</v>
      </c>
      <c r="AU442" s="176" t="s">
        <v>80</v>
      </c>
      <c r="AV442" s="174" t="s">
        <v>80</v>
      </c>
      <c r="AW442" s="174" t="s">
        <v>32</v>
      </c>
      <c r="AX442" s="174" t="s">
        <v>78</v>
      </c>
      <c r="AY442" s="176" t="s">
        <v>170</v>
      </c>
    </row>
    <row r="443" s="20" customFormat="true" ht="24.2" hidden="false" customHeight="true" outlineLevel="0" collapsed="false">
      <c r="B443" s="21"/>
      <c r="C443" s="151" t="s">
        <v>619</v>
      </c>
      <c r="D443" s="151" t="s">
        <v>172</v>
      </c>
      <c r="E443" s="152" t="s">
        <v>620</v>
      </c>
      <c r="F443" s="153" t="s">
        <v>621</v>
      </c>
      <c r="G443" s="154" t="s">
        <v>260</v>
      </c>
      <c r="H443" s="155" t="n">
        <v>115.41</v>
      </c>
      <c r="I443" s="156" t="n">
        <v>450</v>
      </c>
      <c r="J443" s="157" t="n">
        <f aca="false">ROUND(I443*H443,2)</f>
        <v>51934.5</v>
      </c>
      <c r="K443" s="153"/>
      <c r="L443" s="21"/>
      <c r="M443" s="158"/>
      <c r="N443" s="159" t="s">
        <v>42</v>
      </c>
      <c r="O443" s="160" t="n">
        <v>0.264</v>
      </c>
      <c r="P443" s="160" t="n">
        <f aca="false">O443*H443</f>
        <v>30.46824</v>
      </c>
      <c r="Q443" s="160" t="n">
        <v>0.08211</v>
      </c>
      <c r="R443" s="160" t="n">
        <f aca="false">Q443*H443</f>
        <v>9.4763151</v>
      </c>
      <c r="S443" s="160" t="n">
        <v>0</v>
      </c>
      <c r="T443" s="161" t="n">
        <f aca="false">S443*H443</f>
        <v>0</v>
      </c>
      <c r="AR443" s="162" t="s">
        <v>176</v>
      </c>
      <c r="AT443" s="162" t="s">
        <v>172</v>
      </c>
      <c r="AU443" s="162" t="s">
        <v>80</v>
      </c>
      <c r="AY443" s="4" t="s">
        <v>170</v>
      </c>
      <c r="BE443" s="163" t="n">
        <f aca="false">IF(N443="základní",J443,0)</f>
        <v>51934.5</v>
      </c>
      <c r="BF443" s="163" t="n">
        <f aca="false">IF(N443="snížená",J443,0)</f>
        <v>0</v>
      </c>
      <c r="BG443" s="163" t="n">
        <f aca="false">IF(N443="zákl. přenesená",J443,0)</f>
        <v>0</v>
      </c>
      <c r="BH443" s="163" t="n">
        <f aca="false">IF(N443="sníž. přenesená",J443,0)</f>
        <v>0</v>
      </c>
      <c r="BI443" s="163" t="n">
        <f aca="false">IF(N443="nulová",J443,0)</f>
        <v>0</v>
      </c>
      <c r="BJ443" s="4" t="s">
        <v>78</v>
      </c>
      <c r="BK443" s="163" t="n">
        <f aca="false">ROUND(I443*H443,2)</f>
        <v>51934.5</v>
      </c>
      <c r="BL443" s="4" t="s">
        <v>176</v>
      </c>
      <c r="BM443" s="162" t="s">
        <v>622</v>
      </c>
    </row>
    <row r="444" s="20" customFormat="true" ht="10.5" hidden="false" customHeight="false" outlineLevel="0" collapsed="false">
      <c r="B444" s="21"/>
      <c r="D444" s="164" t="s">
        <v>178</v>
      </c>
      <c r="F444" s="165" t="s">
        <v>623</v>
      </c>
      <c r="L444" s="21"/>
      <c r="M444" s="166"/>
      <c r="T444" s="52"/>
      <c r="AT444" s="4" t="s">
        <v>178</v>
      </c>
      <c r="AU444" s="4" t="s">
        <v>80</v>
      </c>
    </row>
    <row r="445" s="167" customFormat="true" ht="10.5" hidden="false" customHeight="false" outlineLevel="0" collapsed="false">
      <c r="B445" s="168"/>
      <c r="D445" s="169" t="s">
        <v>180</v>
      </c>
      <c r="E445" s="170"/>
      <c r="F445" s="171" t="s">
        <v>624</v>
      </c>
      <c r="H445" s="170"/>
      <c r="L445" s="168"/>
      <c r="M445" s="172"/>
      <c r="T445" s="173"/>
      <c r="AT445" s="170" t="s">
        <v>180</v>
      </c>
      <c r="AU445" s="170" t="s">
        <v>80</v>
      </c>
      <c r="AV445" s="167" t="s">
        <v>78</v>
      </c>
      <c r="AW445" s="167" t="s">
        <v>32</v>
      </c>
      <c r="AX445" s="167" t="s">
        <v>71</v>
      </c>
      <c r="AY445" s="170" t="s">
        <v>170</v>
      </c>
    </row>
    <row r="446" s="174" customFormat="true" ht="10.5" hidden="false" customHeight="false" outlineLevel="0" collapsed="false">
      <c r="B446" s="175"/>
      <c r="D446" s="169" t="s">
        <v>180</v>
      </c>
      <c r="E446" s="176"/>
      <c r="F446" s="177" t="s">
        <v>625</v>
      </c>
      <c r="H446" s="178" t="n">
        <v>115.41</v>
      </c>
      <c r="L446" s="175"/>
      <c r="M446" s="179"/>
      <c r="T446" s="180"/>
      <c r="AT446" s="176" t="s">
        <v>180</v>
      </c>
      <c r="AU446" s="176" t="s">
        <v>80</v>
      </c>
      <c r="AV446" s="174" t="s">
        <v>80</v>
      </c>
      <c r="AW446" s="174" t="s">
        <v>32</v>
      </c>
      <c r="AX446" s="174" t="s">
        <v>78</v>
      </c>
      <c r="AY446" s="176" t="s">
        <v>170</v>
      </c>
    </row>
    <row r="447" s="20" customFormat="true" ht="24.2" hidden="false" customHeight="true" outlineLevel="0" collapsed="false">
      <c r="B447" s="21"/>
      <c r="C447" s="151" t="s">
        <v>626</v>
      </c>
      <c r="D447" s="151" t="s">
        <v>172</v>
      </c>
      <c r="E447" s="152" t="s">
        <v>627</v>
      </c>
      <c r="F447" s="153" t="s">
        <v>628</v>
      </c>
      <c r="G447" s="154" t="s">
        <v>260</v>
      </c>
      <c r="H447" s="155" t="n">
        <v>151.73</v>
      </c>
      <c r="I447" s="156" t="n">
        <v>490</v>
      </c>
      <c r="J447" s="157" t="n">
        <f aca="false">ROUND(I447*H447,2)</f>
        <v>74347.7</v>
      </c>
      <c r="K447" s="153"/>
      <c r="L447" s="21"/>
      <c r="M447" s="158"/>
      <c r="N447" s="159" t="s">
        <v>42</v>
      </c>
      <c r="O447" s="160" t="n">
        <v>0.288</v>
      </c>
      <c r="P447" s="160" t="n">
        <f aca="false">O447*H447</f>
        <v>43.69824</v>
      </c>
      <c r="Q447" s="160" t="n">
        <v>0.10557</v>
      </c>
      <c r="R447" s="160" t="n">
        <f aca="false">Q447*H447</f>
        <v>16.0181361</v>
      </c>
      <c r="S447" s="160" t="n">
        <v>0</v>
      </c>
      <c r="T447" s="161" t="n">
        <f aca="false">S447*H447</f>
        <v>0</v>
      </c>
      <c r="AR447" s="162" t="s">
        <v>176</v>
      </c>
      <c r="AT447" s="162" t="s">
        <v>172</v>
      </c>
      <c r="AU447" s="162" t="s">
        <v>80</v>
      </c>
      <c r="AY447" s="4" t="s">
        <v>170</v>
      </c>
      <c r="BE447" s="163" t="n">
        <f aca="false">IF(N447="základní",J447,0)</f>
        <v>74347.7</v>
      </c>
      <c r="BF447" s="163" t="n">
        <f aca="false">IF(N447="snížená",J447,0)</f>
        <v>0</v>
      </c>
      <c r="BG447" s="163" t="n">
        <f aca="false">IF(N447="zákl. přenesená",J447,0)</f>
        <v>0</v>
      </c>
      <c r="BH447" s="163" t="n">
        <f aca="false">IF(N447="sníž. přenesená",J447,0)</f>
        <v>0</v>
      </c>
      <c r="BI447" s="163" t="n">
        <f aca="false">IF(N447="nulová",J447,0)</f>
        <v>0</v>
      </c>
      <c r="BJ447" s="4" t="s">
        <v>78</v>
      </c>
      <c r="BK447" s="163" t="n">
        <f aca="false">ROUND(I447*H447,2)</f>
        <v>74347.7</v>
      </c>
      <c r="BL447" s="4" t="s">
        <v>176</v>
      </c>
      <c r="BM447" s="162" t="s">
        <v>629</v>
      </c>
    </row>
    <row r="448" s="20" customFormat="true" ht="10.5" hidden="false" customHeight="false" outlineLevel="0" collapsed="false">
      <c r="B448" s="21"/>
      <c r="D448" s="164" t="s">
        <v>178</v>
      </c>
      <c r="F448" s="165" t="s">
        <v>630</v>
      </c>
      <c r="L448" s="21"/>
      <c r="M448" s="166"/>
      <c r="T448" s="52"/>
      <c r="AT448" s="4" t="s">
        <v>178</v>
      </c>
      <c r="AU448" s="4" t="s">
        <v>80</v>
      </c>
    </row>
    <row r="449" s="167" customFormat="true" ht="10.5" hidden="false" customHeight="false" outlineLevel="0" collapsed="false">
      <c r="B449" s="168"/>
      <c r="D449" s="169" t="s">
        <v>180</v>
      </c>
      <c r="E449" s="170"/>
      <c r="F449" s="171" t="s">
        <v>631</v>
      </c>
      <c r="H449" s="170"/>
      <c r="L449" s="168"/>
      <c r="M449" s="172"/>
      <c r="T449" s="173"/>
      <c r="AT449" s="170" t="s">
        <v>180</v>
      </c>
      <c r="AU449" s="170" t="s">
        <v>80</v>
      </c>
      <c r="AV449" s="167" t="s">
        <v>78</v>
      </c>
      <c r="AW449" s="167" t="s">
        <v>32</v>
      </c>
      <c r="AX449" s="167" t="s">
        <v>71</v>
      </c>
      <c r="AY449" s="170" t="s">
        <v>170</v>
      </c>
    </row>
    <row r="450" s="174" customFormat="true" ht="10.5" hidden="false" customHeight="false" outlineLevel="0" collapsed="false">
      <c r="B450" s="175"/>
      <c r="D450" s="169" t="s">
        <v>180</v>
      </c>
      <c r="E450" s="176"/>
      <c r="F450" s="177" t="s">
        <v>632</v>
      </c>
      <c r="H450" s="178" t="n">
        <v>151.73</v>
      </c>
      <c r="L450" s="175"/>
      <c r="M450" s="179"/>
      <c r="T450" s="180"/>
      <c r="AT450" s="176" t="s">
        <v>180</v>
      </c>
      <c r="AU450" s="176" t="s">
        <v>80</v>
      </c>
      <c r="AV450" s="174" t="s">
        <v>80</v>
      </c>
      <c r="AW450" s="174" t="s">
        <v>32</v>
      </c>
      <c r="AX450" s="174" t="s">
        <v>78</v>
      </c>
      <c r="AY450" s="176" t="s">
        <v>170</v>
      </c>
    </row>
    <row r="451" s="20" customFormat="true" ht="24.2" hidden="false" customHeight="true" outlineLevel="0" collapsed="false">
      <c r="B451" s="21"/>
      <c r="C451" s="151" t="s">
        <v>633</v>
      </c>
      <c r="D451" s="151" t="s">
        <v>172</v>
      </c>
      <c r="E451" s="152" t="s">
        <v>634</v>
      </c>
      <c r="F451" s="153" t="s">
        <v>635</v>
      </c>
      <c r="G451" s="154" t="s">
        <v>260</v>
      </c>
      <c r="H451" s="155" t="n">
        <v>76.95</v>
      </c>
      <c r="I451" s="156" t="n">
        <v>450</v>
      </c>
      <c r="J451" s="157" t="n">
        <f aca="false">ROUND(I451*H451,2)</f>
        <v>34627.5</v>
      </c>
      <c r="K451" s="153"/>
      <c r="L451" s="21"/>
      <c r="M451" s="158"/>
      <c r="N451" s="159" t="s">
        <v>42</v>
      </c>
      <c r="O451" s="160" t="n">
        <v>0.264</v>
      </c>
      <c r="P451" s="160" t="n">
        <f aca="false">O451*H451</f>
        <v>20.3148</v>
      </c>
      <c r="Q451" s="160" t="n">
        <v>0.077</v>
      </c>
      <c r="R451" s="160" t="n">
        <f aca="false">Q451*H451</f>
        <v>5.92515</v>
      </c>
      <c r="S451" s="160" t="n">
        <v>0</v>
      </c>
      <c r="T451" s="161" t="n">
        <f aca="false">S451*H451</f>
        <v>0</v>
      </c>
      <c r="AR451" s="162" t="s">
        <v>176</v>
      </c>
      <c r="AT451" s="162" t="s">
        <v>172</v>
      </c>
      <c r="AU451" s="162" t="s">
        <v>80</v>
      </c>
      <c r="AY451" s="4" t="s">
        <v>170</v>
      </c>
      <c r="BE451" s="163" t="n">
        <f aca="false">IF(N451="základní",J451,0)</f>
        <v>34627.5</v>
      </c>
      <c r="BF451" s="163" t="n">
        <f aca="false">IF(N451="snížená",J451,0)</f>
        <v>0</v>
      </c>
      <c r="BG451" s="163" t="n">
        <f aca="false">IF(N451="zákl. přenesená",J451,0)</f>
        <v>0</v>
      </c>
      <c r="BH451" s="163" t="n">
        <f aca="false">IF(N451="sníž. přenesená",J451,0)</f>
        <v>0</v>
      </c>
      <c r="BI451" s="163" t="n">
        <f aca="false">IF(N451="nulová",J451,0)</f>
        <v>0</v>
      </c>
      <c r="BJ451" s="4" t="s">
        <v>78</v>
      </c>
      <c r="BK451" s="163" t="n">
        <f aca="false">ROUND(I451*H451,2)</f>
        <v>34627.5</v>
      </c>
      <c r="BL451" s="4" t="s">
        <v>176</v>
      </c>
      <c r="BM451" s="162" t="s">
        <v>636</v>
      </c>
    </row>
    <row r="452" s="20" customFormat="true" ht="10.5" hidden="false" customHeight="false" outlineLevel="0" collapsed="false">
      <c r="B452" s="21"/>
      <c r="D452" s="164" t="s">
        <v>178</v>
      </c>
      <c r="F452" s="165" t="s">
        <v>637</v>
      </c>
      <c r="L452" s="21"/>
      <c r="M452" s="166"/>
      <c r="T452" s="52"/>
      <c r="AT452" s="4" t="s">
        <v>178</v>
      </c>
      <c r="AU452" s="4" t="s">
        <v>80</v>
      </c>
    </row>
    <row r="453" s="167" customFormat="true" ht="10.5" hidden="false" customHeight="false" outlineLevel="0" collapsed="false">
      <c r="B453" s="168"/>
      <c r="D453" s="169" t="s">
        <v>180</v>
      </c>
      <c r="E453" s="170"/>
      <c r="F453" s="171" t="s">
        <v>638</v>
      </c>
      <c r="H453" s="170"/>
      <c r="L453" s="168"/>
      <c r="M453" s="172"/>
      <c r="T453" s="173"/>
      <c r="AT453" s="170" t="s">
        <v>180</v>
      </c>
      <c r="AU453" s="170" t="s">
        <v>80</v>
      </c>
      <c r="AV453" s="167" t="s">
        <v>78</v>
      </c>
      <c r="AW453" s="167" t="s">
        <v>32</v>
      </c>
      <c r="AX453" s="167" t="s">
        <v>71</v>
      </c>
      <c r="AY453" s="170" t="s">
        <v>170</v>
      </c>
    </row>
    <row r="454" s="174" customFormat="true" ht="19.25" hidden="false" customHeight="false" outlineLevel="0" collapsed="false">
      <c r="B454" s="175"/>
      <c r="D454" s="169" t="s">
        <v>180</v>
      </c>
      <c r="E454" s="176"/>
      <c r="F454" s="177" t="s">
        <v>639</v>
      </c>
      <c r="H454" s="178" t="n">
        <v>76.95</v>
      </c>
      <c r="L454" s="175"/>
      <c r="M454" s="179"/>
      <c r="T454" s="180"/>
      <c r="AT454" s="176" t="s">
        <v>180</v>
      </c>
      <c r="AU454" s="176" t="s">
        <v>80</v>
      </c>
      <c r="AV454" s="174" t="s">
        <v>80</v>
      </c>
      <c r="AW454" s="174" t="s">
        <v>32</v>
      </c>
      <c r="AX454" s="174" t="s">
        <v>78</v>
      </c>
      <c r="AY454" s="176" t="s">
        <v>170</v>
      </c>
    </row>
    <row r="455" s="20" customFormat="true" ht="24.2" hidden="false" customHeight="true" outlineLevel="0" collapsed="false">
      <c r="B455" s="21"/>
      <c r="C455" s="151" t="s">
        <v>640</v>
      </c>
      <c r="D455" s="151" t="s">
        <v>172</v>
      </c>
      <c r="E455" s="152" t="s">
        <v>641</v>
      </c>
      <c r="F455" s="153" t="s">
        <v>642</v>
      </c>
      <c r="G455" s="154" t="s">
        <v>260</v>
      </c>
      <c r="H455" s="155" t="n">
        <v>522.44</v>
      </c>
      <c r="I455" s="156" t="n">
        <v>490</v>
      </c>
      <c r="J455" s="157" t="n">
        <f aca="false">ROUND(I455*H455,2)</f>
        <v>255995.6</v>
      </c>
      <c r="K455" s="153"/>
      <c r="L455" s="21"/>
      <c r="M455" s="158"/>
      <c r="N455" s="159" t="s">
        <v>42</v>
      </c>
      <c r="O455" s="160" t="n">
        <v>0.288</v>
      </c>
      <c r="P455" s="160" t="n">
        <f aca="false">O455*H455</f>
        <v>150.46272</v>
      </c>
      <c r="Q455" s="160" t="n">
        <v>0.099</v>
      </c>
      <c r="R455" s="160" t="n">
        <f aca="false">Q455*H455</f>
        <v>51.72156</v>
      </c>
      <c r="S455" s="160" t="n">
        <v>0</v>
      </c>
      <c r="T455" s="161" t="n">
        <f aca="false">S455*H455</f>
        <v>0</v>
      </c>
      <c r="AR455" s="162" t="s">
        <v>176</v>
      </c>
      <c r="AT455" s="162" t="s">
        <v>172</v>
      </c>
      <c r="AU455" s="162" t="s">
        <v>80</v>
      </c>
      <c r="AY455" s="4" t="s">
        <v>170</v>
      </c>
      <c r="BE455" s="163" t="n">
        <f aca="false">IF(N455="základní",J455,0)</f>
        <v>255995.6</v>
      </c>
      <c r="BF455" s="163" t="n">
        <f aca="false">IF(N455="snížená",J455,0)</f>
        <v>0</v>
      </c>
      <c r="BG455" s="163" t="n">
        <f aca="false">IF(N455="zákl. přenesená",J455,0)</f>
        <v>0</v>
      </c>
      <c r="BH455" s="163" t="n">
        <f aca="false">IF(N455="sníž. přenesená",J455,0)</f>
        <v>0</v>
      </c>
      <c r="BI455" s="163" t="n">
        <f aca="false">IF(N455="nulová",J455,0)</f>
        <v>0</v>
      </c>
      <c r="BJ455" s="4" t="s">
        <v>78</v>
      </c>
      <c r="BK455" s="163" t="n">
        <f aca="false">ROUND(I455*H455,2)</f>
        <v>255995.6</v>
      </c>
      <c r="BL455" s="4" t="s">
        <v>176</v>
      </c>
      <c r="BM455" s="162" t="s">
        <v>643</v>
      </c>
    </row>
    <row r="456" s="20" customFormat="true" ht="10.5" hidden="false" customHeight="false" outlineLevel="0" collapsed="false">
      <c r="B456" s="21"/>
      <c r="D456" s="164" t="s">
        <v>178</v>
      </c>
      <c r="F456" s="165" t="s">
        <v>644</v>
      </c>
      <c r="L456" s="21"/>
      <c r="M456" s="166"/>
      <c r="T456" s="52"/>
      <c r="AT456" s="4" t="s">
        <v>178</v>
      </c>
      <c r="AU456" s="4" t="s">
        <v>80</v>
      </c>
    </row>
    <row r="457" s="167" customFormat="true" ht="10.5" hidden="false" customHeight="false" outlineLevel="0" collapsed="false">
      <c r="B457" s="168"/>
      <c r="D457" s="169" t="s">
        <v>180</v>
      </c>
      <c r="E457" s="170"/>
      <c r="F457" s="171" t="s">
        <v>645</v>
      </c>
      <c r="H457" s="170"/>
      <c r="L457" s="168"/>
      <c r="M457" s="172"/>
      <c r="T457" s="173"/>
      <c r="AT457" s="170" t="s">
        <v>180</v>
      </c>
      <c r="AU457" s="170" t="s">
        <v>80</v>
      </c>
      <c r="AV457" s="167" t="s">
        <v>78</v>
      </c>
      <c r="AW457" s="167" t="s">
        <v>32</v>
      </c>
      <c r="AX457" s="167" t="s">
        <v>71</v>
      </c>
      <c r="AY457" s="170" t="s">
        <v>170</v>
      </c>
    </row>
    <row r="458" s="174" customFormat="true" ht="19.4" hidden="false" customHeight="false" outlineLevel="0" collapsed="false">
      <c r="B458" s="175"/>
      <c r="D458" s="169" t="s">
        <v>180</v>
      </c>
      <c r="E458" s="176"/>
      <c r="F458" s="177" t="s">
        <v>646</v>
      </c>
      <c r="H458" s="178" t="n">
        <v>325.06</v>
      </c>
      <c r="L458" s="175"/>
      <c r="M458" s="179"/>
      <c r="T458" s="180"/>
      <c r="AT458" s="176" t="s">
        <v>180</v>
      </c>
      <c r="AU458" s="176" t="s">
        <v>80</v>
      </c>
      <c r="AV458" s="174" t="s">
        <v>80</v>
      </c>
      <c r="AW458" s="174" t="s">
        <v>32</v>
      </c>
      <c r="AX458" s="174" t="s">
        <v>71</v>
      </c>
      <c r="AY458" s="176" t="s">
        <v>170</v>
      </c>
    </row>
    <row r="459" s="167" customFormat="true" ht="10.5" hidden="false" customHeight="false" outlineLevel="0" collapsed="false">
      <c r="B459" s="168"/>
      <c r="D459" s="169" t="s">
        <v>180</v>
      </c>
      <c r="E459" s="170"/>
      <c r="F459" s="171" t="s">
        <v>647</v>
      </c>
      <c r="H459" s="170"/>
      <c r="L459" s="168"/>
      <c r="M459" s="172"/>
      <c r="T459" s="173"/>
      <c r="AT459" s="170" t="s">
        <v>180</v>
      </c>
      <c r="AU459" s="170" t="s">
        <v>80</v>
      </c>
      <c r="AV459" s="167" t="s">
        <v>78</v>
      </c>
      <c r="AW459" s="167" t="s">
        <v>32</v>
      </c>
      <c r="AX459" s="167" t="s">
        <v>71</v>
      </c>
      <c r="AY459" s="170" t="s">
        <v>170</v>
      </c>
    </row>
    <row r="460" s="174" customFormat="true" ht="19.25" hidden="false" customHeight="false" outlineLevel="0" collapsed="false">
      <c r="B460" s="175"/>
      <c r="D460" s="169" t="s">
        <v>180</v>
      </c>
      <c r="E460" s="176"/>
      <c r="F460" s="177" t="s">
        <v>648</v>
      </c>
      <c r="H460" s="178" t="n">
        <v>197.38</v>
      </c>
      <c r="L460" s="175"/>
      <c r="M460" s="179"/>
      <c r="T460" s="180"/>
      <c r="AT460" s="176" t="s">
        <v>180</v>
      </c>
      <c r="AU460" s="176" t="s">
        <v>80</v>
      </c>
      <c r="AV460" s="174" t="s">
        <v>80</v>
      </c>
      <c r="AW460" s="174" t="s">
        <v>32</v>
      </c>
      <c r="AX460" s="174" t="s">
        <v>71</v>
      </c>
      <c r="AY460" s="176" t="s">
        <v>170</v>
      </c>
    </row>
    <row r="461" s="181" customFormat="true" ht="10.5" hidden="false" customHeight="false" outlineLevel="0" collapsed="false">
      <c r="B461" s="182"/>
      <c r="D461" s="169" t="s">
        <v>180</v>
      </c>
      <c r="E461" s="183"/>
      <c r="F461" s="184" t="s">
        <v>190</v>
      </c>
      <c r="H461" s="185" t="n">
        <v>522.44</v>
      </c>
      <c r="L461" s="182"/>
      <c r="M461" s="186"/>
      <c r="T461" s="187"/>
      <c r="AT461" s="183" t="s">
        <v>180</v>
      </c>
      <c r="AU461" s="183" t="s">
        <v>80</v>
      </c>
      <c r="AV461" s="181" t="s">
        <v>176</v>
      </c>
      <c r="AW461" s="181" t="s">
        <v>32</v>
      </c>
      <c r="AX461" s="181" t="s">
        <v>78</v>
      </c>
      <c r="AY461" s="183" t="s">
        <v>170</v>
      </c>
    </row>
    <row r="462" s="20" customFormat="true" ht="24.2" hidden="false" customHeight="true" outlineLevel="0" collapsed="false">
      <c r="B462" s="21"/>
      <c r="C462" s="151" t="s">
        <v>649</v>
      </c>
      <c r="D462" s="151" t="s">
        <v>172</v>
      </c>
      <c r="E462" s="152" t="s">
        <v>650</v>
      </c>
      <c r="F462" s="153" t="s">
        <v>651</v>
      </c>
      <c r="G462" s="154" t="s">
        <v>260</v>
      </c>
      <c r="H462" s="155" t="n">
        <v>61.02</v>
      </c>
      <c r="I462" s="156" t="n">
        <v>540</v>
      </c>
      <c r="J462" s="157" t="n">
        <f aca="false">ROUND(I462*H462,2)</f>
        <v>32950.8</v>
      </c>
      <c r="K462" s="153"/>
      <c r="L462" s="21"/>
      <c r="M462" s="158"/>
      <c r="N462" s="159" t="s">
        <v>42</v>
      </c>
      <c r="O462" s="160" t="n">
        <v>0.305</v>
      </c>
      <c r="P462" s="160" t="n">
        <f aca="false">O462*H462</f>
        <v>18.6111</v>
      </c>
      <c r="Q462" s="160" t="n">
        <v>0.11</v>
      </c>
      <c r="R462" s="160" t="n">
        <f aca="false">Q462*H462</f>
        <v>6.7122</v>
      </c>
      <c r="S462" s="160" t="n">
        <v>0</v>
      </c>
      <c r="T462" s="161" t="n">
        <f aca="false">S462*H462</f>
        <v>0</v>
      </c>
      <c r="AR462" s="162" t="s">
        <v>176</v>
      </c>
      <c r="AT462" s="162" t="s">
        <v>172</v>
      </c>
      <c r="AU462" s="162" t="s">
        <v>80</v>
      </c>
      <c r="AY462" s="4" t="s">
        <v>170</v>
      </c>
      <c r="BE462" s="163" t="n">
        <f aca="false">IF(N462="základní",J462,0)</f>
        <v>32950.8</v>
      </c>
      <c r="BF462" s="163" t="n">
        <f aca="false">IF(N462="snížená",J462,0)</f>
        <v>0</v>
      </c>
      <c r="BG462" s="163" t="n">
        <f aca="false">IF(N462="zákl. přenesená",J462,0)</f>
        <v>0</v>
      </c>
      <c r="BH462" s="163" t="n">
        <f aca="false">IF(N462="sníž. přenesená",J462,0)</f>
        <v>0</v>
      </c>
      <c r="BI462" s="163" t="n">
        <f aca="false">IF(N462="nulová",J462,0)</f>
        <v>0</v>
      </c>
      <c r="BJ462" s="4" t="s">
        <v>78</v>
      </c>
      <c r="BK462" s="163" t="n">
        <f aca="false">ROUND(I462*H462,2)</f>
        <v>32950.8</v>
      </c>
      <c r="BL462" s="4" t="s">
        <v>176</v>
      </c>
      <c r="BM462" s="162" t="s">
        <v>652</v>
      </c>
    </row>
    <row r="463" s="20" customFormat="true" ht="10.5" hidden="false" customHeight="false" outlineLevel="0" collapsed="false">
      <c r="B463" s="21"/>
      <c r="D463" s="164" t="s">
        <v>178</v>
      </c>
      <c r="F463" s="165" t="s">
        <v>653</v>
      </c>
      <c r="L463" s="21"/>
      <c r="M463" s="166"/>
      <c r="T463" s="52"/>
      <c r="AT463" s="4" t="s">
        <v>178</v>
      </c>
      <c r="AU463" s="4" t="s">
        <v>80</v>
      </c>
    </row>
    <row r="464" s="167" customFormat="true" ht="10.5" hidden="false" customHeight="false" outlineLevel="0" collapsed="false">
      <c r="B464" s="168"/>
      <c r="D464" s="169" t="s">
        <v>180</v>
      </c>
      <c r="E464" s="170"/>
      <c r="F464" s="171" t="s">
        <v>654</v>
      </c>
      <c r="H464" s="170"/>
      <c r="L464" s="168"/>
      <c r="M464" s="172"/>
      <c r="T464" s="173"/>
      <c r="AT464" s="170" t="s">
        <v>180</v>
      </c>
      <c r="AU464" s="170" t="s">
        <v>80</v>
      </c>
      <c r="AV464" s="167" t="s">
        <v>78</v>
      </c>
      <c r="AW464" s="167" t="s">
        <v>32</v>
      </c>
      <c r="AX464" s="167" t="s">
        <v>71</v>
      </c>
      <c r="AY464" s="170" t="s">
        <v>170</v>
      </c>
    </row>
    <row r="465" s="174" customFormat="true" ht="10.5" hidden="false" customHeight="false" outlineLevel="0" collapsed="false">
      <c r="B465" s="175"/>
      <c r="D465" s="169" t="s">
        <v>180</v>
      </c>
      <c r="E465" s="176"/>
      <c r="F465" s="177" t="s">
        <v>655</v>
      </c>
      <c r="H465" s="178" t="n">
        <v>61.02</v>
      </c>
      <c r="L465" s="175"/>
      <c r="M465" s="179"/>
      <c r="T465" s="180"/>
      <c r="AT465" s="176" t="s">
        <v>180</v>
      </c>
      <c r="AU465" s="176" t="s">
        <v>80</v>
      </c>
      <c r="AV465" s="174" t="s">
        <v>80</v>
      </c>
      <c r="AW465" s="174" t="s">
        <v>32</v>
      </c>
      <c r="AX465" s="174" t="s">
        <v>78</v>
      </c>
      <c r="AY465" s="176" t="s">
        <v>170</v>
      </c>
    </row>
    <row r="466" s="20" customFormat="true" ht="37.9" hidden="false" customHeight="true" outlineLevel="0" collapsed="false">
      <c r="B466" s="21"/>
      <c r="C466" s="151" t="s">
        <v>656</v>
      </c>
      <c r="D466" s="151" t="s">
        <v>172</v>
      </c>
      <c r="E466" s="152" t="s">
        <v>657</v>
      </c>
      <c r="F466" s="153" t="s">
        <v>658</v>
      </c>
      <c r="G466" s="154" t="s">
        <v>260</v>
      </c>
      <c r="H466" s="155" t="n">
        <v>61.02</v>
      </c>
      <c r="I466" s="156" t="n">
        <v>50</v>
      </c>
      <c r="J466" s="157" t="n">
        <f aca="false">ROUND(I466*H466,2)</f>
        <v>3051</v>
      </c>
      <c r="K466" s="153"/>
      <c r="L466" s="21"/>
      <c r="M466" s="158"/>
      <c r="N466" s="159" t="s">
        <v>42</v>
      </c>
      <c r="O466" s="160" t="n">
        <v>0.017</v>
      </c>
      <c r="P466" s="160" t="n">
        <f aca="false">O466*H466</f>
        <v>1.03734</v>
      </c>
      <c r="Q466" s="160" t="n">
        <v>0.011</v>
      </c>
      <c r="R466" s="160" t="n">
        <f aca="false">Q466*H466</f>
        <v>0.67122</v>
      </c>
      <c r="S466" s="160" t="n">
        <v>0</v>
      </c>
      <c r="T466" s="161" t="n">
        <f aca="false">S466*H466</f>
        <v>0</v>
      </c>
      <c r="AR466" s="162" t="s">
        <v>176</v>
      </c>
      <c r="AT466" s="162" t="s">
        <v>172</v>
      </c>
      <c r="AU466" s="162" t="s">
        <v>80</v>
      </c>
      <c r="AY466" s="4" t="s">
        <v>170</v>
      </c>
      <c r="BE466" s="163" t="n">
        <f aca="false">IF(N466="základní",J466,0)</f>
        <v>3051</v>
      </c>
      <c r="BF466" s="163" t="n">
        <f aca="false">IF(N466="snížená",J466,0)</f>
        <v>0</v>
      </c>
      <c r="BG466" s="163" t="n">
        <f aca="false">IF(N466="zákl. přenesená",J466,0)</f>
        <v>0</v>
      </c>
      <c r="BH466" s="163" t="n">
        <f aca="false">IF(N466="sníž. přenesená",J466,0)</f>
        <v>0</v>
      </c>
      <c r="BI466" s="163" t="n">
        <f aca="false">IF(N466="nulová",J466,0)</f>
        <v>0</v>
      </c>
      <c r="BJ466" s="4" t="s">
        <v>78</v>
      </c>
      <c r="BK466" s="163" t="n">
        <f aca="false">ROUND(I466*H466,2)</f>
        <v>3051</v>
      </c>
      <c r="BL466" s="4" t="s">
        <v>176</v>
      </c>
      <c r="BM466" s="162" t="s">
        <v>659</v>
      </c>
    </row>
    <row r="467" s="20" customFormat="true" ht="10.5" hidden="false" customHeight="false" outlineLevel="0" collapsed="false">
      <c r="B467" s="21"/>
      <c r="D467" s="164" t="s">
        <v>178</v>
      </c>
      <c r="F467" s="165" t="s">
        <v>660</v>
      </c>
      <c r="L467" s="21"/>
      <c r="M467" s="166"/>
      <c r="T467" s="52"/>
      <c r="AT467" s="4" t="s">
        <v>178</v>
      </c>
      <c r="AU467" s="4" t="s">
        <v>80</v>
      </c>
    </row>
    <row r="468" s="20" customFormat="true" ht="37.9" hidden="false" customHeight="true" outlineLevel="0" collapsed="false">
      <c r="B468" s="21"/>
      <c r="C468" s="151" t="s">
        <v>661</v>
      </c>
      <c r="D468" s="151" t="s">
        <v>172</v>
      </c>
      <c r="E468" s="152" t="s">
        <v>662</v>
      </c>
      <c r="F468" s="153" t="s">
        <v>663</v>
      </c>
      <c r="G468" s="154" t="s">
        <v>352</v>
      </c>
      <c r="H468" s="155" t="n">
        <v>798.4</v>
      </c>
      <c r="I468" s="156" t="n">
        <v>25.6</v>
      </c>
      <c r="J468" s="157" t="n">
        <f aca="false">ROUND(I468*H468,2)</f>
        <v>20439.04</v>
      </c>
      <c r="K468" s="153"/>
      <c r="L468" s="21"/>
      <c r="M468" s="158"/>
      <c r="N468" s="159" t="s">
        <v>42</v>
      </c>
      <c r="O468" s="160" t="n">
        <v>0.03</v>
      </c>
      <c r="P468" s="160" t="n">
        <f aca="false">O468*H468</f>
        <v>23.952</v>
      </c>
      <c r="Q468" s="160" t="n">
        <v>2E-005</v>
      </c>
      <c r="R468" s="160" t="n">
        <f aca="false">Q468*H468</f>
        <v>0.015968</v>
      </c>
      <c r="S468" s="160" t="n">
        <v>0</v>
      </c>
      <c r="T468" s="161" t="n">
        <f aca="false">S468*H468</f>
        <v>0</v>
      </c>
      <c r="AR468" s="162" t="s">
        <v>176</v>
      </c>
      <c r="AT468" s="162" t="s">
        <v>172</v>
      </c>
      <c r="AU468" s="162" t="s">
        <v>80</v>
      </c>
      <c r="AY468" s="4" t="s">
        <v>170</v>
      </c>
      <c r="BE468" s="163" t="n">
        <f aca="false">IF(N468="základní",J468,0)</f>
        <v>20439.04</v>
      </c>
      <c r="BF468" s="163" t="n">
        <f aca="false">IF(N468="snížená",J468,0)</f>
        <v>0</v>
      </c>
      <c r="BG468" s="163" t="n">
        <f aca="false">IF(N468="zákl. přenesená",J468,0)</f>
        <v>0</v>
      </c>
      <c r="BH468" s="163" t="n">
        <f aca="false">IF(N468="sníž. přenesená",J468,0)</f>
        <v>0</v>
      </c>
      <c r="BI468" s="163" t="n">
        <f aca="false">IF(N468="nulová",J468,0)</f>
        <v>0</v>
      </c>
      <c r="BJ468" s="4" t="s">
        <v>78</v>
      </c>
      <c r="BK468" s="163" t="n">
        <f aca="false">ROUND(I468*H468,2)</f>
        <v>20439.04</v>
      </c>
      <c r="BL468" s="4" t="s">
        <v>176</v>
      </c>
      <c r="BM468" s="162" t="s">
        <v>664</v>
      </c>
    </row>
    <row r="469" s="20" customFormat="true" ht="10.5" hidden="false" customHeight="false" outlineLevel="0" collapsed="false">
      <c r="B469" s="21"/>
      <c r="D469" s="164" t="s">
        <v>178</v>
      </c>
      <c r="F469" s="165" t="s">
        <v>665</v>
      </c>
      <c r="L469" s="21"/>
      <c r="M469" s="166"/>
      <c r="T469" s="52"/>
      <c r="AT469" s="4" t="s">
        <v>178</v>
      </c>
      <c r="AU469" s="4" t="s">
        <v>80</v>
      </c>
    </row>
    <row r="470" s="167" customFormat="true" ht="10.5" hidden="false" customHeight="false" outlineLevel="0" collapsed="false">
      <c r="B470" s="168"/>
      <c r="D470" s="169" t="s">
        <v>180</v>
      </c>
      <c r="E470" s="170"/>
      <c r="F470" s="171" t="s">
        <v>274</v>
      </c>
      <c r="H470" s="170"/>
      <c r="L470" s="168"/>
      <c r="M470" s="172"/>
      <c r="T470" s="173"/>
      <c r="AT470" s="170" t="s">
        <v>180</v>
      </c>
      <c r="AU470" s="170" t="s">
        <v>80</v>
      </c>
      <c r="AV470" s="167" t="s">
        <v>78</v>
      </c>
      <c r="AW470" s="167" t="s">
        <v>32</v>
      </c>
      <c r="AX470" s="167" t="s">
        <v>71</v>
      </c>
      <c r="AY470" s="170" t="s">
        <v>170</v>
      </c>
    </row>
    <row r="471" s="174" customFormat="true" ht="19.25" hidden="false" customHeight="false" outlineLevel="0" collapsed="false">
      <c r="B471" s="175"/>
      <c r="D471" s="169" t="s">
        <v>180</v>
      </c>
      <c r="E471" s="176"/>
      <c r="F471" s="177" t="s">
        <v>666</v>
      </c>
      <c r="H471" s="178" t="n">
        <v>171.7</v>
      </c>
      <c r="L471" s="175"/>
      <c r="M471" s="179"/>
      <c r="T471" s="180"/>
      <c r="AT471" s="176" t="s">
        <v>180</v>
      </c>
      <c r="AU471" s="176" t="s">
        <v>80</v>
      </c>
      <c r="AV471" s="174" t="s">
        <v>80</v>
      </c>
      <c r="AW471" s="174" t="s">
        <v>32</v>
      </c>
      <c r="AX471" s="174" t="s">
        <v>71</v>
      </c>
      <c r="AY471" s="176" t="s">
        <v>170</v>
      </c>
    </row>
    <row r="472" s="167" customFormat="true" ht="10.5" hidden="false" customHeight="false" outlineLevel="0" collapsed="false">
      <c r="B472" s="168"/>
      <c r="D472" s="169" t="s">
        <v>180</v>
      </c>
      <c r="E472" s="170"/>
      <c r="F472" s="171" t="s">
        <v>277</v>
      </c>
      <c r="H472" s="170"/>
      <c r="L472" s="168"/>
      <c r="M472" s="172"/>
      <c r="T472" s="173"/>
      <c r="AT472" s="170" t="s">
        <v>180</v>
      </c>
      <c r="AU472" s="170" t="s">
        <v>80</v>
      </c>
      <c r="AV472" s="167" t="s">
        <v>78</v>
      </c>
      <c r="AW472" s="167" t="s">
        <v>32</v>
      </c>
      <c r="AX472" s="167" t="s">
        <v>71</v>
      </c>
      <c r="AY472" s="170" t="s">
        <v>170</v>
      </c>
    </row>
    <row r="473" s="174" customFormat="true" ht="19.25" hidden="false" customHeight="false" outlineLevel="0" collapsed="false">
      <c r="B473" s="175"/>
      <c r="D473" s="169" t="s">
        <v>180</v>
      </c>
      <c r="E473" s="176"/>
      <c r="F473" s="177" t="s">
        <v>667</v>
      </c>
      <c r="H473" s="178" t="n">
        <v>168.4</v>
      </c>
      <c r="L473" s="175"/>
      <c r="M473" s="179"/>
      <c r="T473" s="180"/>
      <c r="AT473" s="176" t="s">
        <v>180</v>
      </c>
      <c r="AU473" s="176" t="s">
        <v>80</v>
      </c>
      <c r="AV473" s="174" t="s">
        <v>80</v>
      </c>
      <c r="AW473" s="174" t="s">
        <v>32</v>
      </c>
      <c r="AX473" s="174" t="s">
        <v>71</v>
      </c>
      <c r="AY473" s="176" t="s">
        <v>170</v>
      </c>
    </row>
    <row r="474" s="167" customFormat="true" ht="10.5" hidden="false" customHeight="false" outlineLevel="0" collapsed="false">
      <c r="B474" s="168"/>
      <c r="D474" s="169" t="s">
        <v>180</v>
      </c>
      <c r="E474" s="170"/>
      <c r="F474" s="171" t="s">
        <v>274</v>
      </c>
      <c r="H474" s="170"/>
      <c r="L474" s="168"/>
      <c r="M474" s="172"/>
      <c r="T474" s="173"/>
      <c r="AT474" s="170" t="s">
        <v>180</v>
      </c>
      <c r="AU474" s="170" t="s">
        <v>80</v>
      </c>
      <c r="AV474" s="167" t="s">
        <v>78</v>
      </c>
      <c r="AW474" s="167" t="s">
        <v>32</v>
      </c>
      <c r="AX474" s="167" t="s">
        <v>71</v>
      </c>
      <c r="AY474" s="170" t="s">
        <v>170</v>
      </c>
    </row>
    <row r="475" s="174" customFormat="true" ht="19.4" hidden="false" customHeight="false" outlineLevel="0" collapsed="false">
      <c r="B475" s="175"/>
      <c r="D475" s="169" t="s">
        <v>180</v>
      </c>
      <c r="E475" s="176"/>
      <c r="F475" s="177" t="s">
        <v>668</v>
      </c>
      <c r="H475" s="178" t="n">
        <v>234.8</v>
      </c>
      <c r="L475" s="175"/>
      <c r="M475" s="179"/>
      <c r="T475" s="180"/>
      <c r="AT475" s="176" t="s">
        <v>180</v>
      </c>
      <c r="AU475" s="176" t="s">
        <v>80</v>
      </c>
      <c r="AV475" s="174" t="s">
        <v>80</v>
      </c>
      <c r="AW475" s="174" t="s">
        <v>32</v>
      </c>
      <c r="AX475" s="174" t="s">
        <v>71</v>
      </c>
      <c r="AY475" s="176" t="s">
        <v>170</v>
      </c>
    </row>
    <row r="476" s="167" customFormat="true" ht="10.5" hidden="false" customHeight="false" outlineLevel="0" collapsed="false">
      <c r="B476" s="168"/>
      <c r="D476" s="169" t="s">
        <v>180</v>
      </c>
      <c r="E476" s="170"/>
      <c r="F476" s="171" t="s">
        <v>277</v>
      </c>
      <c r="H476" s="170"/>
      <c r="L476" s="168"/>
      <c r="M476" s="172"/>
      <c r="T476" s="173"/>
      <c r="AT476" s="170" t="s">
        <v>180</v>
      </c>
      <c r="AU476" s="170" t="s">
        <v>80</v>
      </c>
      <c r="AV476" s="167" t="s">
        <v>78</v>
      </c>
      <c r="AW476" s="167" t="s">
        <v>32</v>
      </c>
      <c r="AX476" s="167" t="s">
        <v>71</v>
      </c>
      <c r="AY476" s="170" t="s">
        <v>170</v>
      </c>
    </row>
    <row r="477" s="174" customFormat="true" ht="19.4" hidden="false" customHeight="false" outlineLevel="0" collapsed="false">
      <c r="B477" s="175"/>
      <c r="D477" s="169" t="s">
        <v>180</v>
      </c>
      <c r="E477" s="176"/>
      <c r="F477" s="177" t="s">
        <v>669</v>
      </c>
      <c r="H477" s="178" t="n">
        <v>223.5</v>
      </c>
      <c r="L477" s="175"/>
      <c r="M477" s="179"/>
      <c r="T477" s="180"/>
      <c r="AT477" s="176" t="s">
        <v>180</v>
      </c>
      <c r="AU477" s="176" t="s">
        <v>80</v>
      </c>
      <c r="AV477" s="174" t="s">
        <v>80</v>
      </c>
      <c r="AW477" s="174" t="s">
        <v>32</v>
      </c>
      <c r="AX477" s="174" t="s">
        <v>71</v>
      </c>
      <c r="AY477" s="176" t="s">
        <v>170</v>
      </c>
    </row>
    <row r="478" s="181" customFormat="true" ht="10.5" hidden="false" customHeight="false" outlineLevel="0" collapsed="false">
      <c r="B478" s="182"/>
      <c r="D478" s="169" t="s">
        <v>180</v>
      </c>
      <c r="E478" s="183"/>
      <c r="F478" s="184" t="s">
        <v>190</v>
      </c>
      <c r="H478" s="185" t="n">
        <v>798.4</v>
      </c>
      <c r="L478" s="182"/>
      <c r="M478" s="186"/>
      <c r="T478" s="187"/>
      <c r="AT478" s="183" t="s">
        <v>180</v>
      </c>
      <c r="AU478" s="183" t="s">
        <v>80</v>
      </c>
      <c r="AV478" s="181" t="s">
        <v>176</v>
      </c>
      <c r="AW478" s="181" t="s">
        <v>32</v>
      </c>
      <c r="AX478" s="181" t="s">
        <v>78</v>
      </c>
      <c r="AY478" s="183" t="s">
        <v>170</v>
      </c>
    </row>
    <row r="479" s="20" customFormat="true" ht="24.2" hidden="false" customHeight="true" outlineLevel="0" collapsed="false">
      <c r="B479" s="21"/>
      <c r="C479" s="151" t="s">
        <v>670</v>
      </c>
      <c r="D479" s="151" t="s">
        <v>172</v>
      </c>
      <c r="E479" s="152" t="s">
        <v>671</v>
      </c>
      <c r="F479" s="153" t="s">
        <v>672</v>
      </c>
      <c r="G479" s="154" t="s">
        <v>260</v>
      </c>
      <c r="H479" s="155" t="n">
        <v>666.33</v>
      </c>
      <c r="I479" s="156" t="n">
        <v>62.1</v>
      </c>
      <c r="J479" s="157" t="n">
        <f aca="false">ROUND(I479*H479,2)</f>
        <v>41379.09</v>
      </c>
      <c r="K479" s="153"/>
      <c r="L479" s="21"/>
      <c r="M479" s="158"/>
      <c r="N479" s="159" t="s">
        <v>42</v>
      </c>
      <c r="O479" s="160" t="n">
        <v>0.115</v>
      </c>
      <c r="P479" s="160" t="n">
        <f aca="false">O479*H479</f>
        <v>76.62795</v>
      </c>
      <c r="Q479" s="160" t="n">
        <v>0.0288</v>
      </c>
      <c r="R479" s="160" t="n">
        <f aca="false">Q479*H479</f>
        <v>19.190304</v>
      </c>
      <c r="S479" s="160" t="n">
        <v>0</v>
      </c>
      <c r="T479" s="161" t="n">
        <f aca="false">S479*H479</f>
        <v>0</v>
      </c>
      <c r="AR479" s="162" t="s">
        <v>176</v>
      </c>
      <c r="AT479" s="162" t="s">
        <v>172</v>
      </c>
      <c r="AU479" s="162" t="s">
        <v>80</v>
      </c>
      <c r="AY479" s="4" t="s">
        <v>170</v>
      </c>
      <c r="BE479" s="163" t="n">
        <f aca="false">IF(N479="základní",J479,0)</f>
        <v>41379.09</v>
      </c>
      <c r="BF479" s="163" t="n">
        <f aca="false">IF(N479="snížená",J479,0)</f>
        <v>0</v>
      </c>
      <c r="BG479" s="163" t="n">
        <f aca="false">IF(N479="zákl. přenesená",J479,0)</f>
        <v>0</v>
      </c>
      <c r="BH479" s="163" t="n">
        <f aca="false">IF(N479="sníž. přenesená",J479,0)</f>
        <v>0</v>
      </c>
      <c r="BI479" s="163" t="n">
        <f aca="false">IF(N479="nulová",J479,0)</f>
        <v>0</v>
      </c>
      <c r="BJ479" s="4" t="s">
        <v>78</v>
      </c>
      <c r="BK479" s="163" t="n">
        <f aca="false">ROUND(I479*H479,2)</f>
        <v>41379.09</v>
      </c>
      <c r="BL479" s="4" t="s">
        <v>176</v>
      </c>
      <c r="BM479" s="162" t="s">
        <v>673</v>
      </c>
    </row>
    <row r="480" s="20" customFormat="true" ht="10.5" hidden="false" customHeight="false" outlineLevel="0" collapsed="false">
      <c r="B480" s="21"/>
      <c r="D480" s="164" t="s">
        <v>178</v>
      </c>
      <c r="F480" s="165" t="s">
        <v>674</v>
      </c>
      <c r="L480" s="21"/>
      <c r="M480" s="166"/>
      <c r="T480" s="52"/>
      <c r="AT480" s="4" t="s">
        <v>178</v>
      </c>
      <c r="AU480" s="4" t="s">
        <v>80</v>
      </c>
    </row>
    <row r="481" s="167" customFormat="true" ht="10.5" hidden="false" customHeight="false" outlineLevel="0" collapsed="false">
      <c r="B481" s="168"/>
      <c r="D481" s="169" t="s">
        <v>180</v>
      </c>
      <c r="E481" s="170"/>
      <c r="F481" s="171" t="s">
        <v>624</v>
      </c>
      <c r="H481" s="170"/>
      <c r="L481" s="168"/>
      <c r="M481" s="172"/>
      <c r="T481" s="173"/>
      <c r="AT481" s="170" t="s">
        <v>180</v>
      </c>
      <c r="AU481" s="170" t="s">
        <v>80</v>
      </c>
      <c r="AV481" s="167" t="s">
        <v>78</v>
      </c>
      <c r="AW481" s="167" t="s">
        <v>32</v>
      </c>
      <c r="AX481" s="167" t="s">
        <v>71</v>
      </c>
      <c r="AY481" s="170" t="s">
        <v>170</v>
      </c>
    </row>
    <row r="482" s="174" customFormat="true" ht="10.5" hidden="false" customHeight="false" outlineLevel="0" collapsed="false">
      <c r="B482" s="175"/>
      <c r="D482" s="169" t="s">
        <v>180</v>
      </c>
      <c r="E482" s="176"/>
      <c r="F482" s="177" t="s">
        <v>625</v>
      </c>
      <c r="H482" s="178" t="n">
        <v>115.41</v>
      </c>
      <c r="L482" s="175"/>
      <c r="M482" s="179"/>
      <c r="T482" s="180"/>
      <c r="AT482" s="176" t="s">
        <v>180</v>
      </c>
      <c r="AU482" s="176" t="s">
        <v>80</v>
      </c>
      <c r="AV482" s="174" t="s">
        <v>80</v>
      </c>
      <c r="AW482" s="174" t="s">
        <v>32</v>
      </c>
      <c r="AX482" s="174" t="s">
        <v>71</v>
      </c>
      <c r="AY482" s="176" t="s">
        <v>170</v>
      </c>
    </row>
    <row r="483" s="167" customFormat="true" ht="10.5" hidden="false" customHeight="false" outlineLevel="0" collapsed="false">
      <c r="B483" s="168"/>
      <c r="D483" s="169" t="s">
        <v>180</v>
      </c>
      <c r="E483" s="170"/>
      <c r="F483" s="171" t="s">
        <v>645</v>
      </c>
      <c r="H483" s="170"/>
      <c r="L483" s="168"/>
      <c r="M483" s="172"/>
      <c r="T483" s="173"/>
      <c r="AT483" s="170" t="s">
        <v>180</v>
      </c>
      <c r="AU483" s="170" t="s">
        <v>80</v>
      </c>
      <c r="AV483" s="167" t="s">
        <v>78</v>
      </c>
      <c r="AW483" s="167" t="s">
        <v>32</v>
      </c>
      <c r="AX483" s="167" t="s">
        <v>71</v>
      </c>
      <c r="AY483" s="170" t="s">
        <v>170</v>
      </c>
    </row>
    <row r="484" s="174" customFormat="true" ht="19.4" hidden="false" customHeight="false" outlineLevel="0" collapsed="false">
      <c r="B484" s="175"/>
      <c r="D484" s="169" t="s">
        <v>180</v>
      </c>
      <c r="E484" s="176"/>
      <c r="F484" s="177" t="s">
        <v>675</v>
      </c>
      <c r="H484" s="178" t="n">
        <v>162.53</v>
      </c>
      <c r="L484" s="175"/>
      <c r="M484" s="179"/>
      <c r="T484" s="180"/>
      <c r="AT484" s="176" t="s">
        <v>180</v>
      </c>
      <c r="AU484" s="176" t="s">
        <v>80</v>
      </c>
      <c r="AV484" s="174" t="s">
        <v>80</v>
      </c>
      <c r="AW484" s="174" t="s">
        <v>32</v>
      </c>
      <c r="AX484" s="174" t="s">
        <v>71</v>
      </c>
      <c r="AY484" s="176" t="s">
        <v>170</v>
      </c>
    </row>
    <row r="485" s="167" customFormat="true" ht="10.5" hidden="false" customHeight="false" outlineLevel="0" collapsed="false">
      <c r="B485" s="168"/>
      <c r="D485" s="169" t="s">
        <v>180</v>
      </c>
      <c r="E485" s="170"/>
      <c r="F485" s="171" t="s">
        <v>647</v>
      </c>
      <c r="H485" s="170"/>
      <c r="L485" s="168"/>
      <c r="M485" s="172"/>
      <c r="T485" s="173"/>
      <c r="AT485" s="170" t="s">
        <v>180</v>
      </c>
      <c r="AU485" s="170" t="s">
        <v>80</v>
      </c>
      <c r="AV485" s="167" t="s">
        <v>78</v>
      </c>
      <c r="AW485" s="167" t="s">
        <v>32</v>
      </c>
      <c r="AX485" s="167" t="s">
        <v>71</v>
      </c>
      <c r="AY485" s="170" t="s">
        <v>170</v>
      </c>
    </row>
    <row r="486" s="174" customFormat="true" ht="19.25" hidden="false" customHeight="false" outlineLevel="0" collapsed="false">
      <c r="B486" s="175"/>
      <c r="D486" s="169" t="s">
        <v>180</v>
      </c>
      <c r="E486" s="176"/>
      <c r="F486" s="177" t="s">
        <v>676</v>
      </c>
      <c r="H486" s="178" t="n">
        <v>98.69</v>
      </c>
      <c r="L486" s="175"/>
      <c r="M486" s="179"/>
      <c r="T486" s="180"/>
      <c r="AT486" s="176" t="s">
        <v>180</v>
      </c>
      <c r="AU486" s="176" t="s">
        <v>80</v>
      </c>
      <c r="AV486" s="174" t="s">
        <v>80</v>
      </c>
      <c r="AW486" s="174" t="s">
        <v>32</v>
      </c>
      <c r="AX486" s="174" t="s">
        <v>71</v>
      </c>
      <c r="AY486" s="176" t="s">
        <v>170</v>
      </c>
    </row>
    <row r="487" s="167" customFormat="true" ht="10.5" hidden="false" customHeight="false" outlineLevel="0" collapsed="false">
      <c r="B487" s="168"/>
      <c r="D487" s="169" t="s">
        <v>180</v>
      </c>
      <c r="E487" s="170"/>
      <c r="F487" s="171" t="s">
        <v>638</v>
      </c>
      <c r="H487" s="170"/>
      <c r="L487" s="168"/>
      <c r="M487" s="172"/>
      <c r="T487" s="173"/>
      <c r="AT487" s="170" t="s">
        <v>180</v>
      </c>
      <c r="AU487" s="170" t="s">
        <v>80</v>
      </c>
      <c r="AV487" s="167" t="s">
        <v>78</v>
      </c>
      <c r="AW487" s="167" t="s">
        <v>32</v>
      </c>
      <c r="AX487" s="167" t="s">
        <v>71</v>
      </c>
      <c r="AY487" s="170" t="s">
        <v>170</v>
      </c>
    </row>
    <row r="488" s="174" customFormat="true" ht="19.25" hidden="false" customHeight="false" outlineLevel="0" collapsed="false">
      <c r="B488" s="175"/>
      <c r="D488" s="169" t="s">
        <v>180</v>
      </c>
      <c r="E488" s="176"/>
      <c r="F488" s="177" t="s">
        <v>639</v>
      </c>
      <c r="H488" s="178" t="n">
        <v>76.95</v>
      </c>
      <c r="L488" s="175"/>
      <c r="M488" s="179"/>
      <c r="T488" s="180"/>
      <c r="AT488" s="176" t="s">
        <v>180</v>
      </c>
      <c r="AU488" s="176" t="s">
        <v>80</v>
      </c>
      <c r="AV488" s="174" t="s">
        <v>80</v>
      </c>
      <c r="AW488" s="174" t="s">
        <v>32</v>
      </c>
      <c r="AX488" s="174" t="s">
        <v>71</v>
      </c>
      <c r="AY488" s="176" t="s">
        <v>170</v>
      </c>
    </row>
    <row r="489" s="167" customFormat="true" ht="10.5" hidden="false" customHeight="false" outlineLevel="0" collapsed="false">
      <c r="B489" s="168"/>
      <c r="D489" s="169" t="s">
        <v>180</v>
      </c>
      <c r="E489" s="170"/>
      <c r="F489" s="171" t="s">
        <v>631</v>
      </c>
      <c r="H489" s="170"/>
      <c r="L489" s="168"/>
      <c r="M489" s="172"/>
      <c r="T489" s="173"/>
      <c r="AT489" s="170" t="s">
        <v>180</v>
      </c>
      <c r="AU489" s="170" t="s">
        <v>80</v>
      </c>
      <c r="AV489" s="167" t="s">
        <v>78</v>
      </c>
      <c r="AW489" s="167" t="s">
        <v>32</v>
      </c>
      <c r="AX489" s="167" t="s">
        <v>71</v>
      </c>
      <c r="AY489" s="170" t="s">
        <v>170</v>
      </c>
    </row>
    <row r="490" s="174" customFormat="true" ht="10.5" hidden="false" customHeight="false" outlineLevel="0" collapsed="false">
      <c r="B490" s="175"/>
      <c r="D490" s="169" t="s">
        <v>180</v>
      </c>
      <c r="E490" s="176"/>
      <c r="F490" s="177" t="s">
        <v>632</v>
      </c>
      <c r="H490" s="178" t="n">
        <v>151.73</v>
      </c>
      <c r="L490" s="175"/>
      <c r="M490" s="179"/>
      <c r="T490" s="180"/>
      <c r="AT490" s="176" t="s">
        <v>180</v>
      </c>
      <c r="AU490" s="176" t="s">
        <v>80</v>
      </c>
      <c r="AV490" s="174" t="s">
        <v>80</v>
      </c>
      <c r="AW490" s="174" t="s">
        <v>32</v>
      </c>
      <c r="AX490" s="174" t="s">
        <v>71</v>
      </c>
      <c r="AY490" s="176" t="s">
        <v>170</v>
      </c>
    </row>
    <row r="491" s="167" customFormat="true" ht="10.5" hidden="false" customHeight="false" outlineLevel="0" collapsed="false">
      <c r="B491" s="168"/>
      <c r="D491" s="169" t="s">
        <v>180</v>
      </c>
      <c r="E491" s="170"/>
      <c r="F491" s="171" t="s">
        <v>654</v>
      </c>
      <c r="H491" s="170"/>
      <c r="L491" s="168"/>
      <c r="M491" s="172"/>
      <c r="T491" s="173"/>
      <c r="AT491" s="170" t="s">
        <v>180</v>
      </c>
      <c r="AU491" s="170" t="s">
        <v>80</v>
      </c>
      <c r="AV491" s="167" t="s">
        <v>78</v>
      </c>
      <c r="AW491" s="167" t="s">
        <v>32</v>
      </c>
      <c r="AX491" s="167" t="s">
        <v>71</v>
      </c>
      <c r="AY491" s="170" t="s">
        <v>170</v>
      </c>
    </row>
    <row r="492" s="174" customFormat="true" ht="10.5" hidden="false" customHeight="false" outlineLevel="0" collapsed="false">
      <c r="B492" s="175"/>
      <c r="D492" s="169" t="s">
        <v>180</v>
      </c>
      <c r="E492" s="176"/>
      <c r="F492" s="177" t="s">
        <v>655</v>
      </c>
      <c r="H492" s="178" t="n">
        <v>61.02</v>
      </c>
      <c r="L492" s="175"/>
      <c r="M492" s="179"/>
      <c r="T492" s="180"/>
      <c r="AT492" s="176" t="s">
        <v>180</v>
      </c>
      <c r="AU492" s="176" t="s">
        <v>80</v>
      </c>
      <c r="AV492" s="174" t="s">
        <v>80</v>
      </c>
      <c r="AW492" s="174" t="s">
        <v>32</v>
      </c>
      <c r="AX492" s="174" t="s">
        <v>71</v>
      </c>
      <c r="AY492" s="176" t="s">
        <v>170</v>
      </c>
    </row>
    <row r="493" s="181" customFormat="true" ht="10.5" hidden="false" customHeight="false" outlineLevel="0" collapsed="false">
      <c r="B493" s="182"/>
      <c r="D493" s="169" t="s">
        <v>180</v>
      </c>
      <c r="E493" s="183"/>
      <c r="F493" s="184" t="s">
        <v>190</v>
      </c>
      <c r="H493" s="185" t="n">
        <v>666.33</v>
      </c>
      <c r="L493" s="182"/>
      <c r="M493" s="186"/>
      <c r="T493" s="187"/>
      <c r="AT493" s="183" t="s">
        <v>180</v>
      </c>
      <c r="AU493" s="183" t="s">
        <v>80</v>
      </c>
      <c r="AV493" s="181" t="s">
        <v>176</v>
      </c>
      <c r="AW493" s="181" t="s">
        <v>32</v>
      </c>
      <c r="AX493" s="181" t="s">
        <v>78</v>
      </c>
      <c r="AY493" s="183" t="s">
        <v>170</v>
      </c>
    </row>
    <row r="494" s="20" customFormat="true" ht="24.2" hidden="false" customHeight="true" outlineLevel="0" collapsed="false">
      <c r="B494" s="21"/>
      <c r="C494" s="151" t="s">
        <v>677</v>
      </c>
      <c r="D494" s="151" t="s">
        <v>172</v>
      </c>
      <c r="E494" s="152" t="s">
        <v>678</v>
      </c>
      <c r="F494" s="153" t="s">
        <v>679</v>
      </c>
      <c r="G494" s="154" t="s">
        <v>292</v>
      </c>
      <c r="H494" s="155" t="n">
        <v>5</v>
      </c>
      <c r="I494" s="156" t="n">
        <v>69.5</v>
      </c>
      <c r="J494" s="157" t="n">
        <f aca="false">ROUND(I494*H494,2)</f>
        <v>347.5</v>
      </c>
      <c r="K494" s="153"/>
      <c r="L494" s="21"/>
      <c r="M494" s="158"/>
      <c r="N494" s="159" t="s">
        <v>42</v>
      </c>
      <c r="O494" s="160" t="n">
        <v>0.16</v>
      </c>
      <c r="P494" s="160" t="n">
        <f aca="false">O494*H494</f>
        <v>0.8</v>
      </c>
      <c r="Q494" s="160" t="n">
        <v>0</v>
      </c>
      <c r="R494" s="160" t="n">
        <f aca="false">Q494*H494</f>
        <v>0</v>
      </c>
      <c r="S494" s="160" t="n">
        <v>0</v>
      </c>
      <c r="T494" s="161" t="n">
        <f aca="false">S494*H494</f>
        <v>0</v>
      </c>
      <c r="AR494" s="162" t="s">
        <v>176</v>
      </c>
      <c r="AT494" s="162" t="s">
        <v>172</v>
      </c>
      <c r="AU494" s="162" t="s">
        <v>80</v>
      </c>
      <c r="AY494" s="4" t="s">
        <v>170</v>
      </c>
      <c r="BE494" s="163" t="n">
        <f aca="false">IF(N494="základní",J494,0)</f>
        <v>347.5</v>
      </c>
      <c r="BF494" s="163" t="n">
        <f aca="false">IF(N494="snížená",J494,0)</f>
        <v>0</v>
      </c>
      <c r="BG494" s="163" t="n">
        <f aca="false">IF(N494="zákl. přenesená",J494,0)</f>
        <v>0</v>
      </c>
      <c r="BH494" s="163" t="n">
        <f aca="false">IF(N494="sníž. přenesená",J494,0)</f>
        <v>0</v>
      </c>
      <c r="BI494" s="163" t="n">
        <f aca="false">IF(N494="nulová",J494,0)</f>
        <v>0</v>
      </c>
      <c r="BJ494" s="4" t="s">
        <v>78</v>
      </c>
      <c r="BK494" s="163" t="n">
        <f aca="false">ROUND(I494*H494,2)</f>
        <v>347.5</v>
      </c>
      <c r="BL494" s="4" t="s">
        <v>176</v>
      </c>
      <c r="BM494" s="162" t="s">
        <v>680</v>
      </c>
    </row>
    <row r="495" s="20" customFormat="true" ht="10.5" hidden="false" customHeight="false" outlineLevel="0" collapsed="false">
      <c r="B495" s="21"/>
      <c r="D495" s="164" t="s">
        <v>178</v>
      </c>
      <c r="F495" s="165" t="s">
        <v>681</v>
      </c>
      <c r="L495" s="21"/>
      <c r="M495" s="166"/>
      <c r="T495" s="52"/>
      <c r="AT495" s="4" t="s">
        <v>178</v>
      </c>
      <c r="AU495" s="4" t="s">
        <v>80</v>
      </c>
    </row>
    <row r="496" s="167" customFormat="true" ht="10.5" hidden="false" customHeight="false" outlineLevel="0" collapsed="false">
      <c r="B496" s="168"/>
      <c r="D496" s="169" t="s">
        <v>180</v>
      </c>
      <c r="E496" s="170"/>
      <c r="F496" s="171" t="s">
        <v>682</v>
      </c>
      <c r="H496" s="170"/>
      <c r="L496" s="168"/>
      <c r="M496" s="172"/>
      <c r="T496" s="173"/>
      <c r="AT496" s="170" t="s">
        <v>180</v>
      </c>
      <c r="AU496" s="170" t="s">
        <v>80</v>
      </c>
      <c r="AV496" s="167" t="s">
        <v>78</v>
      </c>
      <c r="AW496" s="167" t="s">
        <v>32</v>
      </c>
      <c r="AX496" s="167" t="s">
        <v>71</v>
      </c>
      <c r="AY496" s="170" t="s">
        <v>170</v>
      </c>
    </row>
    <row r="497" s="174" customFormat="true" ht="10.5" hidden="false" customHeight="false" outlineLevel="0" collapsed="false">
      <c r="B497" s="175"/>
      <c r="D497" s="169" t="s">
        <v>180</v>
      </c>
      <c r="E497" s="176"/>
      <c r="F497" s="177" t="s">
        <v>204</v>
      </c>
      <c r="H497" s="178" t="n">
        <v>5</v>
      </c>
      <c r="L497" s="175"/>
      <c r="M497" s="179"/>
      <c r="T497" s="180"/>
      <c r="AT497" s="176" t="s">
        <v>180</v>
      </c>
      <c r="AU497" s="176" t="s">
        <v>80</v>
      </c>
      <c r="AV497" s="174" t="s">
        <v>80</v>
      </c>
      <c r="AW497" s="174" t="s">
        <v>32</v>
      </c>
      <c r="AX497" s="174" t="s">
        <v>78</v>
      </c>
      <c r="AY497" s="176" t="s">
        <v>170</v>
      </c>
    </row>
    <row r="498" s="20" customFormat="true" ht="16.5" hidden="false" customHeight="true" outlineLevel="0" collapsed="false">
      <c r="B498" s="21"/>
      <c r="C498" s="188" t="s">
        <v>683</v>
      </c>
      <c r="D498" s="188" t="s">
        <v>229</v>
      </c>
      <c r="E498" s="189" t="s">
        <v>684</v>
      </c>
      <c r="F498" s="190" t="s">
        <v>685</v>
      </c>
      <c r="G498" s="191" t="s">
        <v>292</v>
      </c>
      <c r="H498" s="192" t="n">
        <v>5</v>
      </c>
      <c r="I498" s="193" t="n">
        <v>308</v>
      </c>
      <c r="J498" s="194" t="n">
        <f aca="false">ROUND(I498*H498,2)</f>
        <v>1540</v>
      </c>
      <c r="K498" s="190"/>
      <c r="L498" s="195"/>
      <c r="M498" s="196"/>
      <c r="N498" s="197" t="s">
        <v>42</v>
      </c>
      <c r="O498" s="160" t="n">
        <v>0</v>
      </c>
      <c r="P498" s="160" t="n">
        <f aca="false">O498*H498</f>
        <v>0</v>
      </c>
      <c r="Q498" s="160" t="n">
        <v>0.0013</v>
      </c>
      <c r="R498" s="160" t="n">
        <f aca="false">Q498*H498</f>
        <v>0.0065</v>
      </c>
      <c r="S498" s="160" t="n">
        <v>0</v>
      </c>
      <c r="T498" s="161" t="n">
        <f aca="false">S498*H498</f>
        <v>0</v>
      </c>
      <c r="AR498" s="162" t="s">
        <v>223</v>
      </c>
      <c r="AT498" s="162" t="s">
        <v>229</v>
      </c>
      <c r="AU498" s="162" t="s">
        <v>80</v>
      </c>
      <c r="AY498" s="4" t="s">
        <v>170</v>
      </c>
      <c r="BE498" s="163" t="n">
        <f aca="false">IF(N498="základní",J498,0)</f>
        <v>1540</v>
      </c>
      <c r="BF498" s="163" t="n">
        <f aca="false">IF(N498="snížená",J498,0)</f>
        <v>0</v>
      </c>
      <c r="BG498" s="163" t="n">
        <f aca="false">IF(N498="zákl. přenesená",J498,0)</f>
        <v>0</v>
      </c>
      <c r="BH498" s="163" t="n">
        <f aca="false">IF(N498="sníž. přenesená",J498,0)</f>
        <v>0</v>
      </c>
      <c r="BI498" s="163" t="n">
        <f aca="false">IF(N498="nulová",J498,0)</f>
        <v>0</v>
      </c>
      <c r="BJ498" s="4" t="s">
        <v>78</v>
      </c>
      <c r="BK498" s="163" t="n">
        <f aca="false">ROUND(I498*H498,2)</f>
        <v>1540</v>
      </c>
      <c r="BL498" s="4" t="s">
        <v>176</v>
      </c>
      <c r="BM498" s="162" t="s">
        <v>686</v>
      </c>
    </row>
    <row r="499" s="139" customFormat="true" ht="22.9" hidden="false" customHeight="true" outlineLevel="0" collapsed="false">
      <c r="B499" s="140"/>
      <c r="D499" s="141" t="s">
        <v>70</v>
      </c>
      <c r="E499" s="149" t="s">
        <v>228</v>
      </c>
      <c r="F499" s="149" t="s">
        <v>687</v>
      </c>
      <c r="J499" s="150" t="n">
        <f aca="false">BK499</f>
        <v>207482.56</v>
      </c>
      <c r="L499" s="140"/>
      <c r="M499" s="144"/>
      <c r="P499" s="145" t="n">
        <f aca="false">SUM(P500:P530)</f>
        <v>358.27237</v>
      </c>
      <c r="R499" s="145" t="n">
        <f aca="false">SUM(R500:R530)</f>
        <v>0.2467312</v>
      </c>
      <c r="T499" s="146" t="n">
        <f aca="false">SUM(T500:T530)</f>
        <v>0.707</v>
      </c>
      <c r="AR499" s="141" t="s">
        <v>78</v>
      </c>
      <c r="AT499" s="147" t="s">
        <v>70</v>
      </c>
      <c r="AU499" s="147" t="s">
        <v>78</v>
      </c>
      <c r="AY499" s="141" t="s">
        <v>170</v>
      </c>
      <c r="BK499" s="148" t="n">
        <f aca="false">SUM(BK500:BK530)</f>
        <v>207482.56</v>
      </c>
    </row>
    <row r="500" s="20" customFormat="true" ht="49.15" hidden="false" customHeight="true" outlineLevel="0" collapsed="false">
      <c r="B500" s="21"/>
      <c r="C500" s="151" t="s">
        <v>688</v>
      </c>
      <c r="D500" s="151" t="s">
        <v>172</v>
      </c>
      <c r="E500" s="152" t="s">
        <v>689</v>
      </c>
      <c r="F500" s="153" t="s">
        <v>690</v>
      </c>
      <c r="G500" s="154" t="s">
        <v>260</v>
      </c>
      <c r="H500" s="155" t="n">
        <v>328.565</v>
      </c>
      <c r="I500" s="156" t="n">
        <v>63.6</v>
      </c>
      <c r="J500" s="157" t="n">
        <f aca="false">ROUND(I500*H500,2)</f>
        <v>20896.73</v>
      </c>
      <c r="K500" s="153"/>
      <c r="L500" s="21"/>
      <c r="M500" s="158"/>
      <c r="N500" s="159" t="s">
        <v>42</v>
      </c>
      <c r="O500" s="160" t="n">
        <v>0.12</v>
      </c>
      <c r="P500" s="160" t="n">
        <f aca="false">O500*H500</f>
        <v>39.4278</v>
      </c>
      <c r="Q500" s="160" t="n">
        <v>0</v>
      </c>
      <c r="R500" s="160" t="n">
        <f aca="false">Q500*H500</f>
        <v>0</v>
      </c>
      <c r="S500" s="160" t="n">
        <v>0</v>
      </c>
      <c r="T500" s="161" t="n">
        <f aca="false">S500*H500</f>
        <v>0</v>
      </c>
      <c r="AR500" s="162" t="s">
        <v>176</v>
      </c>
      <c r="AT500" s="162" t="s">
        <v>172</v>
      </c>
      <c r="AU500" s="162" t="s">
        <v>80</v>
      </c>
      <c r="AY500" s="4" t="s">
        <v>170</v>
      </c>
      <c r="BE500" s="163" t="n">
        <f aca="false">IF(N500="základní",J500,0)</f>
        <v>20896.73</v>
      </c>
      <c r="BF500" s="163" t="n">
        <f aca="false">IF(N500="snížená",J500,0)</f>
        <v>0</v>
      </c>
      <c r="BG500" s="163" t="n">
        <f aca="false">IF(N500="zákl. přenesená",J500,0)</f>
        <v>0</v>
      </c>
      <c r="BH500" s="163" t="n">
        <f aca="false">IF(N500="sníž. přenesená",J500,0)</f>
        <v>0</v>
      </c>
      <c r="BI500" s="163" t="n">
        <f aca="false">IF(N500="nulová",J500,0)</f>
        <v>0</v>
      </c>
      <c r="BJ500" s="4" t="s">
        <v>78</v>
      </c>
      <c r="BK500" s="163" t="n">
        <f aca="false">ROUND(I500*H500,2)</f>
        <v>20896.73</v>
      </c>
      <c r="BL500" s="4" t="s">
        <v>176</v>
      </c>
      <c r="BM500" s="162" t="s">
        <v>691</v>
      </c>
    </row>
    <row r="501" s="20" customFormat="true" ht="10.5" hidden="false" customHeight="false" outlineLevel="0" collapsed="false">
      <c r="B501" s="21"/>
      <c r="D501" s="164" t="s">
        <v>178</v>
      </c>
      <c r="F501" s="165" t="s">
        <v>692</v>
      </c>
      <c r="L501" s="21"/>
      <c r="M501" s="166"/>
      <c r="T501" s="52"/>
      <c r="AT501" s="4" t="s">
        <v>178</v>
      </c>
      <c r="AU501" s="4" t="s">
        <v>80</v>
      </c>
    </row>
    <row r="502" s="174" customFormat="true" ht="10.5" hidden="false" customHeight="false" outlineLevel="0" collapsed="false">
      <c r="B502" s="175"/>
      <c r="D502" s="169" t="s">
        <v>180</v>
      </c>
      <c r="E502" s="176"/>
      <c r="F502" s="177" t="s">
        <v>693</v>
      </c>
      <c r="H502" s="178" t="n">
        <v>328.565</v>
      </c>
      <c r="L502" s="175"/>
      <c r="M502" s="179"/>
      <c r="T502" s="180"/>
      <c r="AT502" s="176" t="s">
        <v>180</v>
      </c>
      <c r="AU502" s="176" t="s">
        <v>80</v>
      </c>
      <c r="AV502" s="174" t="s">
        <v>80</v>
      </c>
      <c r="AW502" s="174" t="s">
        <v>32</v>
      </c>
      <c r="AX502" s="174" t="s">
        <v>78</v>
      </c>
      <c r="AY502" s="176" t="s">
        <v>170</v>
      </c>
    </row>
    <row r="503" s="20" customFormat="true" ht="55.5" hidden="false" customHeight="true" outlineLevel="0" collapsed="false">
      <c r="B503" s="21"/>
      <c r="C503" s="151" t="s">
        <v>694</v>
      </c>
      <c r="D503" s="151" t="s">
        <v>172</v>
      </c>
      <c r="E503" s="152" t="s">
        <v>695</v>
      </c>
      <c r="F503" s="153" t="s">
        <v>696</v>
      </c>
      <c r="G503" s="154" t="s">
        <v>260</v>
      </c>
      <c r="H503" s="155" t="n">
        <v>9856.95</v>
      </c>
      <c r="I503" s="156" t="n">
        <v>2.48</v>
      </c>
      <c r="J503" s="157" t="n">
        <f aca="false">ROUND(I503*H503,2)</f>
        <v>24445.24</v>
      </c>
      <c r="K503" s="153"/>
      <c r="L503" s="21"/>
      <c r="M503" s="158"/>
      <c r="N503" s="159" t="s">
        <v>42</v>
      </c>
      <c r="O503" s="160" t="n">
        <v>0</v>
      </c>
      <c r="P503" s="160" t="n">
        <f aca="false">O503*H503</f>
        <v>0</v>
      </c>
      <c r="Q503" s="160" t="n">
        <v>0</v>
      </c>
      <c r="R503" s="160" t="n">
        <f aca="false">Q503*H503</f>
        <v>0</v>
      </c>
      <c r="S503" s="160" t="n">
        <v>0</v>
      </c>
      <c r="T503" s="161" t="n">
        <f aca="false">S503*H503</f>
        <v>0</v>
      </c>
      <c r="AR503" s="162" t="s">
        <v>176</v>
      </c>
      <c r="AT503" s="162" t="s">
        <v>172</v>
      </c>
      <c r="AU503" s="162" t="s">
        <v>80</v>
      </c>
      <c r="AY503" s="4" t="s">
        <v>170</v>
      </c>
      <c r="BE503" s="163" t="n">
        <f aca="false">IF(N503="základní",J503,0)</f>
        <v>24445.24</v>
      </c>
      <c r="BF503" s="163" t="n">
        <f aca="false">IF(N503="snížená",J503,0)</f>
        <v>0</v>
      </c>
      <c r="BG503" s="163" t="n">
        <f aca="false">IF(N503="zákl. přenesená",J503,0)</f>
        <v>0</v>
      </c>
      <c r="BH503" s="163" t="n">
        <f aca="false">IF(N503="sníž. přenesená",J503,0)</f>
        <v>0</v>
      </c>
      <c r="BI503" s="163" t="n">
        <f aca="false">IF(N503="nulová",J503,0)</f>
        <v>0</v>
      </c>
      <c r="BJ503" s="4" t="s">
        <v>78</v>
      </c>
      <c r="BK503" s="163" t="n">
        <f aca="false">ROUND(I503*H503,2)</f>
        <v>24445.24</v>
      </c>
      <c r="BL503" s="4" t="s">
        <v>176</v>
      </c>
      <c r="BM503" s="162" t="s">
        <v>697</v>
      </c>
    </row>
    <row r="504" s="20" customFormat="true" ht="10.5" hidden="false" customHeight="false" outlineLevel="0" collapsed="false">
      <c r="B504" s="21"/>
      <c r="D504" s="164" t="s">
        <v>178</v>
      </c>
      <c r="F504" s="165" t="s">
        <v>698</v>
      </c>
      <c r="L504" s="21"/>
      <c r="M504" s="166"/>
      <c r="T504" s="52"/>
      <c r="AT504" s="4" t="s">
        <v>178</v>
      </c>
      <c r="AU504" s="4" t="s">
        <v>80</v>
      </c>
    </row>
    <row r="505" s="174" customFormat="true" ht="10.5" hidden="false" customHeight="false" outlineLevel="0" collapsed="false">
      <c r="B505" s="175"/>
      <c r="D505" s="169" t="s">
        <v>180</v>
      </c>
      <c r="E505" s="176"/>
      <c r="F505" s="177" t="s">
        <v>699</v>
      </c>
      <c r="H505" s="178" t="n">
        <v>9856.95</v>
      </c>
      <c r="L505" s="175"/>
      <c r="M505" s="179"/>
      <c r="T505" s="180"/>
      <c r="AT505" s="176" t="s">
        <v>180</v>
      </c>
      <c r="AU505" s="176" t="s">
        <v>80</v>
      </c>
      <c r="AV505" s="174" t="s">
        <v>80</v>
      </c>
      <c r="AW505" s="174" t="s">
        <v>32</v>
      </c>
      <c r="AX505" s="174" t="s">
        <v>78</v>
      </c>
      <c r="AY505" s="176" t="s">
        <v>170</v>
      </c>
    </row>
    <row r="506" s="20" customFormat="true" ht="44.25" hidden="false" customHeight="true" outlineLevel="0" collapsed="false">
      <c r="B506" s="21"/>
      <c r="C506" s="151" t="s">
        <v>700</v>
      </c>
      <c r="D506" s="151" t="s">
        <v>172</v>
      </c>
      <c r="E506" s="152" t="s">
        <v>701</v>
      </c>
      <c r="F506" s="153" t="s">
        <v>702</v>
      </c>
      <c r="G506" s="154" t="s">
        <v>260</v>
      </c>
      <c r="H506" s="155" t="n">
        <v>328.565</v>
      </c>
      <c r="I506" s="156" t="n">
        <v>41.4</v>
      </c>
      <c r="J506" s="157" t="n">
        <f aca="false">ROUND(I506*H506,2)</f>
        <v>13602.59</v>
      </c>
      <c r="K506" s="153"/>
      <c r="L506" s="21"/>
      <c r="M506" s="158"/>
      <c r="N506" s="159" t="s">
        <v>42</v>
      </c>
      <c r="O506" s="160" t="n">
        <v>0.082</v>
      </c>
      <c r="P506" s="160" t="n">
        <f aca="false">O506*H506</f>
        <v>26.94233</v>
      </c>
      <c r="Q506" s="160" t="n">
        <v>0</v>
      </c>
      <c r="R506" s="160" t="n">
        <f aca="false">Q506*H506</f>
        <v>0</v>
      </c>
      <c r="S506" s="160" t="n">
        <v>0</v>
      </c>
      <c r="T506" s="161" t="n">
        <f aca="false">S506*H506</f>
        <v>0</v>
      </c>
      <c r="AR506" s="162" t="s">
        <v>176</v>
      </c>
      <c r="AT506" s="162" t="s">
        <v>172</v>
      </c>
      <c r="AU506" s="162" t="s">
        <v>80</v>
      </c>
      <c r="AY506" s="4" t="s">
        <v>170</v>
      </c>
      <c r="BE506" s="163" t="n">
        <f aca="false">IF(N506="základní",J506,0)</f>
        <v>13602.59</v>
      </c>
      <c r="BF506" s="163" t="n">
        <f aca="false">IF(N506="snížená",J506,0)</f>
        <v>0</v>
      </c>
      <c r="BG506" s="163" t="n">
        <f aca="false">IF(N506="zákl. přenesená",J506,0)</f>
        <v>0</v>
      </c>
      <c r="BH506" s="163" t="n">
        <f aca="false">IF(N506="sníž. přenesená",J506,0)</f>
        <v>0</v>
      </c>
      <c r="BI506" s="163" t="n">
        <f aca="false">IF(N506="nulová",J506,0)</f>
        <v>0</v>
      </c>
      <c r="BJ506" s="4" t="s">
        <v>78</v>
      </c>
      <c r="BK506" s="163" t="n">
        <f aca="false">ROUND(I506*H506,2)</f>
        <v>13602.59</v>
      </c>
      <c r="BL506" s="4" t="s">
        <v>176</v>
      </c>
      <c r="BM506" s="162" t="s">
        <v>703</v>
      </c>
    </row>
    <row r="507" s="20" customFormat="true" ht="10.5" hidden="false" customHeight="false" outlineLevel="0" collapsed="false">
      <c r="B507" s="21"/>
      <c r="D507" s="164" t="s">
        <v>178</v>
      </c>
      <c r="F507" s="165" t="s">
        <v>704</v>
      </c>
      <c r="L507" s="21"/>
      <c r="M507" s="166"/>
      <c r="T507" s="52"/>
      <c r="AT507" s="4" t="s">
        <v>178</v>
      </c>
      <c r="AU507" s="4" t="s">
        <v>80</v>
      </c>
    </row>
    <row r="508" s="174" customFormat="true" ht="10.5" hidden="false" customHeight="false" outlineLevel="0" collapsed="false">
      <c r="B508" s="175"/>
      <c r="D508" s="169" t="s">
        <v>180</v>
      </c>
      <c r="E508" s="176"/>
      <c r="F508" s="177" t="s">
        <v>705</v>
      </c>
      <c r="H508" s="178" t="n">
        <v>328.565</v>
      </c>
      <c r="L508" s="175"/>
      <c r="M508" s="179"/>
      <c r="T508" s="180"/>
      <c r="AT508" s="176" t="s">
        <v>180</v>
      </c>
      <c r="AU508" s="176" t="s">
        <v>80</v>
      </c>
      <c r="AV508" s="174" t="s">
        <v>80</v>
      </c>
      <c r="AW508" s="174" t="s">
        <v>32</v>
      </c>
      <c r="AX508" s="174" t="s">
        <v>78</v>
      </c>
      <c r="AY508" s="176" t="s">
        <v>170</v>
      </c>
    </row>
    <row r="509" s="20" customFormat="true" ht="37.9" hidden="false" customHeight="true" outlineLevel="0" collapsed="false">
      <c r="B509" s="21"/>
      <c r="C509" s="151" t="s">
        <v>706</v>
      </c>
      <c r="D509" s="151" t="s">
        <v>172</v>
      </c>
      <c r="E509" s="152" t="s">
        <v>707</v>
      </c>
      <c r="F509" s="153" t="s">
        <v>708</v>
      </c>
      <c r="G509" s="154" t="s">
        <v>260</v>
      </c>
      <c r="H509" s="155" t="n">
        <v>767</v>
      </c>
      <c r="I509" s="156" t="n">
        <v>62.5</v>
      </c>
      <c r="J509" s="157" t="n">
        <f aca="false">ROUND(I509*H509,2)</f>
        <v>47937.5</v>
      </c>
      <c r="K509" s="153"/>
      <c r="L509" s="21"/>
      <c r="M509" s="158"/>
      <c r="N509" s="159" t="s">
        <v>42</v>
      </c>
      <c r="O509" s="160" t="n">
        <v>0.105</v>
      </c>
      <c r="P509" s="160" t="n">
        <f aca="false">O509*H509</f>
        <v>80.535</v>
      </c>
      <c r="Q509" s="160" t="n">
        <v>0.00013</v>
      </c>
      <c r="R509" s="160" t="n">
        <f aca="false">Q509*H509</f>
        <v>0.09971</v>
      </c>
      <c r="S509" s="160" t="n">
        <v>0</v>
      </c>
      <c r="T509" s="161" t="n">
        <f aca="false">S509*H509</f>
        <v>0</v>
      </c>
      <c r="AR509" s="162" t="s">
        <v>176</v>
      </c>
      <c r="AT509" s="162" t="s">
        <v>172</v>
      </c>
      <c r="AU509" s="162" t="s">
        <v>80</v>
      </c>
      <c r="AY509" s="4" t="s">
        <v>170</v>
      </c>
      <c r="BE509" s="163" t="n">
        <f aca="false">IF(N509="základní",J509,0)</f>
        <v>47937.5</v>
      </c>
      <c r="BF509" s="163" t="n">
        <f aca="false">IF(N509="snížená",J509,0)</f>
        <v>0</v>
      </c>
      <c r="BG509" s="163" t="n">
        <f aca="false">IF(N509="zákl. přenesená",J509,0)</f>
        <v>0</v>
      </c>
      <c r="BH509" s="163" t="n">
        <f aca="false">IF(N509="sníž. přenesená",J509,0)</f>
        <v>0</v>
      </c>
      <c r="BI509" s="163" t="n">
        <f aca="false">IF(N509="nulová",J509,0)</f>
        <v>0</v>
      </c>
      <c r="BJ509" s="4" t="s">
        <v>78</v>
      </c>
      <c r="BK509" s="163" t="n">
        <f aca="false">ROUND(I509*H509,2)</f>
        <v>47937.5</v>
      </c>
      <c r="BL509" s="4" t="s">
        <v>176</v>
      </c>
      <c r="BM509" s="162" t="s">
        <v>709</v>
      </c>
    </row>
    <row r="510" s="20" customFormat="true" ht="10.5" hidden="false" customHeight="false" outlineLevel="0" collapsed="false">
      <c r="B510" s="21"/>
      <c r="D510" s="164" t="s">
        <v>178</v>
      </c>
      <c r="F510" s="165" t="s">
        <v>710</v>
      </c>
      <c r="L510" s="21"/>
      <c r="M510" s="166"/>
      <c r="T510" s="52"/>
      <c r="AT510" s="4" t="s">
        <v>178</v>
      </c>
      <c r="AU510" s="4" t="s">
        <v>80</v>
      </c>
    </row>
    <row r="511" s="167" customFormat="true" ht="10.5" hidden="false" customHeight="false" outlineLevel="0" collapsed="false">
      <c r="B511" s="168"/>
      <c r="D511" s="169" t="s">
        <v>180</v>
      </c>
      <c r="E511" s="170"/>
      <c r="F511" s="171" t="s">
        <v>711</v>
      </c>
      <c r="H511" s="170"/>
      <c r="L511" s="168"/>
      <c r="M511" s="172"/>
      <c r="T511" s="173"/>
      <c r="AT511" s="170" t="s">
        <v>180</v>
      </c>
      <c r="AU511" s="170" t="s">
        <v>80</v>
      </c>
      <c r="AV511" s="167" t="s">
        <v>78</v>
      </c>
      <c r="AW511" s="167" t="s">
        <v>32</v>
      </c>
      <c r="AX511" s="167" t="s">
        <v>71</v>
      </c>
      <c r="AY511" s="170" t="s">
        <v>170</v>
      </c>
    </row>
    <row r="512" s="174" customFormat="true" ht="10.5" hidden="false" customHeight="false" outlineLevel="0" collapsed="false">
      <c r="B512" s="175"/>
      <c r="D512" s="169" t="s">
        <v>180</v>
      </c>
      <c r="E512" s="176"/>
      <c r="F512" s="177" t="s">
        <v>712</v>
      </c>
      <c r="H512" s="178" t="n">
        <v>767</v>
      </c>
      <c r="L512" s="175"/>
      <c r="M512" s="179"/>
      <c r="T512" s="180"/>
      <c r="AT512" s="176" t="s">
        <v>180</v>
      </c>
      <c r="AU512" s="176" t="s">
        <v>80</v>
      </c>
      <c r="AV512" s="174" t="s">
        <v>80</v>
      </c>
      <c r="AW512" s="174" t="s">
        <v>32</v>
      </c>
      <c r="AX512" s="174" t="s">
        <v>78</v>
      </c>
      <c r="AY512" s="176" t="s">
        <v>170</v>
      </c>
    </row>
    <row r="513" s="20" customFormat="true" ht="37.9" hidden="false" customHeight="true" outlineLevel="0" collapsed="false">
      <c r="B513" s="21"/>
      <c r="C513" s="151" t="s">
        <v>713</v>
      </c>
      <c r="D513" s="151" t="s">
        <v>172</v>
      </c>
      <c r="E513" s="152" t="s">
        <v>714</v>
      </c>
      <c r="F513" s="153" t="s">
        <v>715</v>
      </c>
      <c r="G513" s="154" t="s">
        <v>260</v>
      </c>
      <c r="H513" s="155" t="n">
        <v>630.53</v>
      </c>
      <c r="I513" s="156" t="n">
        <v>130</v>
      </c>
      <c r="J513" s="157" t="n">
        <f aca="false">ROUND(I513*H513,2)</f>
        <v>81968.9</v>
      </c>
      <c r="K513" s="153"/>
      <c r="L513" s="21"/>
      <c r="M513" s="158"/>
      <c r="N513" s="159" t="s">
        <v>42</v>
      </c>
      <c r="O513" s="160" t="n">
        <v>0.308</v>
      </c>
      <c r="P513" s="160" t="n">
        <f aca="false">O513*H513</f>
        <v>194.20324</v>
      </c>
      <c r="Q513" s="160" t="n">
        <v>4E-005</v>
      </c>
      <c r="R513" s="160" t="n">
        <f aca="false">Q513*H513</f>
        <v>0.0252212</v>
      </c>
      <c r="S513" s="160" t="n">
        <v>0</v>
      </c>
      <c r="T513" s="161" t="n">
        <f aca="false">S513*H513</f>
        <v>0</v>
      </c>
      <c r="AR513" s="162" t="s">
        <v>280</v>
      </c>
      <c r="AT513" s="162" t="s">
        <v>172</v>
      </c>
      <c r="AU513" s="162" t="s">
        <v>80</v>
      </c>
      <c r="AY513" s="4" t="s">
        <v>170</v>
      </c>
      <c r="BE513" s="163" t="n">
        <f aca="false">IF(N513="základní",J513,0)</f>
        <v>81968.9</v>
      </c>
      <c r="BF513" s="163" t="n">
        <f aca="false">IF(N513="snížená",J513,0)</f>
        <v>0</v>
      </c>
      <c r="BG513" s="163" t="n">
        <f aca="false">IF(N513="zákl. přenesená",J513,0)</f>
        <v>0</v>
      </c>
      <c r="BH513" s="163" t="n">
        <f aca="false">IF(N513="sníž. přenesená",J513,0)</f>
        <v>0</v>
      </c>
      <c r="BI513" s="163" t="n">
        <f aca="false">IF(N513="nulová",J513,0)</f>
        <v>0</v>
      </c>
      <c r="BJ513" s="4" t="s">
        <v>78</v>
      </c>
      <c r="BK513" s="163" t="n">
        <f aca="false">ROUND(I513*H513,2)</f>
        <v>81968.9</v>
      </c>
      <c r="BL513" s="4" t="s">
        <v>280</v>
      </c>
      <c r="BM513" s="162" t="s">
        <v>716</v>
      </c>
    </row>
    <row r="514" s="20" customFormat="true" ht="10.5" hidden="false" customHeight="false" outlineLevel="0" collapsed="false">
      <c r="B514" s="21"/>
      <c r="D514" s="164" t="s">
        <v>178</v>
      </c>
      <c r="F514" s="165" t="s">
        <v>717</v>
      </c>
      <c r="L514" s="21"/>
      <c r="M514" s="166"/>
      <c r="T514" s="52"/>
      <c r="AT514" s="4" t="s">
        <v>178</v>
      </c>
      <c r="AU514" s="4" t="s">
        <v>80</v>
      </c>
    </row>
    <row r="515" s="174" customFormat="true" ht="10.5" hidden="false" customHeight="false" outlineLevel="0" collapsed="false">
      <c r="B515" s="175"/>
      <c r="D515" s="169" t="s">
        <v>180</v>
      </c>
      <c r="E515" s="176"/>
      <c r="F515" s="177" t="s">
        <v>718</v>
      </c>
      <c r="H515" s="178" t="n">
        <v>630.53</v>
      </c>
      <c r="L515" s="175"/>
      <c r="M515" s="179"/>
      <c r="T515" s="180"/>
      <c r="AT515" s="176" t="s">
        <v>180</v>
      </c>
      <c r="AU515" s="176" t="s">
        <v>80</v>
      </c>
      <c r="AV515" s="174" t="s">
        <v>80</v>
      </c>
      <c r="AW515" s="174" t="s">
        <v>32</v>
      </c>
      <c r="AX515" s="174" t="s">
        <v>78</v>
      </c>
      <c r="AY515" s="176" t="s">
        <v>170</v>
      </c>
    </row>
    <row r="516" s="20" customFormat="true" ht="24.2" hidden="false" customHeight="true" outlineLevel="0" collapsed="false">
      <c r="B516" s="21"/>
      <c r="C516" s="151" t="s">
        <v>719</v>
      </c>
      <c r="D516" s="151" t="s">
        <v>172</v>
      </c>
      <c r="E516" s="152" t="s">
        <v>720</v>
      </c>
      <c r="F516" s="153" t="s">
        <v>721</v>
      </c>
      <c r="G516" s="154" t="s">
        <v>292</v>
      </c>
      <c r="H516" s="155" t="n">
        <v>10</v>
      </c>
      <c r="I516" s="156" t="n">
        <v>553</v>
      </c>
      <c r="J516" s="157" t="n">
        <f aca="false">ROUND(I516*H516,2)</f>
        <v>5530</v>
      </c>
      <c r="K516" s="153"/>
      <c r="L516" s="21"/>
      <c r="M516" s="158"/>
      <c r="N516" s="159" t="s">
        <v>42</v>
      </c>
      <c r="O516" s="160" t="n">
        <v>1.03</v>
      </c>
      <c r="P516" s="160" t="n">
        <f aca="false">O516*H516</f>
        <v>10.3</v>
      </c>
      <c r="Q516" s="160" t="n">
        <v>0.00018</v>
      </c>
      <c r="R516" s="160" t="n">
        <f aca="false">Q516*H516</f>
        <v>0.0018</v>
      </c>
      <c r="S516" s="160" t="n">
        <v>0</v>
      </c>
      <c r="T516" s="161" t="n">
        <f aca="false">S516*H516</f>
        <v>0</v>
      </c>
      <c r="AR516" s="162" t="s">
        <v>176</v>
      </c>
      <c r="AT516" s="162" t="s">
        <v>172</v>
      </c>
      <c r="AU516" s="162" t="s">
        <v>80</v>
      </c>
      <c r="AY516" s="4" t="s">
        <v>170</v>
      </c>
      <c r="BE516" s="163" t="n">
        <f aca="false">IF(N516="základní",J516,0)</f>
        <v>5530</v>
      </c>
      <c r="BF516" s="163" t="n">
        <f aca="false">IF(N516="snížená",J516,0)</f>
        <v>0</v>
      </c>
      <c r="BG516" s="163" t="n">
        <f aca="false">IF(N516="zákl. přenesená",J516,0)</f>
        <v>0</v>
      </c>
      <c r="BH516" s="163" t="n">
        <f aca="false">IF(N516="sníž. přenesená",J516,0)</f>
        <v>0</v>
      </c>
      <c r="BI516" s="163" t="n">
        <f aca="false">IF(N516="nulová",J516,0)</f>
        <v>0</v>
      </c>
      <c r="BJ516" s="4" t="s">
        <v>78</v>
      </c>
      <c r="BK516" s="163" t="n">
        <f aca="false">ROUND(I516*H516,2)</f>
        <v>5530</v>
      </c>
      <c r="BL516" s="4" t="s">
        <v>176</v>
      </c>
      <c r="BM516" s="162" t="s">
        <v>722</v>
      </c>
    </row>
    <row r="517" s="20" customFormat="true" ht="10.5" hidden="false" customHeight="false" outlineLevel="0" collapsed="false">
      <c r="B517" s="21"/>
      <c r="D517" s="164" t="s">
        <v>178</v>
      </c>
      <c r="F517" s="165" t="s">
        <v>723</v>
      </c>
      <c r="L517" s="21"/>
      <c r="M517" s="166"/>
      <c r="T517" s="52"/>
      <c r="AT517" s="4" t="s">
        <v>178</v>
      </c>
      <c r="AU517" s="4" t="s">
        <v>80</v>
      </c>
    </row>
    <row r="518" s="20" customFormat="true" ht="16.5" hidden="false" customHeight="true" outlineLevel="0" collapsed="false">
      <c r="B518" s="21"/>
      <c r="C518" s="188" t="s">
        <v>724</v>
      </c>
      <c r="D518" s="188" t="s">
        <v>229</v>
      </c>
      <c r="E518" s="189" t="s">
        <v>725</v>
      </c>
      <c r="F518" s="190" t="s">
        <v>726</v>
      </c>
      <c r="G518" s="191" t="s">
        <v>292</v>
      </c>
      <c r="H518" s="192" t="n">
        <v>10</v>
      </c>
      <c r="I518" s="193" t="n">
        <v>1040</v>
      </c>
      <c r="J518" s="194" t="n">
        <f aca="false">ROUND(I518*H518,2)</f>
        <v>10400</v>
      </c>
      <c r="K518" s="190"/>
      <c r="L518" s="195"/>
      <c r="M518" s="196"/>
      <c r="N518" s="197" t="s">
        <v>42</v>
      </c>
      <c r="O518" s="160" t="n">
        <v>0</v>
      </c>
      <c r="P518" s="160" t="n">
        <f aca="false">O518*H518</f>
        <v>0</v>
      </c>
      <c r="Q518" s="160" t="n">
        <v>0.012</v>
      </c>
      <c r="R518" s="160" t="n">
        <f aca="false">Q518*H518</f>
        <v>0.12</v>
      </c>
      <c r="S518" s="160" t="n">
        <v>0</v>
      </c>
      <c r="T518" s="161" t="n">
        <f aca="false">S518*H518</f>
        <v>0</v>
      </c>
      <c r="AR518" s="162" t="s">
        <v>223</v>
      </c>
      <c r="AT518" s="162" t="s">
        <v>229</v>
      </c>
      <c r="AU518" s="162" t="s">
        <v>80</v>
      </c>
      <c r="AY518" s="4" t="s">
        <v>170</v>
      </c>
      <c r="BE518" s="163" t="n">
        <f aca="false">IF(N518="základní",J518,0)</f>
        <v>10400</v>
      </c>
      <c r="BF518" s="163" t="n">
        <f aca="false">IF(N518="snížená",J518,0)</f>
        <v>0</v>
      </c>
      <c r="BG518" s="163" t="n">
        <f aca="false">IF(N518="zákl. přenesená",J518,0)</f>
        <v>0</v>
      </c>
      <c r="BH518" s="163" t="n">
        <f aca="false">IF(N518="sníž. přenesená",J518,0)</f>
        <v>0</v>
      </c>
      <c r="BI518" s="163" t="n">
        <f aca="false">IF(N518="nulová",J518,0)</f>
        <v>0</v>
      </c>
      <c r="BJ518" s="4" t="s">
        <v>78</v>
      </c>
      <c r="BK518" s="163" t="n">
        <f aca="false">ROUND(I518*H518,2)</f>
        <v>10400</v>
      </c>
      <c r="BL518" s="4" t="s">
        <v>176</v>
      </c>
      <c r="BM518" s="162" t="s">
        <v>727</v>
      </c>
    </row>
    <row r="519" s="20" customFormat="true" ht="55.5" hidden="false" customHeight="true" outlineLevel="0" collapsed="false">
      <c r="B519" s="21"/>
      <c r="C519" s="151" t="s">
        <v>728</v>
      </c>
      <c r="D519" s="151" t="s">
        <v>172</v>
      </c>
      <c r="E519" s="152" t="s">
        <v>729</v>
      </c>
      <c r="F519" s="153" t="s">
        <v>730</v>
      </c>
      <c r="G519" s="154" t="s">
        <v>292</v>
      </c>
      <c r="H519" s="155" t="n">
        <v>7</v>
      </c>
      <c r="I519" s="156" t="n">
        <v>83.8</v>
      </c>
      <c r="J519" s="157" t="n">
        <f aca="false">ROUND(I519*H519,2)</f>
        <v>586.6</v>
      </c>
      <c r="K519" s="153"/>
      <c r="L519" s="21"/>
      <c r="M519" s="158"/>
      <c r="N519" s="159" t="s">
        <v>42</v>
      </c>
      <c r="O519" s="160" t="n">
        <v>0.213</v>
      </c>
      <c r="P519" s="160" t="n">
        <f aca="false">O519*H519</f>
        <v>1.491</v>
      </c>
      <c r="Q519" s="160" t="n">
        <v>0</v>
      </c>
      <c r="R519" s="160" t="n">
        <f aca="false">Q519*H519</f>
        <v>0</v>
      </c>
      <c r="S519" s="160" t="n">
        <v>0.025</v>
      </c>
      <c r="T519" s="161" t="n">
        <f aca="false">S519*H519</f>
        <v>0.175</v>
      </c>
      <c r="AR519" s="162" t="s">
        <v>176</v>
      </c>
      <c r="AT519" s="162" t="s">
        <v>172</v>
      </c>
      <c r="AU519" s="162" t="s">
        <v>80</v>
      </c>
      <c r="AY519" s="4" t="s">
        <v>170</v>
      </c>
      <c r="BE519" s="163" t="n">
        <f aca="false">IF(N519="základní",J519,0)</f>
        <v>586.6</v>
      </c>
      <c r="BF519" s="163" t="n">
        <f aca="false">IF(N519="snížená",J519,0)</f>
        <v>0</v>
      </c>
      <c r="BG519" s="163" t="n">
        <f aca="false">IF(N519="zákl. přenesená",J519,0)</f>
        <v>0</v>
      </c>
      <c r="BH519" s="163" t="n">
        <f aca="false">IF(N519="sníž. přenesená",J519,0)</f>
        <v>0</v>
      </c>
      <c r="BI519" s="163" t="n">
        <f aca="false">IF(N519="nulová",J519,0)</f>
        <v>0</v>
      </c>
      <c r="BJ519" s="4" t="s">
        <v>78</v>
      </c>
      <c r="BK519" s="163" t="n">
        <f aca="false">ROUND(I519*H519,2)</f>
        <v>586.6</v>
      </c>
      <c r="BL519" s="4" t="s">
        <v>176</v>
      </c>
      <c r="BM519" s="162" t="s">
        <v>731</v>
      </c>
    </row>
    <row r="520" s="20" customFormat="true" ht="10.5" hidden="false" customHeight="false" outlineLevel="0" collapsed="false">
      <c r="B520" s="21"/>
      <c r="D520" s="164" t="s">
        <v>178</v>
      </c>
      <c r="F520" s="165" t="s">
        <v>732</v>
      </c>
      <c r="L520" s="21"/>
      <c r="M520" s="166"/>
      <c r="T520" s="52"/>
      <c r="AT520" s="4" t="s">
        <v>178</v>
      </c>
      <c r="AU520" s="4" t="s">
        <v>80</v>
      </c>
    </row>
    <row r="521" s="167" customFormat="true" ht="10.5" hidden="false" customHeight="false" outlineLevel="0" collapsed="false">
      <c r="B521" s="168"/>
      <c r="D521" s="169" t="s">
        <v>180</v>
      </c>
      <c r="E521" s="170"/>
      <c r="F521" s="171" t="s">
        <v>733</v>
      </c>
      <c r="H521" s="170"/>
      <c r="L521" s="168"/>
      <c r="M521" s="172"/>
      <c r="T521" s="173"/>
      <c r="AT521" s="170" t="s">
        <v>180</v>
      </c>
      <c r="AU521" s="170" t="s">
        <v>80</v>
      </c>
      <c r="AV521" s="167" t="s">
        <v>78</v>
      </c>
      <c r="AW521" s="167" t="s">
        <v>32</v>
      </c>
      <c r="AX521" s="167" t="s">
        <v>71</v>
      </c>
      <c r="AY521" s="170" t="s">
        <v>170</v>
      </c>
    </row>
    <row r="522" s="174" customFormat="true" ht="10.5" hidden="false" customHeight="false" outlineLevel="0" collapsed="false">
      <c r="B522" s="175"/>
      <c r="D522" s="169" t="s">
        <v>180</v>
      </c>
      <c r="E522" s="176"/>
      <c r="F522" s="177" t="s">
        <v>216</v>
      </c>
      <c r="H522" s="178" t="n">
        <v>7</v>
      </c>
      <c r="L522" s="175"/>
      <c r="M522" s="179"/>
      <c r="T522" s="180"/>
      <c r="AT522" s="176" t="s">
        <v>180</v>
      </c>
      <c r="AU522" s="176" t="s">
        <v>80</v>
      </c>
      <c r="AV522" s="174" t="s">
        <v>80</v>
      </c>
      <c r="AW522" s="174" t="s">
        <v>32</v>
      </c>
      <c r="AX522" s="174" t="s">
        <v>78</v>
      </c>
      <c r="AY522" s="176" t="s">
        <v>170</v>
      </c>
    </row>
    <row r="523" s="20" customFormat="true" ht="55.5" hidden="false" customHeight="true" outlineLevel="0" collapsed="false">
      <c r="B523" s="21"/>
      <c r="C523" s="151" t="s">
        <v>734</v>
      </c>
      <c r="D523" s="151" t="s">
        <v>172</v>
      </c>
      <c r="E523" s="152" t="s">
        <v>735</v>
      </c>
      <c r="F523" s="153" t="s">
        <v>736</v>
      </c>
      <c r="G523" s="154" t="s">
        <v>292</v>
      </c>
      <c r="H523" s="155" t="n">
        <v>3</v>
      </c>
      <c r="I523" s="156" t="n">
        <v>150</v>
      </c>
      <c r="J523" s="157" t="n">
        <f aca="false">ROUND(I523*H523,2)</f>
        <v>450</v>
      </c>
      <c r="K523" s="153"/>
      <c r="L523" s="21"/>
      <c r="M523" s="158"/>
      <c r="N523" s="159" t="s">
        <v>42</v>
      </c>
      <c r="O523" s="160" t="n">
        <v>0.381</v>
      </c>
      <c r="P523" s="160" t="n">
        <f aca="false">O523*H523</f>
        <v>1.143</v>
      </c>
      <c r="Q523" s="160" t="n">
        <v>0</v>
      </c>
      <c r="R523" s="160" t="n">
        <f aca="false">Q523*H523</f>
        <v>0</v>
      </c>
      <c r="S523" s="160" t="n">
        <v>0.054</v>
      </c>
      <c r="T523" s="161" t="n">
        <f aca="false">S523*H523</f>
        <v>0.162</v>
      </c>
      <c r="AR523" s="162" t="s">
        <v>176</v>
      </c>
      <c r="AT523" s="162" t="s">
        <v>172</v>
      </c>
      <c r="AU523" s="162" t="s">
        <v>80</v>
      </c>
      <c r="AY523" s="4" t="s">
        <v>170</v>
      </c>
      <c r="BE523" s="163" t="n">
        <f aca="false">IF(N523="základní",J523,0)</f>
        <v>450</v>
      </c>
      <c r="BF523" s="163" t="n">
        <f aca="false">IF(N523="snížená",J523,0)</f>
        <v>0</v>
      </c>
      <c r="BG523" s="163" t="n">
        <f aca="false">IF(N523="zákl. přenesená",J523,0)</f>
        <v>0</v>
      </c>
      <c r="BH523" s="163" t="n">
        <f aca="false">IF(N523="sníž. přenesená",J523,0)</f>
        <v>0</v>
      </c>
      <c r="BI523" s="163" t="n">
        <f aca="false">IF(N523="nulová",J523,0)</f>
        <v>0</v>
      </c>
      <c r="BJ523" s="4" t="s">
        <v>78</v>
      </c>
      <c r="BK523" s="163" t="n">
        <f aca="false">ROUND(I523*H523,2)</f>
        <v>450</v>
      </c>
      <c r="BL523" s="4" t="s">
        <v>176</v>
      </c>
      <c r="BM523" s="162" t="s">
        <v>737</v>
      </c>
    </row>
    <row r="524" s="20" customFormat="true" ht="10.5" hidden="false" customHeight="false" outlineLevel="0" collapsed="false">
      <c r="B524" s="21"/>
      <c r="D524" s="164" t="s">
        <v>178</v>
      </c>
      <c r="F524" s="165" t="s">
        <v>738</v>
      </c>
      <c r="L524" s="21"/>
      <c r="M524" s="166"/>
      <c r="T524" s="52"/>
      <c r="AT524" s="4" t="s">
        <v>178</v>
      </c>
      <c r="AU524" s="4" t="s">
        <v>80</v>
      </c>
    </row>
    <row r="525" s="167" customFormat="true" ht="10.5" hidden="false" customHeight="false" outlineLevel="0" collapsed="false">
      <c r="B525" s="168"/>
      <c r="D525" s="169" t="s">
        <v>180</v>
      </c>
      <c r="E525" s="170"/>
      <c r="F525" s="171" t="s">
        <v>739</v>
      </c>
      <c r="H525" s="170"/>
      <c r="L525" s="168"/>
      <c r="M525" s="172"/>
      <c r="T525" s="173"/>
      <c r="AT525" s="170" t="s">
        <v>180</v>
      </c>
      <c r="AU525" s="170" t="s">
        <v>80</v>
      </c>
      <c r="AV525" s="167" t="s">
        <v>78</v>
      </c>
      <c r="AW525" s="167" t="s">
        <v>32</v>
      </c>
      <c r="AX525" s="167" t="s">
        <v>71</v>
      </c>
      <c r="AY525" s="170" t="s">
        <v>170</v>
      </c>
    </row>
    <row r="526" s="174" customFormat="true" ht="10.5" hidden="false" customHeight="false" outlineLevel="0" collapsed="false">
      <c r="B526" s="175"/>
      <c r="D526" s="169" t="s">
        <v>180</v>
      </c>
      <c r="E526" s="176"/>
      <c r="F526" s="177" t="s">
        <v>191</v>
      </c>
      <c r="H526" s="178" t="n">
        <v>3</v>
      </c>
      <c r="L526" s="175"/>
      <c r="M526" s="179"/>
      <c r="T526" s="180"/>
      <c r="AT526" s="176" t="s">
        <v>180</v>
      </c>
      <c r="AU526" s="176" t="s">
        <v>80</v>
      </c>
      <c r="AV526" s="174" t="s">
        <v>80</v>
      </c>
      <c r="AW526" s="174" t="s">
        <v>32</v>
      </c>
      <c r="AX526" s="174" t="s">
        <v>78</v>
      </c>
      <c r="AY526" s="176" t="s">
        <v>170</v>
      </c>
    </row>
    <row r="527" s="20" customFormat="true" ht="55.5" hidden="false" customHeight="true" outlineLevel="0" collapsed="false">
      <c r="B527" s="21"/>
      <c r="C527" s="151" t="s">
        <v>740</v>
      </c>
      <c r="D527" s="151" t="s">
        <v>172</v>
      </c>
      <c r="E527" s="152" t="s">
        <v>741</v>
      </c>
      <c r="F527" s="153" t="s">
        <v>742</v>
      </c>
      <c r="G527" s="154" t="s">
        <v>292</v>
      </c>
      <c r="H527" s="155" t="n">
        <v>5</v>
      </c>
      <c r="I527" s="156" t="n">
        <v>333</v>
      </c>
      <c r="J527" s="157" t="n">
        <f aca="false">ROUND(I527*H527,2)</f>
        <v>1665</v>
      </c>
      <c r="K527" s="153"/>
      <c r="L527" s="21"/>
      <c r="M527" s="158"/>
      <c r="N527" s="159" t="s">
        <v>42</v>
      </c>
      <c r="O527" s="160" t="n">
        <v>0.846</v>
      </c>
      <c r="P527" s="160" t="n">
        <f aca="false">O527*H527</f>
        <v>4.23</v>
      </c>
      <c r="Q527" s="160" t="n">
        <v>0</v>
      </c>
      <c r="R527" s="160" t="n">
        <f aca="false">Q527*H527</f>
        <v>0</v>
      </c>
      <c r="S527" s="160" t="n">
        <v>0.074</v>
      </c>
      <c r="T527" s="161" t="n">
        <f aca="false">S527*H527</f>
        <v>0.37</v>
      </c>
      <c r="AR527" s="162" t="s">
        <v>176</v>
      </c>
      <c r="AT527" s="162" t="s">
        <v>172</v>
      </c>
      <c r="AU527" s="162" t="s">
        <v>80</v>
      </c>
      <c r="AY527" s="4" t="s">
        <v>170</v>
      </c>
      <c r="BE527" s="163" t="n">
        <f aca="false">IF(N527="základní",J527,0)</f>
        <v>1665</v>
      </c>
      <c r="BF527" s="163" t="n">
        <f aca="false">IF(N527="snížená",J527,0)</f>
        <v>0</v>
      </c>
      <c r="BG527" s="163" t="n">
        <f aca="false">IF(N527="zákl. přenesená",J527,0)</f>
        <v>0</v>
      </c>
      <c r="BH527" s="163" t="n">
        <f aca="false">IF(N527="sníž. přenesená",J527,0)</f>
        <v>0</v>
      </c>
      <c r="BI527" s="163" t="n">
        <f aca="false">IF(N527="nulová",J527,0)</f>
        <v>0</v>
      </c>
      <c r="BJ527" s="4" t="s">
        <v>78</v>
      </c>
      <c r="BK527" s="163" t="n">
        <f aca="false">ROUND(I527*H527,2)</f>
        <v>1665</v>
      </c>
      <c r="BL527" s="4" t="s">
        <v>176</v>
      </c>
      <c r="BM527" s="162" t="s">
        <v>743</v>
      </c>
    </row>
    <row r="528" s="20" customFormat="true" ht="10.5" hidden="false" customHeight="false" outlineLevel="0" collapsed="false">
      <c r="B528" s="21"/>
      <c r="D528" s="164" t="s">
        <v>178</v>
      </c>
      <c r="F528" s="165" t="s">
        <v>744</v>
      </c>
      <c r="L528" s="21"/>
      <c r="M528" s="166"/>
      <c r="T528" s="52"/>
      <c r="AT528" s="4" t="s">
        <v>178</v>
      </c>
      <c r="AU528" s="4" t="s">
        <v>80</v>
      </c>
    </row>
    <row r="529" s="167" customFormat="true" ht="10.5" hidden="false" customHeight="false" outlineLevel="0" collapsed="false">
      <c r="B529" s="168"/>
      <c r="D529" s="169" t="s">
        <v>180</v>
      </c>
      <c r="E529" s="170"/>
      <c r="F529" s="171" t="s">
        <v>733</v>
      </c>
      <c r="H529" s="170"/>
      <c r="L529" s="168"/>
      <c r="M529" s="172"/>
      <c r="T529" s="173"/>
      <c r="AT529" s="170" t="s">
        <v>180</v>
      </c>
      <c r="AU529" s="170" t="s">
        <v>80</v>
      </c>
      <c r="AV529" s="167" t="s">
        <v>78</v>
      </c>
      <c r="AW529" s="167" t="s">
        <v>32</v>
      </c>
      <c r="AX529" s="167" t="s">
        <v>71</v>
      </c>
      <c r="AY529" s="170" t="s">
        <v>170</v>
      </c>
    </row>
    <row r="530" s="174" customFormat="true" ht="10.5" hidden="false" customHeight="false" outlineLevel="0" collapsed="false">
      <c r="B530" s="175"/>
      <c r="D530" s="169" t="s">
        <v>180</v>
      </c>
      <c r="E530" s="176"/>
      <c r="F530" s="177" t="s">
        <v>204</v>
      </c>
      <c r="H530" s="178" t="n">
        <v>5</v>
      </c>
      <c r="L530" s="175"/>
      <c r="M530" s="179"/>
      <c r="T530" s="180"/>
      <c r="AT530" s="176" t="s">
        <v>180</v>
      </c>
      <c r="AU530" s="176" t="s">
        <v>80</v>
      </c>
      <c r="AV530" s="174" t="s">
        <v>80</v>
      </c>
      <c r="AW530" s="174" t="s">
        <v>32</v>
      </c>
      <c r="AX530" s="174" t="s">
        <v>78</v>
      </c>
      <c r="AY530" s="176" t="s">
        <v>170</v>
      </c>
    </row>
    <row r="531" s="139" customFormat="true" ht="22.9" hidden="false" customHeight="true" outlineLevel="0" collapsed="false">
      <c r="B531" s="140"/>
      <c r="D531" s="141" t="s">
        <v>70</v>
      </c>
      <c r="E531" s="149" t="s">
        <v>745</v>
      </c>
      <c r="F531" s="149" t="s">
        <v>746</v>
      </c>
      <c r="J531" s="150" t="n">
        <f aca="false">BK531</f>
        <v>1060619.69</v>
      </c>
      <c r="L531" s="140"/>
      <c r="M531" s="144"/>
      <c r="P531" s="145" t="n">
        <f aca="false">SUM(P532:P533)</f>
        <v>921.522024</v>
      </c>
      <c r="R531" s="145" t="n">
        <f aca="false">SUM(R532:R533)</f>
        <v>0</v>
      </c>
      <c r="T531" s="146" t="n">
        <f aca="false">SUM(T532:T533)</f>
        <v>0</v>
      </c>
      <c r="AR531" s="141" t="s">
        <v>78</v>
      </c>
      <c r="AT531" s="147" t="s">
        <v>70</v>
      </c>
      <c r="AU531" s="147" t="s">
        <v>78</v>
      </c>
      <c r="AY531" s="141" t="s">
        <v>170</v>
      </c>
      <c r="BK531" s="148" t="n">
        <f aca="false">SUM(BK532:BK533)</f>
        <v>1060619.69</v>
      </c>
    </row>
    <row r="532" s="20" customFormat="true" ht="55.5" hidden="false" customHeight="true" outlineLevel="0" collapsed="false">
      <c r="B532" s="21"/>
      <c r="C532" s="151" t="s">
        <v>747</v>
      </c>
      <c r="D532" s="151" t="s">
        <v>172</v>
      </c>
      <c r="E532" s="152" t="s">
        <v>748</v>
      </c>
      <c r="F532" s="153" t="s">
        <v>749</v>
      </c>
      <c r="G532" s="154" t="s">
        <v>207</v>
      </c>
      <c r="H532" s="155" t="n">
        <v>2897.868</v>
      </c>
      <c r="I532" s="156" t="n">
        <v>366</v>
      </c>
      <c r="J532" s="157" t="n">
        <f aca="false">ROUND(I532*H532,2)</f>
        <v>1060619.69</v>
      </c>
      <c r="K532" s="153"/>
      <c r="L532" s="21"/>
      <c r="M532" s="158"/>
      <c r="N532" s="159" t="s">
        <v>42</v>
      </c>
      <c r="O532" s="160" t="n">
        <v>0.318</v>
      </c>
      <c r="P532" s="160" t="n">
        <f aca="false">O532*H532</f>
        <v>921.522024</v>
      </c>
      <c r="Q532" s="160" t="n">
        <v>0</v>
      </c>
      <c r="R532" s="160" t="n">
        <f aca="false">Q532*H532</f>
        <v>0</v>
      </c>
      <c r="S532" s="160" t="n">
        <v>0</v>
      </c>
      <c r="T532" s="161" t="n">
        <f aca="false">S532*H532</f>
        <v>0</v>
      </c>
      <c r="AR532" s="162" t="s">
        <v>176</v>
      </c>
      <c r="AT532" s="162" t="s">
        <v>172</v>
      </c>
      <c r="AU532" s="162" t="s">
        <v>80</v>
      </c>
      <c r="AY532" s="4" t="s">
        <v>170</v>
      </c>
      <c r="BE532" s="163" t="n">
        <f aca="false">IF(N532="základní",J532,0)</f>
        <v>1060619.69</v>
      </c>
      <c r="BF532" s="163" t="n">
        <f aca="false">IF(N532="snížená",J532,0)</f>
        <v>0</v>
      </c>
      <c r="BG532" s="163" t="n">
        <f aca="false">IF(N532="zákl. přenesená",J532,0)</f>
        <v>0</v>
      </c>
      <c r="BH532" s="163" t="n">
        <f aca="false">IF(N532="sníž. přenesená",J532,0)</f>
        <v>0</v>
      </c>
      <c r="BI532" s="163" t="n">
        <f aca="false">IF(N532="nulová",J532,0)</f>
        <v>0</v>
      </c>
      <c r="BJ532" s="4" t="s">
        <v>78</v>
      </c>
      <c r="BK532" s="163" t="n">
        <f aca="false">ROUND(I532*H532,2)</f>
        <v>1060619.69</v>
      </c>
      <c r="BL532" s="4" t="s">
        <v>176</v>
      </c>
      <c r="BM532" s="162" t="s">
        <v>750</v>
      </c>
    </row>
    <row r="533" s="20" customFormat="true" ht="10.5" hidden="false" customHeight="false" outlineLevel="0" collapsed="false">
      <c r="B533" s="21"/>
      <c r="D533" s="164" t="s">
        <v>178</v>
      </c>
      <c r="F533" s="165" t="s">
        <v>751</v>
      </c>
      <c r="L533" s="21"/>
      <c r="M533" s="166"/>
      <c r="T533" s="52"/>
      <c r="AT533" s="4" t="s">
        <v>178</v>
      </c>
      <c r="AU533" s="4" t="s">
        <v>80</v>
      </c>
    </row>
    <row r="534" s="139" customFormat="true" ht="25.9" hidden="false" customHeight="true" outlineLevel="0" collapsed="false">
      <c r="B534" s="140"/>
      <c r="D534" s="141" t="s">
        <v>70</v>
      </c>
      <c r="E534" s="142" t="s">
        <v>752</v>
      </c>
      <c r="F534" s="142" t="s">
        <v>753</v>
      </c>
      <c r="J534" s="143" t="n">
        <f aca="false">BK534</f>
        <v>10485114.67</v>
      </c>
      <c r="L534" s="140"/>
      <c r="M534" s="144"/>
      <c r="P534" s="145" t="n">
        <f aca="false">P535+P577+P614+P635+P669+P709+P739+P749+P809+P824+P890+P917+P940+P961</f>
        <v>6457.509875</v>
      </c>
      <c r="R534" s="145" t="n">
        <f aca="false">R535+R577+R614+R635+R669+R709+R739+R749+R809+R824+R890+R917+R940+R961</f>
        <v>108.68810842</v>
      </c>
      <c r="T534" s="146" t="n">
        <f aca="false">T535+T577+T614+T635+T669+T709+T739+T749+T809+T824+T890+T917+T940+T961</f>
        <v>0</v>
      </c>
      <c r="AR534" s="141" t="s">
        <v>80</v>
      </c>
      <c r="AT534" s="147" t="s">
        <v>70</v>
      </c>
      <c r="AU534" s="147" t="s">
        <v>71</v>
      </c>
      <c r="AY534" s="141" t="s">
        <v>170</v>
      </c>
      <c r="BK534" s="148" t="n">
        <f aca="false">BK535+BK577+BK614+BK635+BK669+BK709+BK739+BK749+BK809+BK824+BK890+BK917+BK940+BK961</f>
        <v>10485114.67</v>
      </c>
    </row>
    <row r="535" s="139" customFormat="true" ht="22.9" hidden="false" customHeight="true" outlineLevel="0" collapsed="false">
      <c r="B535" s="140"/>
      <c r="D535" s="141" t="s">
        <v>70</v>
      </c>
      <c r="E535" s="149" t="s">
        <v>754</v>
      </c>
      <c r="F535" s="149" t="s">
        <v>755</v>
      </c>
      <c r="J535" s="150" t="n">
        <f aca="false">BK535</f>
        <v>318080.17</v>
      </c>
      <c r="L535" s="140"/>
      <c r="M535" s="144"/>
      <c r="P535" s="145" t="n">
        <f aca="false">SUM(P536:P576)</f>
        <v>185.144416</v>
      </c>
      <c r="R535" s="145" t="n">
        <f aca="false">SUM(R536:R576)</f>
        <v>4.472174</v>
      </c>
      <c r="T535" s="146" t="n">
        <f aca="false">SUM(T536:T576)</f>
        <v>0</v>
      </c>
      <c r="AR535" s="141" t="s">
        <v>80</v>
      </c>
      <c r="AT535" s="147" t="s">
        <v>70</v>
      </c>
      <c r="AU535" s="147" t="s">
        <v>78</v>
      </c>
      <c r="AY535" s="141" t="s">
        <v>170</v>
      </c>
      <c r="BK535" s="148" t="n">
        <f aca="false">SUM(BK536:BK576)</f>
        <v>318080.17</v>
      </c>
    </row>
    <row r="536" s="20" customFormat="true" ht="37.9" hidden="false" customHeight="true" outlineLevel="0" collapsed="false">
      <c r="B536" s="21"/>
      <c r="C536" s="151" t="s">
        <v>756</v>
      </c>
      <c r="D536" s="151" t="s">
        <v>172</v>
      </c>
      <c r="E536" s="152" t="s">
        <v>757</v>
      </c>
      <c r="F536" s="153" t="s">
        <v>758</v>
      </c>
      <c r="G536" s="154" t="s">
        <v>260</v>
      </c>
      <c r="H536" s="155" t="n">
        <v>420.985</v>
      </c>
      <c r="I536" s="156" t="n">
        <v>11.4</v>
      </c>
      <c r="J536" s="157" t="n">
        <f aca="false">ROUND(I536*H536,2)</f>
        <v>4799.23</v>
      </c>
      <c r="K536" s="153"/>
      <c r="L536" s="21"/>
      <c r="M536" s="158"/>
      <c r="N536" s="159" t="s">
        <v>42</v>
      </c>
      <c r="O536" s="160" t="n">
        <v>0.024</v>
      </c>
      <c r="P536" s="160" t="n">
        <f aca="false">O536*H536</f>
        <v>10.10364</v>
      </c>
      <c r="Q536" s="160" t="n">
        <v>0</v>
      </c>
      <c r="R536" s="160" t="n">
        <f aca="false">Q536*H536</f>
        <v>0</v>
      </c>
      <c r="S536" s="160" t="n">
        <v>0</v>
      </c>
      <c r="T536" s="161" t="n">
        <f aca="false">S536*H536</f>
        <v>0</v>
      </c>
      <c r="AR536" s="162" t="s">
        <v>280</v>
      </c>
      <c r="AT536" s="162" t="s">
        <v>172</v>
      </c>
      <c r="AU536" s="162" t="s">
        <v>80</v>
      </c>
      <c r="AY536" s="4" t="s">
        <v>170</v>
      </c>
      <c r="BE536" s="163" t="n">
        <f aca="false">IF(N536="základní",J536,0)</f>
        <v>4799.23</v>
      </c>
      <c r="BF536" s="163" t="n">
        <f aca="false">IF(N536="snížená",J536,0)</f>
        <v>0</v>
      </c>
      <c r="BG536" s="163" t="n">
        <f aca="false">IF(N536="zákl. přenesená",J536,0)</f>
        <v>0</v>
      </c>
      <c r="BH536" s="163" t="n">
        <f aca="false">IF(N536="sníž. přenesená",J536,0)</f>
        <v>0</v>
      </c>
      <c r="BI536" s="163" t="n">
        <f aca="false">IF(N536="nulová",J536,0)</f>
        <v>0</v>
      </c>
      <c r="BJ536" s="4" t="s">
        <v>78</v>
      </c>
      <c r="BK536" s="163" t="n">
        <f aca="false">ROUND(I536*H536,2)</f>
        <v>4799.23</v>
      </c>
      <c r="BL536" s="4" t="s">
        <v>280</v>
      </c>
      <c r="BM536" s="162" t="s">
        <v>759</v>
      </c>
    </row>
    <row r="537" s="20" customFormat="true" ht="10.5" hidden="false" customHeight="false" outlineLevel="0" collapsed="false">
      <c r="B537" s="21"/>
      <c r="D537" s="164" t="s">
        <v>178</v>
      </c>
      <c r="F537" s="165" t="s">
        <v>760</v>
      </c>
      <c r="L537" s="21"/>
      <c r="M537" s="166"/>
      <c r="T537" s="52"/>
      <c r="AT537" s="4" t="s">
        <v>178</v>
      </c>
      <c r="AU537" s="4" t="s">
        <v>80</v>
      </c>
    </row>
    <row r="538" s="174" customFormat="true" ht="10.5" hidden="false" customHeight="false" outlineLevel="0" collapsed="false">
      <c r="B538" s="175"/>
      <c r="D538" s="169" t="s">
        <v>180</v>
      </c>
      <c r="E538" s="176"/>
      <c r="F538" s="177" t="s">
        <v>761</v>
      </c>
      <c r="H538" s="178" t="n">
        <v>420.985</v>
      </c>
      <c r="L538" s="175"/>
      <c r="M538" s="179"/>
      <c r="T538" s="180"/>
      <c r="AT538" s="176" t="s">
        <v>180</v>
      </c>
      <c r="AU538" s="176" t="s">
        <v>80</v>
      </c>
      <c r="AV538" s="174" t="s">
        <v>80</v>
      </c>
      <c r="AW538" s="174" t="s">
        <v>32</v>
      </c>
      <c r="AX538" s="174" t="s">
        <v>78</v>
      </c>
      <c r="AY538" s="176" t="s">
        <v>170</v>
      </c>
    </row>
    <row r="539" s="20" customFormat="true" ht="16.5" hidden="false" customHeight="true" outlineLevel="0" collapsed="false">
      <c r="B539" s="21"/>
      <c r="C539" s="188" t="s">
        <v>762</v>
      </c>
      <c r="D539" s="188" t="s">
        <v>229</v>
      </c>
      <c r="E539" s="189" t="s">
        <v>763</v>
      </c>
      <c r="F539" s="190" t="s">
        <v>764</v>
      </c>
      <c r="G539" s="191" t="s">
        <v>207</v>
      </c>
      <c r="H539" s="192" t="n">
        <v>0.126</v>
      </c>
      <c r="I539" s="193" t="n">
        <v>82300</v>
      </c>
      <c r="J539" s="194" t="n">
        <f aca="false">ROUND(I539*H539,2)</f>
        <v>10369.8</v>
      </c>
      <c r="K539" s="190"/>
      <c r="L539" s="195"/>
      <c r="M539" s="196"/>
      <c r="N539" s="197" t="s">
        <v>42</v>
      </c>
      <c r="O539" s="160" t="n">
        <v>0</v>
      </c>
      <c r="P539" s="160" t="n">
        <f aca="false">O539*H539</f>
        <v>0</v>
      </c>
      <c r="Q539" s="160" t="n">
        <v>1</v>
      </c>
      <c r="R539" s="160" t="n">
        <f aca="false">Q539*H539</f>
        <v>0.126</v>
      </c>
      <c r="S539" s="160" t="n">
        <v>0</v>
      </c>
      <c r="T539" s="161" t="n">
        <f aca="false">S539*H539</f>
        <v>0</v>
      </c>
      <c r="AR539" s="162" t="s">
        <v>390</v>
      </c>
      <c r="AT539" s="162" t="s">
        <v>229</v>
      </c>
      <c r="AU539" s="162" t="s">
        <v>80</v>
      </c>
      <c r="AY539" s="4" t="s">
        <v>170</v>
      </c>
      <c r="BE539" s="163" t="n">
        <f aca="false">IF(N539="základní",J539,0)</f>
        <v>10369.8</v>
      </c>
      <c r="BF539" s="163" t="n">
        <f aca="false">IF(N539="snížená",J539,0)</f>
        <v>0</v>
      </c>
      <c r="BG539" s="163" t="n">
        <f aca="false">IF(N539="zákl. přenesená",J539,0)</f>
        <v>0</v>
      </c>
      <c r="BH539" s="163" t="n">
        <f aca="false">IF(N539="sníž. přenesená",J539,0)</f>
        <v>0</v>
      </c>
      <c r="BI539" s="163" t="n">
        <f aca="false">IF(N539="nulová",J539,0)</f>
        <v>0</v>
      </c>
      <c r="BJ539" s="4" t="s">
        <v>78</v>
      </c>
      <c r="BK539" s="163" t="n">
        <f aca="false">ROUND(I539*H539,2)</f>
        <v>10369.8</v>
      </c>
      <c r="BL539" s="4" t="s">
        <v>280</v>
      </c>
      <c r="BM539" s="162" t="s">
        <v>765</v>
      </c>
    </row>
    <row r="540" s="174" customFormat="true" ht="10.5" hidden="false" customHeight="false" outlineLevel="0" collapsed="false">
      <c r="B540" s="175"/>
      <c r="D540" s="169" t="s">
        <v>180</v>
      </c>
      <c r="F540" s="177" t="s">
        <v>766</v>
      </c>
      <c r="H540" s="178" t="n">
        <v>0.126</v>
      </c>
      <c r="L540" s="175"/>
      <c r="M540" s="179"/>
      <c r="T540" s="180"/>
      <c r="AT540" s="176" t="s">
        <v>180</v>
      </c>
      <c r="AU540" s="176" t="s">
        <v>80</v>
      </c>
      <c r="AV540" s="174" t="s">
        <v>80</v>
      </c>
      <c r="AW540" s="174" t="s">
        <v>3</v>
      </c>
      <c r="AX540" s="174" t="s">
        <v>78</v>
      </c>
      <c r="AY540" s="176" t="s">
        <v>170</v>
      </c>
    </row>
    <row r="541" s="20" customFormat="true" ht="33" hidden="false" customHeight="true" outlineLevel="0" collapsed="false">
      <c r="B541" s="21"/>
      <c r="C541" s="151" t="s">
        <v>767</v>
      </c>
      <c r="D541" s="151" t="s">
        <v>172</v>
      </c>
      <c r="E541" s="152" t="s">
        <v>768</v>
      </c>
      <c r="F541" s="153" t="s">
        <v>769</v>
      </c>
      <c r="G541" s="154" t="s">
        <v>260</v>
      </c>
      <c r="H541" s="155" t="n">
        <v>42.55</v>
      </c>
      <c r="I541" s="156" t="n">
        <v>24.9</v>
      </c>
      <c r="J541" s="157" t="n">
        <f aca="false">ROUND(I541*H541,2)</f>
        <v>1059.5</v>
      </c>
      <c r="K541" s="153"/>
      <c r="L541" s="21"/>
      <c r="M541" s="158"/>
      <c r="N541" s="159" t="s">
        <v>42</v>
      </c>
      <c r="O541" s="160" t="n">
        <v>0.054</v>
      </c>
      <c r="P541" s="160" t="n">
        <f aca="false">O541*H541</f>
        <v>2.2977</v>
      </c>
      <c r="Q541" s="160" t="n">
        <v>0</v>
      </c>
      <c r="R541" s="160" t="n">
        <f aca="false">Q541*H541</f>
        <v>0</v>
      </c>
      <c r="S541" s="160" t="n">
        <v>0</v>
      </c>
      <c r="T541" s="161" t="n">
        <f aca="false">S541*H541</f>
        <v>0</v>
      </c>
      <c r="AR541" s="162" t="s">
        <v>280</v>
      </c>
      <c r="AT541" s="162" t="s">
        <v>172</v>
      </c>
      <c r="AU541" s="162" t="s">
        <v>80</v>
      </c>
      <c r="AY541" s="4" t="s">
        <v>170</v>
      </c>
      <c r="BE541" s="163" t="n">
        <f aca="false">IF(N541="základní",J541,0)</f>
        <v>1059.5</v>
      </c>
      <c r="BF541" s="163" t="n">
        <f aca="false">IF(N541="snížená",J541,0)</f>
        <v>0</v>
      </c>
      <c r="BG541" s="163" t="n">
        <f aca="false">IF(N541="zákl. přenesená",J541,0)</f>
        <v>0</v>
      </c>
      <c r="BH541" s="163" t="n">
        <f aca="false">IF(N541="sníž. přenesená",J541,0)</f>
        <v>0</v>
      </c>
      <c r="BI541" s="163" t="n">
        <f aca="false">IF(N541="nulová",J541,0)</f>
        <v>0</v>
      </c>
      <c r="BJ541" s="4" t="s">
        <v>78</v>
      </c>
      <c r="BK541" s="163" t="n">
        <f aca="false">ROUND(I541*H541,2)</f>
        <v>1059.5</v>
      </c>
      <c r="BL541" s="4" t="s">
        <v>280</v>
      </c>
      <c r="BM541" s="162" t="s">
        <v>770</v>
      </c>
    </row>
    <row r="542" s="20" customFormat="true" ht="10.5" hidden="false" customHeight="false" outlineLevel="0" collapsed="false">
      <c r="B542" s="21"/>
      <c r="D542" s="164" t="s">
        <v>178</v>
      </c>
      <c r="F542" s="165" t="s">
        <v>771</v>
      </c>
      <c r="L542" s="21"/>
      <c r="M542" s="166"/>
      <c r="T542" s="52"/>
      <c r="AT542" s="4" t="s">
        <v>178</v>
      </c>
      <c r="AU542" s="4" t="s">
        <v>80</v>
      </c>
    </row>
    <row r="543" s="174" customFormat="true" ht="10.5" hidden="false" customHeight="false" outlineLevel="0" collapsed="false">
      <c r="B543" s="175"/>
      <c r="D543" s="169" t="s">
        <v>180</v>
      </c>
      <c r="E543" s="176"/>
      <c r="F543" s="177" t="s">
        <v>772</v>
      </c>
      <c r="H543" s="178" t="n">
        <v>42.55</v>
      </c>
      <c r="L543" s="175"/>
      <c r="M543" s="179"/>
      <c r="T543" s="180"/>
      <c r="AT543" s="176" t="s">
        <v>180</v>
      </c>
      <c r="AU543" s="176" t="s">
        <v>80</v>
      </c>
      <c r="AV543" s="174" t="s">
        <v>80</v>
      </c>
      <c r="AW543" s="174" t="s">
        <v>32</v>
      </c>
      <c r="AX543" s="174" t="s">
        <v>78</v>
      </c>
      <c r="AY543" s="176" t="s">
        <v>170</v>
      </c>
    </row>
    <row r="544" s="20" customFormat="true" ht="16.5" hidden="false" customHeight="true" outlineLevel="0" collapsed="false">
      <c r="B544" s="21"/>
      <c r="C544" s="188" t="s">
        <v>773</v>
      </c>
      <c r="D544" s="188" t="s">
        <v>229</v>
      </c>
      <c r="E544" s="189" t="s">
        <v>763</v>
      </c>
      <c r="F544" s="190" t="s">
        <v>764</v>
      </c>
      <c r="G544" s="191" t="s">
        <v>207</v>
      </c>
      <c r="H544" s="192" t="n">
        <v>0.014</v>
      </c>
      <c r="I544" s="193" t="n">
        <v>82300</v>
      </c>
      <c r="J544" s="194" t="n">
        <f aca="false">ROUND(I544*H544,2)</f>
        <v>1152.2</v>
      </c>
      <c r="K544" s="190"/>
      <c r="L544" s="195"/>
      <c r="M544" s="196"/>
      <c r="N544" s="197" t="s">
        <v>42</v>
      </c>
      <c r="O544" s="160" t="n">
        <v>0</v>
      </c>
      <c r="P544" s="160" t="n">
        <f aca="false">O544*H544</f>
        <v>0</v>
      </c>
      <c r="Q544" s="160" t="n">
        <v>1</v>
      </c>
      <c r="R544" s="160" t="n">
        <f aca="false">Q544*H544</f>
        <v>0.014</v>
      </c>
      <c r="S544" s="160" t="n">
        <v>0</v>
      </c>
      <c r="T544" s="161" t="n">
        <f aca="false">S544*H544</f>
        <v>0</v>
      </c>
      <c r="AR544" s="162" t="s">
        <v>390</v>
      </c>
      <c r="AT544" s="162" t="s">
        <v>229</v>
      </c>
      <c r="AU544" s="162" t="s">
        <v>80</v>
      </c>
      <c r="AY544" s="4" t="s">
        <v>170</v>
      </c>
      <c r="BE544" s="163" t="n">
        <f aca="false">IF(N544="základní",J544,0)</f>
        <v>1152.2</v>
      </c>
      <c r="BF544" s="163" t="n">
        <f aca="false">IF(N544="snížená",J544,0)</f>
        <v>0</v>
      </c>
      <c r="BG544" s="163" t="n">
        <f aca="false">IF(N544="zákl. přenesená",J544,0)</f>
        <v>0</v>
      </c>
      <c r="BH544" s="163" t="n">
        <f aca="false">IF(N544="sníž. přenesená",J544,0)</f>
        <v>0</v>
      </c>
      <c r="BI544" s="163" t="n">
        <f aca="false">IF(N544="nulová",J544,0)</f>
        <v>0</v>
      </c>
      <c r="BJ544" s="4" t="s">
        <v>78</v>
      </c>
      <c r="BK544" s="163" t="n">
        <f aca="false">ROUND(I544*H544,2)</f>
        <v>1152.2</v>
      </c>
      <c r="BL544" s="4" t="s">
        <v>280</v>
      </c>
      <c r="BM544" s="162" t="s">
        <v>774</v>
      </c>
    </row>
    <row r="545" s="174" customFormat="true" ht="10.5" hidden="false" customHeight="false" outlineLevel="0" collapsed="false">
      <c r="B545" s="175"/>
      <c r="D545" s="169" t="s">
        <v>180</v>
      </c>
      <c r="F545" s="177" t="s">
        <v>775</v>
      </c>
      <c r="H545" s="178" t="n">
        <v>0.014</v>
      </c>
      <c r="L545" s="175"/>
      <c r="M545" s="179"/>
      <c r="T545" s="180"/>
      <c r="AT545" s="176" t="s">
        <v>180</v>
      </c>
      <c r="AU545" s="176" t="s">
        <v>80</v>
      </c>
      <c r="AV545" s="174" t="s">
        <v>80</v>
      </c>
      <c r="AW545" s="174" t="s">
        <v>3</v>
      </c>
      <c r="AX545" s="174" t="s">
        <v>78</v>
      </c>
      <c r="AY545" s="176" t="s">
        <v>170</v>
      </c>
    </row>
    <row r="546" s="20" customFormat="true" ht="44.25" hidden="false" customHeight="true" outlineLevel="0" collapsed="false">
      <c r="B546" s="21"/>
      <c r="C546" s="151" t="s">
        <v>776</v>
      </c>
      <c r="D546" s="151" t="s">
        <v>172</v>
      </c>
      <c r="E546" s="152" t="s">
        <v>777</v>
      </c>
      <c r="F546" s="153" t="s">
        <v>778</v>
      </c>
      <c r="G546" s="154" t="s">
        <v>260</v>
      </c>
      <c r="H546" s="155" t="n">
        <v>175.64</v>
      </c>
      <c r="I546" s="156" t="n">
        <v>401</v>
      </c>
      <c r="J546" s="157" t="n">
        <f aca="false">ROUND(I546*H546,2)</f>
        <v>70431.64</v>
      </c>
      <c r="K546" s="153"/>
      <c r="L546" s="21"/>
      <c r="M546" s="158"/>
      <c r="N546" s="159" t="s">
        <v>42</v>
      </c>
      <c r="O546" s="160" t="n">
        <v>0.15</v>
      </c>
      <c r="P546" s="160" t="n">
        <f aca="false">O546*H546</f>
        <v>26.346</v>
      </c>
      <c r="Q546" s="160" t="n">
        <v>0.004</v>
      </c>
      <c r="R546" s="160" t="n">
        <f aca="false">Q546*H546</f>
        <v>0.70256</v>
      </c>
      <c r="S546" s="160" t="n">
        <v>0</v>
      </c>
      <c r="T546" s="161" t="n">
        <f aca="false">S546*H546</f>
        <v>0</v>
      </c>
      <c r="AR546" s="162" t="s">
        <v>280</v>
      </c>
      <c r="AT546" s="162" t="s">
        <v>172</v>
      </c>
      <c r="AU546" s="162" t="s">
        <v>80</v>
      </c>
      <c r="AY546" s="4" t="s">
        <v>170</v>
      </c>
      <c r="BE546" s="163" t="n">
        <f aca="false">IF(N546="základní",J546,0)</f>
        <v>70431.64</v>
      </c>
      <c r="BF546" s="163" t="n">
        <f aca="false">IF(N546="snížená",J546,0)</f>
        <v>0</v>
      </c>
      <c r="BG546" s="163" t="n">
        <f aca="false">IF(N546="zákl. přenesená",J546,0)</f>
        <v>0</v>
      </c>
      <c r="BH546" s="163" t="n">
        <f aca="false">IF(N546="sníž. přenesená",J546,0)</f>
        <v>0</v>
      </c>
      <c r="BI546" s="163" t="n">
        <f aca="false">IF(N546="nulová",J546,0)</f>
        <v>0</v>
      </c>
      <c r="BJ546" s="4" t="s">
        <v>78</v>
      </c>
      <c r="BK546" s="163" t="n">
        <f aca="false">ROUND(I546*H546,2)</f>
        <v>70431.64</v>
      </c>
      <c r="BL546" s="4" t="s">
        <v>280</v>
      </c>
      <c r="BM546" s="162" t="s">
        <v>779</v>
      </c>
    </row>
    <row r="547" s="20" customFormat="true" ht="10.5" hidden="false" customHeight="false" outlineLevel="0" collapsed="false">
      <c r="B547" s="21"/>
      <c r="D547" s="164" t="s">
        <v>178</v>
      </c>
      <c r="F547" s="165" t="s">
        <v>780</v>
      </c>
      <c r="L547" s="21"/>
      <c r="M547" s="166"/>
      <c r="T547" s="52"/>
      <c r="AT547" s="4" t="s">
        <v>178</v>
      </c>
      <c r="AU547" s="4" t="s">
        <v>80</v>
      </c>
    </row>
    <row r="548" s="167" customFormat="true" ht="10.5" hidden="false" customHeight="false" outlineLevel="0" collapsed="false">
      <c r="B548" s="168"/>
      <c r="D548" s="169" t="s">
        <v>180</v>
      </c>
      <c r="E548" s="170"/>
      <c r="F548" s="171" t="s">
        <v>647</v>
      </c>
      <c r="H548" s="170"/>
      <c r="L548" s="168"/>
      <c r="M548" s="172"/>
      <c r="T548" s="173"/>
      <c r="AT548" s="170" t="s">
        <v>180</v>
      </c>
      <c r="AU548" s="170" t="s">
        <v>80</v>
      </c>
      <c r="AV548" s="167" t="s">
        <v>78</v>
      </c>
      <c r="AW548" s="167" t="s">
        <v>32</v>
      </c>
      <c r="AX548" s="167" t="s">
        <v>71</v>
      </c>
      <c r="AY548" s="170" t="s">
        <v>170</v>
      </c>
    </row>
    <row r="549" s="174" customFormat="true" ht="19.25" hidden="false" customHeight="false" outlineLevel="0" collapsed="false">
      <c r="B549" s="175"/>
      <c r="D549" s="169" t="s">
        <v>180</v>
      </c>
      <c r="E549" s="176"/>
      <c r="F549" s="177" t="s">
        <v>676</v>
      </c>
      <c r="H549" s="178" t="n">
        <v>98.69</v>
      </c>
      <c r="L549" s="175"/>
      <c r="M549" s="179"/>
      <c r="T549" s="180"/>
      <c r="AT549" s="176" t="s">
        <v>180</v>
      </c>
      <c r="AU549" s="176" t="s">
        <v>80</v>
      </c>
      <c r="AV549" s="174" t="s">
        <v>80</v>
      </c>
      <c r="AW549" s="174" t="s">
        <v>32</v>
      </c>
      <c r="AX549" s="174" t="s">
        <v>71</v>
      </c>
      <c r="AY549" s="176" t="s">
        <v>170</v>
      </c>
    </row>
    <row r="550" s="167" customFormat="true" ht="10.5" hidden="false" customHeight="false" outlineLevel="0" collapsed="false">
      <c r="B550" s="168"/>
      <c r="D550" s="169" t="s">
        <v>180</v>
      </c>
      <c r="E550" s="170"/>
      <c r="F550" s="171" t="s">
        <v>638</v>
      </c>
      <c r="H550" s="170"/>
      <c r="L550" s="168"/>
      <c r="M550" s="172"/>
      <c r="T550" s="173"/>
      <c r="AT550" s="170" t="s">
        <v>180</v>
      </c>
      <c r="AU550" s="170" t="s">
        <v>80</v>
      </c>
      <c r="AV550" s="167" t="s">
        <v>78</v>
      </c>
      <c r="AW550" s="167" t="s">
        <v>32</v>
      </c>
      <c r="AX550" s="167" t="s">
        <v>71</v>
      </c>
      <c r="AY550" s="170" t="s">
        <v>170</v>
      </c>
    </row>
    <row r="551" s="174" customFormat="true" ht="19.25" hidden="false" customHeight="false" outlineLevel="0" collapsed="false">
      <c r="B551" s="175"/>
      <c r="D551" s="169" t="s">
        <v>180</v>
      </c>
      <c r="E551" s="176"/>
      <c r="F551" s="177" t="s">
        <v>639</v>
      </c>
      <c r="H551" s="178" t="n">
        <v>76.95</v>
      </c>
      <c r="L551" s="175"/>
      <c r="M551" s="179"/>
      <c r="T551" s="180"/>
      <c r="AT551" s="176" t="s">
        <v>180</v>
      </c>
      <c r="AU551" s="176" t="s">
        <v>80</v>
      </c>
      <c r="AV551" s="174" t="s">
        <v>80</v>
      </c>
      <c r="AW551" s="174" t="s">
        <v>32</v>
      </c>
      <c r="AX551" s="174" t="s">
        <v>71</v>
      </c>
      <c r="AY551" s="176" t="s">
        <v>170</v>
      </c>
    </row>
    <row r="552" s="181" customFormat="true" ht="10.5" hidden="false" customHeight="false" outlineLevel="0" collapsed="false">
      <c r="B552" s="182"/>
      <c r="D552" s="169" t="s">
        <v>180</v>
      </c>
      <c r="E552" s="183"/>
      <c r="F552" s="184" t="s">
        <v>190</v>
      </c>
      <c r="H552" s="185" t="n">
        <v>175.64</v>
      </c>
      <c r="L552" s="182"/>
      <c r="M552" s="186"/>
      <c r="T552" s="187"/>
      <c r="AT552" s="183" t="s">
        <v>180</v>
      </c>
      <c r="AU552" s="183" t="s">
        <v>80</v>
      </c>
      <c r="AV552" s="181" t="s">
        <v>176</v>
      </c>
      <c r="AW552" s="181" t="s">
        <v>32</v>
      </c>
      <c r="AX552" s="181" t="s">
        <v>78</v>
      </c>
      <c r="AY552" s="183" t="s">
        <v>170</v>
      </c>
    </row>
    <row r="553" s="20" customFormat="true" ht="44.25" hidden="false" customHeight="true" outlineLevel="0" collapsed="false">
      <c r="B553" s="21"/>
      <c r="C553" s="151" t="s">
        <v>781</v>
      </c>
      <c r="D553" s="151" t="s">
        <v>172</v>
      </c>
      <c r="E553" s="152" t="s">
        <v>782</v>
      </c>
      <c r="F553" s="153" t="s">
        <v>783</v>
      </c>
      <c r="G553" s="154" t="s">
        <v>260</v>
      </c>
      <c r="H553" s="155" t="n">
        <v>182.785</v>
      </c>
      <c r="I553" s="156" t="n">
        <v>418</v>
      </c>
      <c r="J553" s="157" t="n">
        <f aca="false">ROUND(I553*H553,2)</f>
        <v>76404.13</v>
      </c>
      <c r="K553" s="153"/>
      <c r="L553" s="21"/>
      <c r="M553" s="158"/>
      <c r="N553" s="159" t="s">
        <v>42</v>
      </c>
      <c r="O553" s="160" t="n">
        <v>0.19</v>
      </c>
      <c r="P553" s="160" t="n">
        <f aca="false">O553*H553</f>
        <v>34.72915</v>
      </c>
      <c r="Q553" s="160" t="n">
        <v>0.004</v>
      </c>
      <c r="R553" s="160" t="n">
        <f aca="false">Q553*H553</f>
        <v>0.73114</v>
      </c>
      <c r="S553" s="160" t="n">
        <v>0</v>
      </c>
      <c r="T553" s="161" t="n">
        <f aca="false">S553*H553</f>
        <v>0</v>
      </c>
      <c r="AR553" s="162" t="s">
        <v>280</v>
      </c>
      <c r="AT553" s="162" t="s">
        <v>172</v>
      </c>
      <c r="AU553" s="162" t="s">
        <v>80</v>
      </c>
      <c r="AY553" s="4" t="s">
        <v>170</v>
      </c>
      <c r="BE553" s="163" t="n">
        <f aca="false">IF(N553="základní",J553,0)</f>
        <v>76404.13</v>
      </c>
      <c r="BF553" s="163" t="n">
        <f aca="false">IF(N553="snížená",J553,0)</f>
        <v>0</v>
      </c>
      <c r="BG553" s="163" t="n">
        <f aca="false">IF(N553="zákl. přenesená",J553,0)</f>
        <v>0</v>
      </c>
      <c r="BH553" s="163" t="n">
        <f aca="false">IF(N553="sníž. přenesená",J553,0)</f>
        <v>0</v>
      </c>
      <c r="BI553" s="163" t="n">
        <f aca="false">IF(N553="nulová",J553,0)</f>
        <v>0</v>
      </c>
      <c r="BJ553" s="4" t="s">
        <v>78</v>
      </c>
      <c r="BK553" s="163" t="n">
        <f aca="false">ROUND(I553*H553,2)</f>
        <v>76404.13</v>
      </c>
      <c r="BL553" s="4" t="s">
        <v>280</v>
      </c>
      <c r="BM553" s="162" t="s">
        <v>784</v>
      </c>
    </row>
    <row r="554" s="20" customFormat="true" ht="10.5" hidden="false" customHeight="false" outlineLevel="0" collapsed="false">
      <c r="B554" s="21"/>
      <c r="D554" s="164" t="s">
        <v>178</v>
      </c>
      <c r="F554" s="165" t="s">
        <v>785</v>
      </c>
      <c r="L554" s="21"/>
      <c r="M554" s="166"/>
      <c r="T554" s="52"/>
      <c r="AT554" s="4" t="s">
        <v>178</v>
      </c>
      <c r="AU554" s="4" t="s">
        <v>80</v>
      </c>
    </row>
    <row r="555" s="167" customFormat="true" ht="10.5" hidden="false" customHeight="false" outlineLevel="0" collapsed="false">
      <c r="B555" s="168"/>
      <c r="D555" s="169" t="s">
        <v>180</v>
      </c>
      <c r="E555" s="170"/>
      <c r="F555" s="171" t="s">
        <v>647</v>
      </c>
      <c r="H555" s="170"/>
      <c r="L555" s="168"/>
      <c r="M555" s="172"/>
      <c r="T555" s="173"/>
      <c r="AT555" s="170" t="s">
        <v>180</v>
      </c>
      <c r="AU555" s="170" t="s">
        <v>80</v>
      </c>
      <c r="AV555" s="167" t="s">
        <v>78</v>
      </c>
      <c r="AW555" s="167" t="s">
        <v>32</v>
      </c>
      <c r="AX555" s="167" t="s">
        <v>71</v>
      </c>
      <c r="AY555" s="170" t="s">
        <v>170</v>
      </c>
    </row>
    <row r="556" s="174" customFormat="true" ht="19.25" hidden="false" customHeight="false" outlineLevel="0" collapsed="false">
      <c r="B556" s="175"/>
      <c r="D556" s="169" t="s">
        <v>180</v>
      </c>
      <c r="E556" s="176"/>
      <c r="F556" s="177" t="s">
        <v>786</v>
      </c>
      <c r="H556" s="178" t="n">
        <v>48.36</v>
      </c>
      <c r="L556" s="175"/>
      <c r="M556" s="179"/>
      <c r="T556" s="180"/>
      <c r="AT556" s="176" t="s">
        <v>180</v>
      </c>
      <c r="AU556" s="176" t="s">
        <v>80</v>
      </c>
      <c r="AV556" s="174" t="s">
        <v>80</v>
      </c>
      <c r="AW556" s="174" t="s">
        <v>32</v>
      </c>
      <c r="AX556" s="174" t="s">
        <v>71</v>
      </c>
      <c r="AY556" s="176" t="s">
        <v>170</v>
      </c>
    </row>
    <row r="557" s="167" customFormat="true" ht="10.5" hidden="false" customHeight="false" outlineLevel="0" collapsed="false">
      <c r="B557" s="168"/>
      <c r="D557" s="169" t="s">
        <v>180</v>
      </c>
      <c r="E557" s="170"/>
      <c r="F557" s="171" t="s">
        <v>787</v>
      </c>
      <c r="H557" s="170"/>
      <c r="L557" s="168"/>
      <c r="M557" s="172"/>
      <c r="T557" s="173"/>
      <c r="AT557" s="170" t="s">
        <v>180</v>
      </c>
      <c r="AU557" s="170" t="s">
        <v>80</v>
      </c>
      <c r="AV557" s="167" t="s">
        <v>78</v>
      </c>
      <c r="AW557" s="167" t="s">
        <v>32</v>
      </c>
      <c r="AX557" s="167" t="s">
        <v>71</v>
      </c>
      <c r="AY557" s="170" t="s">
        <v>170</v>
      </c>
    </row>
    <row r="558" s="167" customFormat="true" ht="10.5" hidden="false" customHeight="false" outlineLevel="0" collapsed="false">
      <c r="B558" s="168"/>
      <c r="D558" s="169" t="s">
        <v>180</v>
      </c>
      <c r="E558" s="170"/>
      <c r="F558" s="171" t="s">
        <v>788</v>
      </c>
      <c r="H558" s="170"/>
      <c r="L558" s="168"/>
      <c r="M558" s="172"/>
      <c r="T558" s="173"/>
      <c r="AT558" s="170" t="s">
        <v>180</v>
      </c>
      <c r="AU558" s="170" t="s">
        <v>80</v>
      </c>
      <c r="AV558" s="167" t="s">
        <v>78</v>
      </c>
      <c r="AW558" s="167" t="s">
        <v>32</v>
      </c>
      <c r="AX558" s="167" t="s">
        <v>71</v>
      </c>
      <c r="AY558" s="170" t="s">
        <v>170</v>
      </c>
    </row>
    <row r="559" s="174" customFormat="true" ht="10.5" hidden="false" customHeight="false" outlineLevel="0" collapsed="false">
      <c r="B559" s="175"/>
      <c r="D559" s="169" t="s">
        <v>180</v>
      </c>
      <c r="E559" s="176"/>
      <c r="F559" s="177" t="s">
        <v>789</v>
      </c>
      <c r="H559" s="178" t="n">
        <v>52.02</v>
      </c>
      <c r="L559" s="175"/>
      <c r="M559" s="179"/>
      <c r="T559" s="180"/>
      <c r="AT559" s="176" t="s">
        <v>180</v>
      </c>
      <c r="AU559" s="176" t="s">
        <v>80</v>
      </c>
      <c r="AV559" s="174" t="s">
        <v>80</v>
      </c>
      <c r="AW559" s="174" t="s">
        <v>32</v>
      </c>
      <c r="AX559" s="174" t="s">
        <v>71</v>
      </c>
      <c r="AY559" s="176" t="s">
        <v>170</v>
      </c>
    </row>
    <row r="560" s="167" customFormat="true" ht="10.5" hidden="false" customHeight="false" outlineLevel="0" collapsed="false">
      <c r="B560" s="168"/>
      <c r="D560" s="169" t="s">
        <v>180</v>
      </c>
      <c r="E560" s="170"/>
      <c r="F560" s="171" t="s">
        <v>638</v>
      </c>
      <c r="H560" s="170"/>
      <c r="L560" s="168"/>
      <c r="M560" s="172"/>
      <c r="T560" s="173"/>
      <c r="AT560" s="170" t="s">
        <v>180</v>
      </c>
      <c r="AU560" s="170" t="s">
        <v>80</v>
      </c>
      <c r="AV560" s="167" t="s">
        <v>78</v>
      </c>
      <c r="AW560" s="167" t="s">
        <v>32</v>
      </c>
      <c r="AX560" s="167" t="s">
        <v>71</v>
      </c>
      <c r="AY560" s="170" t="s">
        <v>170</v>
      </c>
    </row>
    <row r="561" s="174" customFormat="true" ht="19.25" hidden="false" customHeight="false" outlineLevel="0" collapsed="false">
      <c r="B561" s="175"/>
      <c r="D561" s="169" t="s">
        <v>180</v>
      </c>
      <c r="E561" s="176"/>
      <c r="F561" s="177" t="s">
        <v>790</v>
      </c>
      <c r="H561" s="178" t="n">
        <v>45.42</v>
      </c>
      <c r="L561" s="175"/>
      <c r="M561" s="179"/>
      <c r="T561" s="180"/>
      <c r="AT561" s="176" t="s">
        <v>180</v>
      </c>
      <c r="AU561" s="176" t="s">
        <v>80</v>
      </c>
      <c r="AV561" s="174" t="s">
        <v>80</v>
      </c>
      <c r="AW561" s="174" t="s">
        <v>32</v>
      </c>
      <c r="AX561" s="174" t="s">
        <v>71</v>
      </c>
      <c r="AY561" s="176" t="s">
        <v>170</v>
      </c>
    </row>
    <row r="562" s="167" customFormat="true" ht="10.5" hidden="false" customHeight="false" outlineLevel="0" collapsed="false">
      <c r="B562" s="168"/>
      <c r="D562" s="169" t="s">
        <v>180</v>
      </c>
      <c r="E562" s="170"/>
      <c r="F562" s="171" t="s">
        <v>787</v>
      </c>
      <c r="H562" s="170"/>
      <c r="L562" s="168"/>
      <c r="M562" s="172"/>
      <c r="T562" s="173"/>
      <c r="AT562" s="170" t="s">
        <v>180</v>
      </c>
      <c r="AU562" s="170" t="s">
        <v>80</v>
      </c>
      <c r="AV562" s="167" t="s">
        <v>78</v>
      </c>
      <c r="AW562" s="167" t="s">
        <v>32</v>
      </c>
      <c r="AX562" s="167" t="s">
        <v>71</v>
      </c>
      <c r="AY562" s="170" t="s">
        <v>170</v>
      </c>
    </row>
    <row r="563" s="174" customFormat="true" ht="10.5" hidden="false" customHeight="false" outlineLevel="0" collapsed="false">
      <c r="B563" s="175"/>
      <c r="D563" s="169" t="s">
        <v>180</v>
      </c>
      <c r="E563" s="176"/>
      <c r="F563" s="177" t="s">
        <v>791</v>
      </c>
      <c r="H563" s="178" t="n">
        <v>36.985</v>
      </c>
      <c r="L563" s="175"/>
      <c r="M563" s="179"/>
      <c r="T563" s="180"/>
      <c r="AT563" s="176" t="s">
        <v>180</v>
      </c>
      <c r="AU563" s="176" t="s">
        <v>80</v>
      </c>
      <c r="AV563" s="174" t="s">
        <v>80</v>
      </c>
      <c r="AW563" s="174" t="s">
        <v>32</v>
      </c>
      <c r="AX563" s="174" t="s">
        <v>71</v>
      </c>
      <c r="AY563" s="176" t="s">
        <v>170</v>
      </c>
    </row>
    <row r="564" s="181" customFormat="true" ht="10.5" hidden="false" customHeight="false" outlineLevel="0" collapsed="false">
      <c r="B564" s="182"/>
      <c r="D564" s="169" t="s">
        <v>180</v>
      </c>
      <c r="E564" s="183"/>
      <c r="F564" s="184" t="s">
        <v>190</v>
      </c>
      <c r="H564" s="185" t="n">
        <v>182.785</v>
      </c>
      <c r="L564" s="182"/>
      <c r="M564" s="186"/>
      <c r="T564" s="187"/>
      <c r="AT564" s="183" t="s">
        <v>180</v>
      </c>
      <c r="AU564" s="183" t="s">
        <v>80</v>
      </c>
      <c r="AV564" s="181" t="s">
        <v>176</v>
      </c>
      <c r="AW564" s="181" t="s">
        <v>32</v>
      </c>
      <c r="AX564" s="181" t="s">
        <v>78</v>
      </c>
      <c r="AY564" s="183" t="s">
        <v>170</v>
      </c>
    </row>
    <row r="565" s="20" customFormat="true" ht="24.2" hidden="false" customHeight="true" outlineLevel="0" collapsed="false">
      <c r="B565" s="21"/>
      <c r="C565" s="151" t="s">
        <v>792</v>
      </c>
      <c r="D565" s="151" t="s">
        <v>172</v>
      </c>
      <c r="E565" s="152" t="s">
        <v>793</v>
      </c>
      <c r="F565" s="153" t="s">
        <v>794</v>
      </c>
      <c r="G565" s="154" t="s">
        <v>260</v>
      </c>
      <c r="H565" s="155" t="n">
        <v>420.985</v>
      </c>
      <c r="I565" s="156" t="n">
        <v>116</v>
      </c>
      <c r="J565" s="157" t="n">
        <f aca="false">ROUND(I565*H565,2)</f>
        <v>48834.26</v>
      </c>
      <c r="K565" s="153"/>
      <c r="L565" s="21"/>
      <c r="M565" s="158"/>
      <c r="N565" s="159" t="s">
        <v>42</v>
      </c>
      <c r="O565" s="160" t="n">
        <v>0.222</v>
      </c>
      <c r="P565" s="160" t="n">
        <f aca="false">O565*H565</f>
        <v>93.45867</v>
      </c>
      <c r="Q565" s="160" t="n">
        <v>0.0004</v>
      </c>
      <c r="R565" s="160" t="n">
        <f aca="false">Q565*H565</f>
        <v>0.168394</v>
      </c>
      <c r="S565" s="160" t="n">
        <v>0</v>
      </c>
      <c r="T565" s="161" t="n">
        <f aca="false">S565*H565</f>
        <v>0</v>
      </c>
      <c r="AR565" s="162" t="s">
        <v>280</v>
      </c>
      <c r="AT565" s="162" t="s">
        <v>172</v>
      </c>
      <c r="AU565" s="162" t="s">
        <v>80</v>
      </c>
      <c r="AY565" s="4" t="s">
        <v>170</v>
      </c>
      <c r="BE565" s="163" t="n">
        <f aca="false">IF(N565="základní",J565,0)</f>
        <v>48834.26</v>
      </c>
      <c r="BF565" s="163" t="n">
        <f aca="false">IF(N565="snížená",J565,0)</f>
        <v>0</v>
      </c>
      <c r="BG565" s="163" t="n">
        <f aca="false">IF(N565="zákl. přenesená",J565,0)</f>
        <v>0</v>
      </c>
      <c r="BH565" s="163" t="n">
        <f aca="false">IF(N565="sníž. přenesená",J565,0)</f>
        <v>0</v>
      </c>
      <c r="BI565" s="163" t="n">
        <f aca="false">IF(N565="nulová",J565,0)</f>
        <v>0</v>
      </c>
      <c r="BJ565" s="4" t="s">
        <v>78</v>
      </c>
      <c r="BK565" s="163" t="n">
        <f aca="false">ROUND(I565*H565,2)</f>
        <v>48834.26</v>
      </c>
      <c r="BL565" s="4" t="s">
        <v>280</v>
      </c>
      <c r="BM565" s="162" t="s">
        <v>795</v>
      </c>
    </row>
    <row r="566" s="20" customFormat="true" ht="10.5" hidden="false" customHeight="false" outlineLevel="0" collapsed="false">
      <c r="B566" s="21"/>
      <c r="D566" s="164" t="s">
        <v>178</v>
      </c>
      <c r="F566" s="165" t="s">
        <v>796</v>
      </c>
      <c r="L566" s="21"/>
      <c r="M566" s="166"/>
      <c r="T566" s="52"/>
      <c r="AT566" s="4" t="s">
        <v>178</v>
      </c>
      <c r="AU566" s="4" t="s">
        <v>80</v>
      </c>
    </row>
    <row r="567" s="174" customFormat="true" ht="10.5" hidden="false" customHeight="false" outlineLevel="0" collapsed="false">
      <c r="B567" s="175"/>
      <c r="D567" s="169" t="s">
        <v>180</v>
      </c>
      <c r="E567" s="176"/>
      <c r="F567" s="177" t="s">
        <v>797</v>
      </c>
      <c r="H567" s="178" t="n">
        <v>420.985</v>
      </c>
      <c r="L567" s="175"/>
      <c r="M567" s="179"/>
      <c r="T567" s="180"/>
      <c r="AT567" s="176" t="s">
        <v>180</v>
      </c>
      <c r="AU567" s="176" t="s">
        <v>80</v>
      </c>
      <c r="AV567" s="174" t="s">
        <v>80</v>
      </c>
      <c r="AW567" s="174" t="s">
        <v>32</v>
      </c>
      <c r="AX567" s="174" t="s">
        <v>78</v>
      </c>
      <c r="AY567" s="176" t="s">
        <v>170</v>
      </c>
    </row>
    <row r="568" s="20" customFormat="true" ht="44.25" hidden="false" customHeight="true" outlineLevel="0" collapsed="false">
      <c r="B568" s="21"/>
      <c r="C568" s="188" t="s">
        <v>798</v>
      </c>
      <c r="D568" s="188" t="s">
        <v>229</v>
      </c>
      <c r="E568" s="189" t="s">
        <v>799</v>
      </c>
      <c r="F568" s="190" t="s">
        <v>800</v>
      </c>
      <c r="G568" s="191" t="s">
        <v>260</v>
      </c>
      <c r="H568" s="192" t="n">
        <v>490.658</v>
      </c>
      <c r="I568" s="193" t="n">
        <v>173</v>
      </c>
      <c r="J568" s="194" t="n">
        <f aca="false">ROUND(I568*H568,2)</f>
        <v>84883.83</v>
      </c>
      <c r="K568" s="190"/>
      <c r="L568" s="195"/>
      <c r="M568" s="196"/>
      <c r="N568" s="197" t="s">
        <v>42</v>
      </c>
      <c r="O568" s="160" t="n">
        <v>0</v>
      </c>
      <c r="P568" s="160" t="n">
        <f aca="false">O568*H568</f>
        <v>0</v>
      </c>
      <c r="Q568" s="160" t="n">
        <v>0.005</v>
      </c>
      <c r="R568" s="160" t="n">
        <f aca="false">Q568*H568</f>
        <v>2.45329</v>
      </c>
      <c r="S568" s="160" t="n">
        <v>0</v>
      </c>
      <c r="T568" s="161" t="n">
        <f aca="false">S568*H568</f>
        <v>0</v>
      </c>
      <c r="AR568" s="162" t="s">
        <v>390</v>
      </c>
      <c r="AT568" s="162" t="s">
        <v>229</v>
      </c>
      <c r="AU568" s="162" t="s">
        <v>80</v>
      </c>
      <c r="AY568" s="4" t="s">
        <v>170</v>
      </c>
      <c r="BE568" s="163" t="n">
        <f aca="false">IF(N568="základní",J568,0)</f>
        <v>84883.83</v>
      </c>
      <c r="BF568" s="163" t="n">
        <f aca="false">IF(N568="snížená",J568,0)</f>
        <v>0</v>
      </c>
      <c r="BG568" s="163" t="n">
        <f aca="false">IF(N568="zákl. přenesená",J568,0)</f>
        <v>0</v>
      </c>
      <c r="BH568" s="163" t="n">
        <f aca="false">IF(N568="sníž. přenesená",J568,0)</f>
        <v>0</v>
      </c>
      <c r="BI568" s="163" t="n">
        <f aca="false">IF(N568="nulová",J568,0)</f>
        <v>0</v>
      </c>
      <c r="BJ568" s="4" t="s">
        <v>78</v>
      </c>
      <c r="BK568" s="163" t="n">
        <f aca="false">ROUND(I568*H568,2)</f>
        <v>84883.83</v>
      </c>
      <c r="BL568" s="4" t="s">
        <v>280</v>
      </c>
      <c r="BM568" s="162" t="s">
        <v>801</v>
      </c>
    </row>
    <row r="569" s="174" customFormat="true" ht="10.5" hidden="false" customHeight="false" outlineLevel="0" collapsed="false">
      <c r="B569" s="175"/>
      <c r="D569" s="169" t="s">
        <v>180</v>
      </c>
      <c r="F569" s="177" t="s">
        <v>802</v>
      </c>
      <c r="H569" s="178" t="n">
        <v>490.658</v>
      </c>
      <c r="L569" s="175"/>
      <c r="M569" s="179"/>
      <c r="T569" s="180"/>
      <c r="AT569" s="176" t="s">
        <v>180</v>
      </c>
      <c r="AU569" s="176" t="s">
        <v>80</v>
      </c>
      <c r="AV569" s="174" t="s">
        <v>80</v>
      </c>
      <c r="AW569" s="174" t="s">
        <v>3</v>
      </c>
      <c r="AX569" s="174" t="s">
        <v>78</v>
      </c>
      <c r="AY569" s="176" t="s">
        <v>170</v>
      </c>
    </row>
    <row r="570" s="20" customFormat="true" ht="24.2" hidden="false" customHeight="true" outlineLevel="0" collapsed="false">
      <c r="B570" s="21"/>
      <c r="C570" s="151" t="s">
        <v>803</v>
      </c>
      <c r="D570" s="151" t="s">
        <v>172</v>
      </c>
      <c r="E570" s="152" t="s">
        <v>804</v>
      </c>
      <c r="F570" s="153" t="s">
        <v>805</v>
      </c>
      <c r="G570" s="154" t="s">
        <v>260</v>
      </c>
      <c r="H570" s="155" t="n">
        <v>42.55</v>
      </c>
      <c r="I570" s="156" t="n">
        <v>134</v>
      </c>
      <c r="J570" s="157" t="n">
        <f aca="false">ROUND(I570*H570,2)</f>
        <v>5701.7</v>
      </c>
      <c r="K570" s="153"/>
      <c r="L570" s="21"/>
      <c r="M570" s="158"/>
      <c r="N570" s="159" t="s">
        <v>42</v>
      </c>
      <c r="O570" s="160" t="n">
        <v>0.26</v>
      </c>
      <c r="P570" s="160" t="n">
        <f aca="false">O570*H570</f>
        <v>11.063</v>
      </c>
      <c r="Q570" s="160" t="n">
        <v>0.0004</v>
      </c>
      <c r="R570" s="160" t="n">
        <f aca="false">Q570*H570</f>
        <v>0.01702</v>
      </c>
      <c r="S570" s="160" t="n">
        <v>0</v>
      </c>
      <c r="T570" s="161" t="n">
        <f aca="false">S570*H570</f>
        <v>0</v>
      </c>
      <c r="AR570" s="162" t="s">
        <v>280</v>
      </c>
      <c r="AT570" s="162" t="s">
        <v>172</v>
      </c>
      <c r="AU570" s="162" t="s">
        <v>80</v>
      </c>
      <c r="AY570" s="4" t="s">
        <v>170</v>
      </c>
      <c r="BE570" s="163" t="n">
        <f aca="false">IF(N570="základní",J570,0)</f>
        <v>5701.7</v>
      </c>
      <c r="BF570" s="163" t="n">
        <f aca="false">IF(N570="snížená",J570,0)</f>
        <v>0</v>
      </c>
      <c r="BG570" s="163" t="n">
        <f aca="false">IF(N570="zákl. přenesená",J570,0)</f>
        <v>0</v>
      </c>
      <c r="BH570" s="163" t="n">
        <f aca="false">IF(N570="sníž. přenesená",J570,0)</f>
        <v>0</v>
      </c>
      <c r="BI570" s="163" t="n">
        <f aca="false">IF(N570="nulová",J570,0)</f>
        <v>0</v>
      </c>
      <c r="BJ570" s="4" t="s">
        <v>78</v>
      </c>
      <c r="BK570" s="163" t="n">
        <f aca="false">ROUND(I570*H570,2)</f>
        <v>5701.7</v>
      </c>
      <c r="BL570" s="4" t="s">
        <v>280</v>
      </c>
      <c r="BM570" s="162" t="s">
        <v>806</v>
      </c>
    </row>
    <row r="571" s="20" customFormat="true" ht="10.5" hidden="false" customHeight="false" outlineLevel="0" collapsed="false">
      <c r="B571" s="21"/>
      <c r="D571" s="164" t="s">
        <v>178</v>
      </c>
      <c r="F571" s="165" t="s">
        <v>807</v>
      </c>
      <c r="L571" s="21"/>
      <c r="M571" s="166"/>
      <c r="T571" s="52"/>
      <c r="AT571" s="4" t="s">
        <v>178</v>
      </c>
      <c r="AU571" s="4" t="s">
        <v>80</v>
      </c>
    </row>
    <row r="572" s="174" customFormat="true" ht="10.5" hidden="false" customHeight="false" outlineLevel="0" collapsed="false">
      <c r="B572" s="175"/>
      <c r="D572" s="169" t="s">
        <v>180</v>
      </c>
      <c r="E572" s="176"/>
      <c r="F572" s="177" t="s">
        <v>808</v>
      </c>
      <c r="H572" s="178" t="n">
        <v>42.55</v>
      </c>
      <c r="L572" s="175"/>
      <c r="M572" s="179"/>
      <c r="T572" s="180"/>
      <c r="AT572" s="176" t="s">
        <v>180</v>
      </c>
      <c r="AU572" s="176" t="s">
        <v>80</v>
      </c>
      <c r="AV572" s="174" t="s">
        <v>80</v>
      </c>
      <c r="AW572" s="174" t="s">
        <v>32</v>
      </c>
      <c r="AX572" s="174" t="s">
        <v>78</v>
      </c>
      <c r="AY572" s="176" t="s">
        <v>170</v>
      </c>
    </row>
    <row r="573" s="20" customFormat="true" ht="44.25" hidden="false" customHeight="true" outlineLevel="0" collapsed="false">
      <c r="B573" s="21"/>
      <c r="C573" s="188" t="s">
        <v>809</v>
      </c>
      <c r="D573" s="188" t="s">
        <v>229</v>
      </c>
      <c r="E573" s="189" t="s">
        <v>799</v>
      </c>
      <c r="F573" s="190" t="s">
        <v>800</v>
      </c>
      <c r="G573" s="191" t="s">
        <v>260</v>
      </c>
      <c r="H573" s="192" t="n">
        <v>51.954</v>
      </c>
      <c r="I573" s="193" t="n">
        <v>173</v>
      </c>
      <c r="J573" s="194" t="n">
        <f aca="false">ROUND(I573*H573,2)</f>
        <v>8988.04</v>
      </c>
      <c r="K573" s="190"/>
      <c r="L573" s="195"/>
      <c r="M573" s="196"/>
      <c r="N573" s="197" t="s">
        <v>42</v>
      </c>
      <c r="O573" s="160" t="n">
        <v>0</v>
      </c>
      <c r="P573" s="160" t="n">
        <f aca="false">O573*H573</f>
        <v>0</v>
      </c>
      <c r="Q573" s="160" t="n">
        <v>0.005</v>
      </c>
      <c r="R573" s="160" t="n">
        <f aca="false">Q573*H573</f>
        <v>0.25977</v>
      </c>
      <c r="S573" s="160" t="n">
        <v>0</v>
      </c>
      <c r="T573" s="161" t="n">
        <f aca="false">S573*H573</f>
        <v>0</v>
      </c>
      <c r="AR573" s="162" t="s">
        <v>390</v>
      </c>
      <c r="AT573" s="162" t="s">
        <v>229</v>
      </c>
      <c r="AU573" s="162" t="s">
        <v>80</v>
      </c>
      <c r="AY573" s="4" t="s">
        <v>170</v>
      </c>
      <c r="BE573" s="163" t="n">
        <f aca="false">IF(N573="základní",J573,0)</f>
        <v>8988.04</v>
      </c>
      <c r="BF573" s="163" t="n">
        <f aca="false">IF(N573="snížená",J573,0)</f>
        <v>0</v>
      </c>
      <c r="BG573" s="163" t="n">
        <f aca="false">IF(N573="zákl. přenesená",J573,0)</f>
        <v>0</v>
      </c>
      <c r="BH573" s="163" t="n">
        <f aca="false">IF(N573="sníž. přenesená",J573,0)</f>
        <v>0</v>
      </c>
      <c r="BI573" s="163" t="n">
        <f aca="false">IF(N573="nulová",J573,0)</f>
        <v>0</v>
      </c>
      <c r="BJ573" s="4" t="s">
        <v>78</v>
      </c>
      <c r="BK573" s="163" t="n">
        <f aca="false">ROUND(I573*H573,2)</f>
        <v>8988.04</v>
      </c>
      <c r="BL573" s="4" t="s">
        <v>280</v>
      </c>
      <c r="BM573" s="162" t="s">
        <v>810</v>
      </c>
    </row>
    <row r="574" s="174" customFormat="true" ht="10.5" hidden="false" customHeight="false" outlineLevel="0" collapsed="false">
      <c r="B574" s="175"/>
      <c r="D574" s="169" t="s">
        <v>180</v>
      </c>
      <c r="F574" s="177" t="s">
        <v>811</v>
      </c>
      <c r="H574" s="178" t="n">
        <v>51.954</v>
      </c>
      <c r="L574" s="175"/>
      <c r="M574" s="179"/>
      <c r="T574" s="180"/>
      <c r="AT574" s="176" t="s">
        <v>180</v>
      </c>
      <c r="AU574" s="176" t="s">
        <v>80</v>
      </c>
      <c r="AV574" s="174" t="s">
        <v>80</v>
      </c>
      <c r="AW574" s="174" t="s">
        <v>3</v>
      </c>
      <c r="AX574" s="174" t="s">
        <v>78</v>
      </c>
      <c r="AY574" s="176" t="s">
        <v>170</v>
      </c>
    </row>
    <row r="575" s="20" customFormat="true" ht="49.15" hidden="false" customHeight="true" outlineLevel="0" collapsed="false">
      <c r="B575" s="21"/>
      <c r="C575" s="151" t="s">
        <v>812</v>
      </c>
      <c r="D575" s="151" t="s">
        <v>172</v>
      </c>
      <c r="E575" s="152" t="s">
        <v>813</v>
      </c>
      <c r="F575" s="153" t="s">
        <v>814</v>
      </c>
      <c r="G575" s="154" t="s">
        <v>207</v>
      </c>
      <c r="H575" s="155" t="n">
        <v>4.472</v>
      </c>
      <c r="I575" s="156" t="n">
        <v>1220</v>
      </c>
      <c r="J575" s="157" t="n">
        <f aca="false">ROUND(I575*H575,2)</f>
        <v>5455.84</v>
      </c>
      <c r="K575" s="153"/>
      <c r="L575" s="21"/>
      <c r="M575" s="158"/>
      <c r="N575" s="159" t="s">
        <v>42</v>
      </c>
      <c r="O575" s="160" t="n">
        <v>1.598</v>
      </c>
      <c r="P575" s="160" t="n">
        <f aca="false">O575*H575</f>
        <v>7.146256</v>
      </c>
      <c r="Q575" s="160" t="n">
        <v>0</v>
      </c>
      <c r="R575" s="160" t="n">
        <f aca="false">Q575*H575</f>
        <v>0</v>
      </c>
      <c r="S575" s="160" t="n">
        <v>0</v>
      </c>
      <c r="T575" s="161" t="n">
        <f aca="false">S575*H575</f>
        <v>0</v>
      </c>
      <c r="AR575" s="162" t="s">
        <v>280</v>
      </c>
      <c r="AT575" s="162" t="s">
        <v>172</v>
      </c>
      <c r="AU575" s="162" t="s">
        <v>80</v>
      </c>
      <c r="AY575" s="4" t="s">
        <v>170</v>
      </c>
      <c r="BE575" s="163" t="n">
        <f aca="false">IF(N575="základní",J575,0)</f>
        <v>5455.84</v>
      </c>
      <c r="BF575" s="163" t="n">
        <f aca="false">IF(N575="snížená",J575,0)</f>
        <v>0</v>
      </c>
      <c r="BG575" s="163" t="n">
        <f aca="false">IF(N575="zákl. přenesená",J575,0)</f>
        <v>0</v>
      </c>
      <c r="BH575" s="163" t="n">
        <f aca="false">IF(N575="sníž. přenesená",J575,0)</f>
        <v>0</v>
      </c>
      <c r="BI575" s="163" t="n">
        <f aca="false">IF(N575="nulová",J575,0)</f>
        <v>0</v>
      </c>
      <c r="BJ575" s="4" t="s">
        <v>78</v>
      </c>
      <c r="BK575" s="163" t="n">
        <f aca="false">ROUND(I575*H575,2)</f>
        <v>5455.84</v>
      </c>
      <c r="BL575" s="4" t="s">
        <v>280</v>
      </c>
      <c r="BM575" s="162" t="s">
        <v>815</v>
      </c>
    </row>
    <row r="576" s="20" customFormat="true" ht="10.5" hidden="false" customHeight="false" outlineLevel="0" collapsed="false">
      <c r="B576" s="21"/>
      <c r="D576" s="164" t="s">
        <v>178</v>
      </c>
      <c r="F576" s="165" t="s">
        <v>816</v>
      </c>
      <c r="L576" s="21"/>
      <c r="M576" s="166"/>
      <c r="T576" s="52"/>
      <c r="AT576" s="4" t="s">
        <v>178</v>
      </c>
      <c r="AU576" s="4" t="s">
        <v>80</v>
      </c>
    </row>
    <row r="577" s="139" customFormat="true" ht="22.9" hidden="false" customHeight="true" outlineLevel="0" collapsed="false">
      <c r="B577" s="140"/>
      <c r="D577" s="141" t="s">
        <v>70</v>
      </c>
      <c r="E577" s="149" t="s">
        <v>817</v>
      </c>
      <c r="F577" s="149" t="s">
        <v>818</v>
      </c>
      <c r="J577" s="150" t="n">
        <f aca="false">BK577</f>
        <v>1154979.65</v>
      </c>
      <c r="L577" s="140"/>
      <c r="M577" s="144"/>
      <c r="P577" s="145" t="n">
        <f aca="false">SUM(P578:P613)</f>
        <v>376.76814</v>
      </c>
      <c r="R577" s="145" t="n">
        <f aca="false">SUM(R578:R613)</f>
        <v>7.6924595</v>
      </c>
      <c r="T577" s="146" t="n">
        <f aca="false">SUM(T578:T613)</f>
        <v>0</v>
      </c>
      <c r="AR577" s="141" t="s">
        <v>80</v>
      </c>
      <c r="AT577" s="147" t="s">
        <v>70</v>
      </c>
      <c r="AU577" s="147" t="s">
        <v>78</v>
      </c>
      <c r="AY577" s="141" t="s">
        <v>170</v>
      </c>
      <c r="BK577" s="148" t="n">
        <f aca="false">SUM(BK578:BK613)</f>
        <v>1154979.65</v>
      </c>
    </row>
    <row r="578" s="20" customFormat="true" ht="49.15" hidden="false" customHeight="true" outlineLevel="0" collapsed="false">
      <c r="B578" s="21"/>
      <c r="C578" s="151" t="s">
        <v>819</v>
      </c>
      <c r="D578" s="151" t="s">
        <v>172</v>
      </c>
      <c r="E578" s="152" t="s">
        <v>820</v>
      </c>
      <c r="F578" s="153" t="s">
        <v>821</v>
      </c>
      <c r="G578" s="154" t="s">
        <v>260</v>
      </c>
      <c r="H578" s="155" t="n">
        <v>1288.605</v>
      </c>
      <c r="I578" s="156" t="n">
        <v>122</v>
      </c>
      <c r="J578" s="157" t="n">
        <f aca="false">ROUND(I578*H578,2)</f>
        <v>157209.81</v>
      </c>
      <c r="K578" s="153"/>
      <c r="L578" s="21"/>
      <c r="M578" s="158"/>
      <c r="N578" s="159" t="s">
        <v>42</v>
      </c>
      <c r="O578" s="160" t="n">
        <v>0.231</v>
      </c>
      <c r="P578" s="160" t="n">
        <f aca="false">O578*H578</f>
        <v>297.667755</v>
      </c>
      <c r="Q578" s="160" t="n">
        <v>0.0003</v>
      </c>
      <c r="R578" s="160" t="n">
        <f aca="false">Q578*H578</f>
        <v>0.3865815</v>
      </c>
      <c r="S578" s="160" t="n">
        <v>0</v>
      </c>
      <c r="T578" s="161" t="n">
        <f aca="false">S578*H578</f>
        <v>0</v>
      </c>
      <c r="AR578" s="162" t="s">
        <v>280</v>
      </c>
      <c r="AT578" s="162" t="s">
        <v>172</v>
      </c>
      <c r="AU578" s="162" t="s">
        <v>80</v>
      </c>
      <c r="AY578" s="4" t="s">
        <v>170</v>
      </c>
      <c r="BE578" s="163" t="n">
        <f aca="false">IF(N578="základní",J578,0)</f>
        <v>157209.81</v>
      </c>
      <c r="BF578" s="163" t="n">
        <f aca="false">IF(N578="snížená",J578,0)</f>
        <v>0</v>
      </c>
      <c r="BG578" s="163" t="n">
        <f aca="false">IF(N578="zákl. přenesená",J578,0)</f>
        <v>0</v>
      </c>
      <c r="BH578" s="163" t="n">
        <f aca="false">IF(N578="sníž. přenesená",J578,0)</f>
        <v>0</v>
      </c>
      <c r="BI578" s="163" t="n">
        <f aca="false">IF(N578="nulová",J578,0)</f>
        <v>0</v>
      </c>
      <c r="BJ578" s="4" t="s">
        <v>78</v>
      </c>
      <c r="BK578" s="163" t="n">
        <f aca="false">ROUND(I578*H578,2)</f>
        <v>157209.81</v>
      </c>
      <c r="BL578" s="4" t="s">
        <v>280</v>
      </c>
      <c r="BM578" s="162" t="s">
        <v>822</v>
      </c>
    </row>
    <row r="579" s="20" customFormat="true" ht="10.5" hidden="false" customHeight="false" outlineLevel="0" collapsed="false">
      <c r="B579" s="21"/>
      <c r="D579" s="164" t="s">
        <v>178</v>
      </c>
      <c r="F579" s="165" t="s">
        <v>823</v>
      </c>
      <c r="L579" s="21"/>
      <c r="M579" s="166"/>
      <c r="T579" s="52"/>
      <c r="AT579" s="4" t="s">
        <v>178</v>
      </c>
      <c r="AU579" s="4" t="s">
        <v>80</v>
      </c>
    </row>
    <row r="580" s="167" customFormat="true" ht="10.5" hidden="false" customHeight="false" outlineLevel="0" collapsed="false">
      <c r="B580" s="168"/>
      <c r="D580" s="169" t="s">
        <v>180</v>
      </c>
      <c r="E580" s="170"/>
      <c r="F580" s="171" t="s">
        <v>824</v>
      </c>
      <c r="H580" s="170"/>
      <c r="L580" s="168"/>
      <c r="M580" s="172"/>
      <c r="T580" s="173"/>
      <c r="AT580" s="170" t="s">
        <v>180</v>
      </c>
      <c r="AU580" s="170" t="s">
        <v>80</v>
      </c>
      <c r="AV580" s="167" t="s">
        <v>78</v>
      </c>
      <c r="AW580" s="167" t="s">
        <v>32</v>
      </c>
      <c r="AX580" s="167" t="s">
        <v>71</v>
      </c>
      <c r="AY580" s="170" t="s">
        <v>170</v>
      </c>
    </row>
    <row r="581" s="174" customFormat="true" ht="10.5" hidden="false" customHeight="false" outlineLevel="0" collapsed="false">
      <c r="B581" s="175"/>
      <c r="D581" s="169" t="s">
        <v>180</v>
      </c>
      <c r="E581" s="176"/>
      <c r="F581" s="177" t="s">
        <v>825</v>
      </c>
      <c r="H581" s="178" t="n">
        <v>1288.605</v>
      </c>
      <c r="L581" s="175"/>
      <c r="M581" s="179"/>
      <c r="T581" s="180"/>
      <c r="AT581" s="176" t="s">
        <v>180</v>
      </c>
      <c r="AU581" s="176" t="s">
        <v>80</v>
      </c>
      <c r="AV581" s="174" t="s">
        <v>80</v>
      </c>
      <c r="AW581" s="174" t="s">
        <v>32</v>
      </c>
      <c r="AX581" s="174" t="s">
        <v>78</v>
      </c>
      <c r="AY581" s="176" t="s">
        <v>170</v>
      </c>
    </row>
    <row r="582" s="20" customFormat="true" ht="24.2" hidden="false" customHeight="true" outlineLevel="0" collapsed="false">
      <c r="B582" s="21"/>
      <c r="C582" s="188" t="s">
        <v>826</v>
      </c>
      <c r="D582" s="188" t="s">
        <v>229</v>
      </c>
      <c r="E582" s="189" t="s">
        <v>827</v>
      </c>
      <c r="F582" s="190" t="s">
        <v>828</v>
      </c>
      <c r="G582" s="191" t="s">
        <v>260</v>
      </c>
      <c r="H582" s="192" t="n">
        <v>451.012</v>
      </c>
      <c r="I582" s="193" t="n">
        <v>374</v>
      </c>
      <c r="J582" s="194" t="n">
        <f aca="false">ROUND(I582*H582,2)</f>
        <v>168678.49</v>
      </c>
      <c r="K582" s="190"/>
      <c r="L582" s="195"/>
      <c r="M582" s="196"/>
      <c r="N582" s="197" t="s">
        <v>42</v>
      </c>
      <c r="O582" s="160" t="n">
        <v>0</v>
      </c>
      <c r="P582" s="160" t="n">
        <f aca="false">O582*H582</f>
        <v>0</v>
      </c>
      <c r="Q582" s="160" t="n">
        <v>0.0036</v>
      </c>
      <c r="R582" s="160" t="n">
        <f aca="false">Q582*H582</f>
        <v>1.6236432</v>
      </c>
      <c r="S582" s="160" t="n">
        <v>0</v>
      </c>
      <c r="T582" s="161" t="n">
        <f aca="false">S582*H582</f>
        <v>0</v>
      </c>
      <c r="AR582" s="162" t="s">
        <v>390</v>
      </c>
      <c r="AT582" s="162" t="s">
        <v>229</v>
      </c>
      <c r="AU582" s="162" t="s">
        <v>80</v>
      </c>
      <c r="AY582" s="4" t="s">
        <v>170</v>
      </c>
      <c r="BE582" s="163" t="n">
        <f aca="false">IF(N582="základní",J582,0)</f>
        <v>168678.49</v>
      </c>
      <c r="BF582" s="163" t="n">
        <f aca="false">IF(N582="snížená",J582,0)</f>
        <v>0</v>
      </c>
      <c r="BG582" s="163" t="n">
        <f aca="false">IF(N582="zákl. přenesená",J582,0)</f>
        <v>0</v>
      </c>
      <c r="BH582" s="163" t="n">
        <f aca="false">IF(N582="sníž. přenesená",J582,0)</f>
        <v>0</v>
      </c>
      <c r="BI582" s="163" t="n">
        <f aca="false">IF(N582="nulová",J582,0)</f>
        <v>0</v>
      </c>
      <c r="BJ582" s="4" t="s">
        <v>78</v>
      </c>
      <c r="BK582" s="163" t="n">
        <f aca="false">ROUND(I582*H582,2)</f>
        <v>168678.49</v>
      </c>
      <c r="BL582" s="4" t="s">
        <v>280</v>
      </c>
      <c r="BM582" s="162" t="s">
        <v>829</v>
      </c>
    </row>
    <row r="583" s="174" customFormat="true" ht="10.5" hidden="false" customHeight="false" outlineLevel="0" collapsed="false">
      <c r="B583" s="175"/>
      <c r="D583" s="169" t="s">
        <v>180</v>
      </c>
      <c r="E583" s="176"/>
      <c r="F583" s="177" t="s">
        <v>830</v>
      </c>
      <c r="H583" s="178" t="n">
        <v>429.535</v>
      </c>
      <c r="L583" s="175"/>
      <c r="M583" s="179"/>
      <c r="T583" s="180"/>
      <c r="AT583" s="176" t="s">
        <v>180</v>
      </c>
      <c r="AU583" s="176" t="s">
        <v>80</v>
      </c>
      <c r="AV583" s="174" t="s">
        <v>80</v>
      </c>
      <c r="AW583" s="174" t="s">
        <v>32</v>
      </c>
      <c r="AX583" s="174" t="s">
        <v>78</v>
      </c>
      <c r="AY583" s="176" t="s">
        <v>170</v>
      </c>
    </row>
    <row r="584" s="174" customFormat="true" ht="10.5" hidden="false" customHeight="false" outlineLevel="0" collapsed="false">
      <c r="B584" s="175"/>
      <c r="D584" s="169" t="s">
        <v>180</v>
      </c>
      <c r="F584" s="177" t="s">
        <v>831</v>
      </c>
      <c r="H584" s="178" t="n">
        <v>451.012</v>
      </c>
      <c r="L584" s="175"/>
      <c r="M584" s="179"/>
      <c r="T584" s="180"/>
      <c r="AT584" s="176" t="s">
        <v>180</v>
      </c>
      <c r="AU584" s="176" t="s">
        <v>80</v>
      </c>
      <c r="AV584" s="174" t="s">
        <v>80</v>
      </c>
      <c r="AW584" s="174" t="s">
        <v>3</v>
      </c>
      <c r="AX584" s="174" t="s">
        <v>78</v>
      </c>
      <c r="AY584" s="176" t="s">
        <v>170</v>
      </c>
    </row>
    <row r="585" s="20" customFormat="true" ht="24.2" hidden="false" customHeight="true" outlineLevel="0" collapsed="false">
      <c r="B585" s="21"/>
      <c r="C585" s="188" t="s">
        <v>832</v>
      </c>
      <c r="D585" s="188" t="s">
        <v>229</v>
      </c>
      <c r="E585" s="189" t="s">
        <v>833</v>
      </c>
      <c r="F585" s="190" t="s">
        <v>834</v>
      </c>
      <c r="G585" s="191" t="s">
        <v>260</v>
      </c>
      <c r="H585" s="192" t="n">
        <v>451.012</v>
      </c>
      <c r="I585" s="193" t="n">
        <v>436</v>
      </c>
      <c r="J585" s="194" t="n">
        <f aca="false">ROUND(I585*H585,2)</f>
        <v>196641.23</v>
      </c>
      <c r="K585" s="190"/>
      <c r="L585" s="195"/>
      <c r="M585" s="196"/>
      <c r="N585" s="197" t="s">
        <v>42</v>
      </c>
      <c r="O585" s="160" t="n">
        <v>0</v>
      </c>
      <c r="P585" s="160" t="n">
        <f aca="false">O585*H585</f>
        <v>0</v>
      </c>
      <c r="Q585" s="160" t="n">
        <v>0.0042</v>
      </c>
      <c r="R585" s="160" t="n">
        <f aca="false">Q585*H585</f>
        <v>1.8942504</v>
      </c>
      <c r="S585" s="160" t="n">
        <v>0</v>
      </c>
      <c r="T585" s="161" t="n">
        <f aca="false">S585*H585</f>
        <v>0</v>
      </c>
      <c r="AR585" s="162" t="s">
        <v>390</v>
      </c>
      <c r="AT585" s="162" t="s">
        <v>229</v>
      </c>
      <c r="AU585" s="162" t="s">
        <v>80</v>
      </c>
      <c r="AY585" s="4" t="s">
        <v>170</v>
      </c>
      <c r="BE585" s="163" t="n">
        <f aca="false">IF(N585="základní",J585,0)</f>
        <v>196641.23</v>
      </c>
      <c r="BF585" s="163" t="n">
        <f aca="false">IF(N585="snížená",J585,0)</f>
        <v>0</v>
      </c>
      <c r="BG585" s="163" t="n">
        <f aca="false">IF(N585="zákl. přenesená",J585,0)</f>
        <v>0</v>
      </c>
      <c r="BH585" s="163" t="n">
        <f aca="false">IF(N585="sníž. přenesená",J585,0)</f>
        <v>0</v>
      </c>
      <c r="BI585" s="163" t="n">
        <f aca="false">IF(N585="nulová",J585,0)</f>
        <v>0</v>
      </c>
      <c r="BJ585" s="4" t="s">
        <v>78</v>
      </c>
      <c r="BK585" s="163" t="n">
        <f aca="false">ROUND(I585*H585,2)</f>
        <v>196641.23</v>
      </c>
      <c r="BL585" s="4" t="s">
        <v>280</v>
      </c>
      <c r="BM585" s="162" t="s">
        <v>835</v>
      </c>
    </row>
    <row r="586" s="174" customFormat="true" ht="10.5" hidden="false" customHeight="false" outlineLevel="0" collapsed="false">
      <c r="B586" s="175"/>
      <c r="D586" s="169" t="s">
        <v>180</v>
      </c>
      <c r="F586" s="177" t="s">
        <v>831</v>
      </c>
      <c r="H586" s="178" t="n">
        <v>451.012</v>
      </c>
      <c r="L586" s="175"/>
      <c r="M586" s="179"/>
      <c r="T586" s="180"/>
      <c r="AT586" s="176" t="s">
        <v>180</v>
      </c>
      <c r="AU586" s="176" t="s">
        <v>80</v>
      </c>
      <c r="AV586" s="174" t="s">
        <v>80</v>
      </c>
      <c r="AW586" s="174" t="s">
        <v>3</v>
      </c>
      <c r="AX586" s="174" t="s">
        <v>78</v>
      </c>
      <c r="AY586" s="176" t="s">
        <v>170</v>
      </c>
    </row>
    <row r="587" s="20" customFormat="true" ht="24.2" hidden="false" customHeight="true" outlineLevel="0" collapsed="false">
      <c r="B587" s="21"/>
      <c r="C587" s="188" t="s">
        <v>836</v>
      </c>
      <c r="D587" s="188" t="s">
        <v>229</v>
      </c>
      <c r="E587" s="189" t="s">
        <v>837</v>
      </c>
      <c r="F587" s="190" t="s">
        <v>838</v>
      </c>
      <c r="G587" s="191" t="s">
        <v>260</v>
      </c>
      <c r="H587" s="192" t="n">
        <v>493.965</v>
      </c>
      <c r="I587" s="193" t="n">
        <v>26.5</v>
      </c>
      <c r="J587" s="194" t="n">
        <f aca="false">ROUND(I587*H587,2)</f>
        <v>13090.07</v>
      </c>
      <c r="K587" s="190"/>
      <c r="L587" s="195"/>
      <c r="M587" s="196"/>
      <c r="N587" s="197" t="s">
        <v>42</v>
      </c>
      <c r="O587" s="160" t="n">
        <v>0</v>
      </c>
      <c r="P587" s="160" t="n">
        <f aca="false">O587*H587</f>
        <v>0</v>
      </c>
      <c r="Q587" s="160" t="n">
        <v>0.00014</v>
      </c>
      <c r="R587" s="160" t="n">
        <f aca="false">Q587*H587</f>
        <v>0.0691551</v>
      </c>
      <c r="S587" s="160" t="n">
        <v>0</v>
      </c>
      <c r="T587" s="161" t="n">
        <f aca="false">S587*H587</f>
        <v>0</v>
      </c>
      <c r="AR587" s="162" t="s">
        <v>390</v>
      </c>
      <c r="AT587" s="162" t="s">
        <v>229</v>
      </c>
      <c r="AU587" s="162" t="s">
        <v>80</v>
      </c>
      <c r="AY587" s="4" t="s">
        <v>170</v>
      </c>
      <c r="BE587" s="163" t="n">
        <f aca="false">IF(N587="základní",J587,0)</f>
        <v>13090.07</v>
      </c>
      <c r="BF587" s="163" t="n">
        <f aca="false">IF(N587="snížená",J587,0)</f>
        <v>0</v>
      </c>
      <c r="BG587" s="163" t="n">
        <f aca="false">IF(N587="zákl. přenesená",J587,0)</f>
        <v>0</v>
      </c>
      <c r="BH587" s="163" t="n">
        <f aca="false">IF(N587="sníž. přenesená",J587,0)</f>
        <v>0</v>
      </c>
      <c r="BI587" s="163" t="n">
        <f aca="false">IF(N587="nulová",J587,0)</f>
        <v>0</v>
      </c>
      <c r="BJ587" s="4" t="s">
        <v>78</v>
      </c>
      <c r="BK587" s="163" t="n">
        <f aca="false">ROUND(I587*H587,2)</f>
        <v>13090.07</v>
      </c>
      <c r="BL587" s="4" t="s">
        <v>280</v>
      </c>
      <c r="BM587" s="162" t="s">
        <v>839</v>
      </c>
    </row>
    <row r="588" s="174" customFormat="true" ht="10.5" hidden="false" customHeight="false" outlineLevel="0" collapsed="false">
      <c r="B588" s="175"/>
      <c r="D588" s="169" t="s">
        <v>180</v>
      </c>
      <c r="E588" s="176"/>
      <c r="F588" s="177" t="s">
        <v>830</v>
      </c>
      <c r="H588" s="178" t="n">
        <v>429.535</v>
      </c>
      <c r="L588" s="175"/>
      <c r="M588" s="179"/>
      <c r="T588" s="180"/>
      <c r="AT588" s="176" t="s">
        <v>180</v>
      </c>
      <c r="AU588" s="176" t="s">
        <v>80</v>
      </c>
      <c r="AV588" s="174" t="s">
        <v>80</v>
      </c>
      <c r="AW588" s="174" t="s">
        <v>32</v>
      </c>
      <c r="AX588" s="174" t="s">
        <v>78</v>
      </c>
      <c r="AY588" s="176" t="s">
        <v>170</v>
      </c>
    </row>
    <row r="589" s="174" customFormat="true" ht="10.5" hidden="false" customHeight="false" outlineLevel="0" collapsed="false">
      <c r="B589" s="175"/>
      <c r="D589" s="169" t="s">
        <v>180</v>
      </c>
      <c r="F589" s="177" t="s">
        <v>840</v>
      </c>
      <c r="H589" s="178" t="n">
        <v>493.965</v>
      </c>
      <c r="L589" s="175"/>
      <c r="M589" s="179"/>
      <c r="T589" s="180"/>
      <c r="AT589" s="176" t="s">
        <v>180</v>
      </c>
      <c r="AU589" s="176" t="s">
        <v>80</v>
      </c>
      <c r="AV589" s="174" t="s">
        <v>80</v>
      </c>
      <c r="AW589" s="174" t="s">
        <v>3</v>
      </c>
      <c r="AX589" s="174" t="s">
        <v>78</v>
      </c>
      <c r="AY589" s="176" t="s">
        <v>170</v>
      </c>
    </row>
    <row r="590" s="20" customFormat="true" ht="37.9" hidden="false" customHeight="true" outlineLevel="0" collapsed="false">
      <c r="B590" s="21"/>
      <c r="C590" s="151" t="s">
        <v>841</v>
      </c>
      <c r="D590" s="151" t="s">
        <v>172</v>
      </c>
      <c r="E590" s="152" t="s">
        <v>842</v>
      </c>
      <c r="F590" s="153" t="s">
        <v>843</v>
      </c>
      <c r="G590" s="154" t="s">
        <v>260</v>
      </c>
      <c r="H590" s="155" t="n">
        <v>464.14</v>
      </c>
      <c r="I590" s="156" t="n">
        <v>47.6</v>
      </c>
      <c r="J590" s="157" t="n">
        <f aca="false">ROUND(I590*H590,2)</f>
        <v>22093.06</v>
      </c>
      <c r="K590" s="153"/>
      <c r="L590" s="21"/>
      <c r="M590" s="158"/>
      <c r="N590" s="159" t="s">
        <v>42</v>
      </c>
      <c r="O590" s="160" t="n">
        <v>0.111</v>
      </c>
      <c r="P590" s="160" t="n">
        <f aca="false">O590*H590</f>
        <v>51.51954</v>
      </c>
      <c r="Q590" s="160" t="n">
        <v>0</v>
      </c>
      <c r="R590" s="160" t="n">
        <f aca="false">Q590*H590</f>
        <v>0</v>
      </c>
      <c r="S590" s="160" t="n">
        <v>0</v>
      </c>
      <c r="T590" s="161" t="n">
        <f aca="false">S590*H590</f>
        <v>0</v>
      </c>
      <c r="AR590" s="162" t="s">
        <v>280</v>
      </c>
      <c r="AT590" s="162" t="s">
        <v>172</v>
      </c>
      <c r="AU590" s="162" t="s">
        <v>80</v>
      </c>
      <c r="AY590" s="4" t="s">
        <v>170</v>
      </c>
      <c r="BE590" s="163" t="n">
        <f aca="false">IF(N590="základní",J590,0)</f>
        <v>22093.06</v>
      </c>
      <c r="BF590" s="163" t="n">
        <f aca="false">IF(N590="snížená",J590,0)</f>
        <v>0</v>
      </c>
      <c r="BG590" s="163" t="n">
        <f aca="false">IF(N590="zákl. přenesená",J590,0)</f>
        <v>0</v>
      </c>
      <c r="BH590" s="163" t="n">
        <f aca="false">IF(N590="sníž. přenesená",J590,0)</f>
        <v>0</v>
      </c>
      <c r="BI590" s="163" t="n">
        <f aca="false">IF(N590="nulová",J590,0)</f>
        <v>0</v>
      </c>
      <c r="BJ590" s="4" t="s">
        <v>78</v>
      </c>
      <c r="BK590" s="163" t="n">
        <f aca="false">ROUND(I590*H590,2)</f>
        <v>22093.06</v>
      </c>
      <c r="BL590" s="4" t="s">
        <v>280</v>
      </c>
      <c r="BM590" s="162" t="s">
        <v>844</v>
      </c>
    </row>
    <row r="591" s="20" customFormat="true" ht="10.5" hidden="false" customHeight="false" outlineLevel="0" collapsed="false">
      <c r="B591" s="21"/>
      <c r="D591" s="164" t="s">
        <v>178</v>
      </c>
      <c r="F591" s="165" t="s">
        <v>845</v>
      </c>
      <c r="L591" s="21"/>
      <c r="M591" s="166"/>
      <c r="T591" s="52"/>
      <c r="AT591" s="4" t="s">
        <v>178</v>
      </c>
      <c r="AU591" s="4" t="s">
        <v>80</v>
      </c>
    </row>
    <row r="592" s="167" customFormat="true" ht="10.5" hidden="false" customHeight="false" outlineLevel="0" collapsed="false">
      <c r="B592" s="168"/>
      <c r="D592" s="169" t="s">
        <v>180</v>
      </c>
      <c r="E592" s="170"/>
      <c r="F592" s="171" t="s">
        <v>645</v>
      </c>
      <c r="H592" s="170"/>
      <c r="L592" s="168"/>
      <c r="M592" s="172"/>
      <c r="T592" s="173"/>
      <c r="AT592" s="170" t="s">
        <v>180</v>
      </c>
      <c r="AU592" s="170" t="s">
        <v>80</v>
      </c>
      <c r="AV592" s="167" t="s">
        <v>78</v>
      </c>
      <c r="AW592" s="167" t="s">
        <v>32</v>
      </c>
      <c r="AX592" s="167" t="s">
        <v>71</v>
      </c>
      <c r="AY592" s="170" t="s">
        <v>170</v>
      </c>
    </row>
    <row r="593" s="174" customFormat="true" ht="19.4" hidden="false" customHeight="false" outlineLevel="0" collapsed="false">
      <c r="B593" s="175"/>
      <c r="D593" s="169" t="s">
        <v>180</v>
      </c>
      <c r="E593" s="176"/>
      <c r="F593" s="177" t="s">
        <v>675</v>
      </c>
      <c r="H593" s="178" t="n">
        <v>162.53</v>
      </c>
      <c r="L593" s="175"/>
      <c r="M593" s="179"/>
      <c r="T593" s="180"/>
      <c r="AT593" s="176" t="s">
        <v>180</v>
      </c>
      <c r="AU593" s="176" t="s">
        <v>80</v>
      </c>
      <c r="AV593" s="174" t="s">
        <v>80</v>
      </c>
      <c r="AW593" s="174" t="s">
        <v>32</v>
      </c>
      <c r="AX593" s="174" t="s">
        <v>71</v>
      </c>
      <c r="AY593" s="176" t="s">
        <v>170</v>
      </c>
    </row>
    <row r="594" s="167" customFormat="true" ht="10.5" hidden="false" customHeight="false" outlineLevel="0" collapsed="false">
      <c r="B594" s="168"/>
      <c r="D594" s="169" t="s">
        <v>180</v>
      </c>
      <c r="E594" s="170"/>
      <c r="F594" s="171" t="s">
        <v>654</v>
      </c>
      <c r="H594" s="170"/>
      <c r="L594" s="168"/>
      <c r="M594" s="172"/>
      <c r="T594" s="173"/>
      <c r="AT594" s="170" t="s">
        <v>180</v>
      </c>
      <c r="AU594" s="170" t="s">
        <v>80</v>
      </c>
      <c r="AV594" s="167" t="s">
        <v>78</v>
      </c>
      <c r="AW594" s="167" t="s">
        <v>32</v>
      </c>
      <c r="AX594" s="167" t="s">
        <v>71</v>
      </c>
      <c r="AY594" s="170" t="s">
        <v>170</v>
      </c>
    </row>
    <row r="595" s="174" customFormat="true" ht="10.5" hidden="false" customHeight="false" outlineLevel="0" collapsed="false">
      <c r="B595" s="175"/>
      <c r="D595" s="169" t="s">
        <v>180</v>
      </c>
      <c r="E595" s="176"/>
      <c r="F595" s="177" t="s">
        <v>655</v>
      </c>
      <c r="H595" s="178" t="n">
        <v>61.02</v>
      </c>
      <c r="L595" s="175"/>
      <c r="M595" s="179"/>
      <c r="T595" s="180"/>
      <c r="AT595" s="176" t="s">
        <v>180</v>
      </c>
      <c r="AU595" s="176" t="s">
        <v>80</v>
      </c>
      <c r="AV595" s="174" t="s">
        <v>80</v>
      </c>
      <c r="AW595" s="174" t="s">
        <v>32</v>
      </c>
      <c r="AX595" s="174" t="s">
        <v>71</v>
      </c>
      <c r="AY595" s="176" t="s">
        <v>170</v>
      </c>
    </row>
    <row r="596" s="174" customFormat="true" ht="10.5" hidden="false" customHeight="false" outlineLevel="0" collapsed="false">
      <c r="B596" s="175"/>
      <c r="D596" s="169" t="s">
        <v>180</v>
      </c>
      <c r="E596" s="176"/>
      <c r="F596" s="177" t="s">
        <v>846</v>
      </c>
      <c r="H596" s="178" t="n">
        <v>141.9</v>
      </c>
      <c r="L596" s="175"/>
      <c r="M596" s="179"/>
      <c r="T596" s="180"/>
      <c r="AT596" s="176" t="s">
        <v>180</v>
      </c>
      <c r="AU596" s="176" t="s">
        <v>80</v>
      </c>
      <c r="AV596" s="174" t="s">
        <v>80</v>
      </c>
      <c r="AW596" s="174" t="s">
        <v>32</v>
      </c>
      <c r="AX596" s="174" t="s">
        <v>71</v>
      </c>
      <c r="AY596" s="176" t="s">
        <v>170</v>
      </c>
    </row>
    <row r="597" s="167" customFormat="true" ht="10.5" hidden="false" customHeight="false" outlineLevel="0" collapsed="false">
      <c r="B597" s="168"/>
      <c r="D597" s="169" t="s">
        <v>180</v>
      </c>
      <c r="E597" s="170"/>
      <c r="F597" s="171" t="s">
        <v>647</v>
      </c>
      <c r="H597" s="170"/>
      <c r="L597" s="168"/>
      <c r="M597" s="172"/>
      <c r="T597" s="173"/>
      <c r="AT597" s="170" t="s">
        <v>180</v>
      </c>
      <c r="AU597" s="170" t="s">
        <v>80</v>
      </c>
      <c r="AV597" s="167" t="s">
        <v>78</v>
      </c>
      <c r="AW597" s="167" t="s">
        <v>32</v>
      </c>
      <c r="AX597" s="167" t="s">
        <v>71</v>
      </c>
      <c r="AY597" s="170" t="s">
        <v>170</v>
      </c>
    </row>
    <row r="598" s="174" customFormat="true" ht="19.4" hidden="false" customHeight="false" outlineLevel="0" collapsed="false">
      <c r="B598" s="175"/>
      <c r="D598" s="169" t="s">
        <v>180</v>
      </c>
      <c r="E598" s="176"/>
      <c r="F598" s="177" t="s">
        <v>847</v>
      </c>
      <c r="H598" s="178" t="n">
        <v>98.69</v>
      </c>
      <c r="L598" s="175"/>
      <c r="M598" s="179"/>
      <c r="T598" s="180"/>
      <c r="AT598" s="176" t="s">
        <v>180</v>
      </c>
      <c r="AU598" s="176" t="s">
        <v>80</v>
      </c>
      <c r="AV598" s="174" t="s">
        <v>80</v>
      </c>
      <c r="AW598" s="174" t="s">
        <v>32</v>
      </c>
      <c r="AX598" s="174" t="s">
        <v>71</v>
      </c>
      <c r="AY598" s="176" t="s">
        <v>170</v>
      </c>
    </row>
    <row r="599" s="181" customFormat="true" ht="10.5" hidden="false" customHeight="false" outlineLevel="0" collapsed="false">
      <c r="B599" s="182"/>
      <c r="D599" s="169" t="s">
        <v>180</v>
      </c>
      <c r="E599" s="183"/>
      <c r="F599" s="184" t="s">
        <v>190</v>
      </c>
      <c r="H599" s="185" t="n">
        <v>464.14</v>
      </c>
      <c r="L599" s="182"/>
      <c r="M599" s="186"/>
      <c r="T599" s="187"/>
      <c r="AT599" s="183" t="s">
        <v>180</v>
      </c>
      <c r="AU599" s="183" t="s">
        <v>80</v>
      </c>
      <c r="AV599" s="181" t="s">
        <v>176</v>
      </c>
      <c r="AW599" s="181" t="s">
        <v>32</v>
      </c>
      <c r="AX599" s="181" t="s">
        <v>78</v>
      </c>
      <c r="AY599" s="183" t="s">
        <v>170</v>
      </c>
    </row>
    <row r="600" s="20" customFormat="true" ht="24.2" hidden="false" customHeight="true" outlineLevel="0" collapsed="false">
      <c r="B600" s="21"/>
      <c r="C600" s="188" t="s">
        <v>848</v>
      </c>
      <c r="D600" s="188" t="s">
        <v>229</v>
      </c>
      <c r="E600" s="189" t="s">
        <v>849</v>
      </c>
      <c r="F600" s="190" t="s">
        <v>850</v>
      </c>
      <c r="G600" s="191" t="s">
        <v>260</v>
      </c>
      <c r="H600" s="192" t="n">
        <v>974.694</v>
      </c>
      <c r="I600" s="193" t="n">
        <v>586</v>
      </c>
      <c r="J600" s="194" t="n">
        <f aca="false">ROUND(I600*H600,2)</f>
        <v>571170.68</v>
      </c>
      <c r="K600" s="190"/>
      <c r="L600" s="195"/>
      <c r="M600" s="196"/>
      <c r="N600" s="197" t="s">
        <v>42</v>
      </c>
      <c r="O600" s="160" t="n">
        <v>0</v>
      </c>
      <c r="P600" s="160" t="n">
        <f aca="false">O600*H600</f>
        <v>0</v>
      </c>
      <c r="Q600" s="160" t="n">
        <v>0.00375</v>
      </c>
      <c r="R600" s="160" t="n">
        <f aca="false">Q600*H600</f>
        <v>3.6551025</v>
      </c>
      <c r="S600" s="160" t="n">
        <v>0</v>
      </c>
      <c r="T600" s="161" t="n">
        <f aca="false">S600*H600</f>
        <v>0</v>
      </c>
      <c r="AR600" s="162" t="s">
        <v>390</v>
      </c>
      <c r="AT600" s="162" t="s">
        <v>229</v>
      </c>
      <c r="AU600" s="162" t="s">
        <v>80</v>
      </c>
      <c r="AY600" s="4" t="s">
        <v>170</v>
      </c>
      <c r="BE600" s="163" t="n">
        <f aca="false">IF(N600="základní",J600,0)</f>
        <v>571170.68</v>
      </c>
      <c r="BF600" s="163" t="n">
        <f aca="false">IF(N600="snížená",J600,0)</f>
        <v>0</v>
      </c>
      <c r="BG600" s="163" t="n">
        <f aca="false">IF(N600="zákl. přenesená",J600,0)</f>
        <v>0</v>
      </c>
      <c r="BH600" s="163" t="n">
        <f aca="false">IF(N600="sníž. přenesená",J600,0)</f>
        <v>0</v>
      </c>
      <c r="BI600" s="163" t="n">
        <f aca="false">IF(N600="nulová",J600,0)</f>
        <v>0</v>
      </c>
      <c r="BJ600" s="4" t="s">
        <v>78</v>
      </c>
      <c r="BK600" s="163" t="n">
        <f aca="false">ROUND(I600*H600,2)</f>
        <v>571170.68</v>
      </c>
      <c r="BL600" s="4" t="s">
        <v>280</v>
      </c>
      <c r="BM600" s="162" t="s">
        <v>851</v>
      </c>
    </row>
    <row r="601" s="174" customFormat="true" ht="10.5" hidden="false" customHeight="false" outlineLevel="0" collapsed="false">
      <c r="B601" s="175"/>
      <c r="D601" s="169" t="s">
        <v>180</v>
      </c>
      <c r="F601" s="177" t="s">
        <v>852</v>
      </c>
      <c r="H601" s="178" t="n">
        <v>974.694</v>
      </c>
      <c r="L601" s="175"/>
      <c r="M601" s="179"/>
      <c r="T601" s="180"/>
      <c r="AT601" s="176" t="s">
        <v>180</v>
      </c>
      <c r="AU601" s="176" t="s">
        <v>80</v>
      </c>
      <c r="AV601" s="174" t="s">
        <v>80</v>
      </c>
      <c r="AW601" s="174" t="s">
        <v>3</v>
      </c>
      <c r="AX601" s="174" t="s">
        <v>78</v>
      </c>
      <c r="AY601" s="176" t="s">
        <v>170</v>
      </c>
    </row>
    <row r="602" s="20" customFormat="true" ht="37.9" hidden="false" customHeight="true" outlineLevel="0" collapsed="false">
      <c r="B602" s="21"/>
      <c r="C602" s="151" t="s">
        <v>853</v>
      </c>
      <c r="D602" s="151" t="s">
        <v>172</v>
      </c>
      <c r="E602" s="152" t="s">
        <v>854</v>
      </c>
      <c r="F602" s="153" t="s">
        <v>855</v>
      </c>
      <c r="G602" s="154" t="s">
        <v>260</v>
      </c>
      <c r="H602" s="155" t="n">
        <v>151.73</v>
      </c>
      <c r="I602" s="156" t="n">
        <v>47.6</v>
      </c>
      <c r="J602" s="157" t="n">
        <f aca="false">ROUND(I602*H602,2)</f>
        <v>7222.35</v>
      </c>
      <c r="K602" s="153"/>
      <c r="L602" s="21"/>
      <c r="M602" s="158"/>
      <c r="N602" s="159" t="s">
        <v>42</v>
      </c>
      <c r="O602" s="160" t="n">
        <v>0.111</v>
      </c>
      <c r="P602" s="160" t="n">
        <f aca="false">O602*H602</f>
        <v>16.84203</v>
      </c>
      <c r="Q602" s="160" t="n">
        <v>0</v>
      </c>
      <c r="R602" s="160" t="n">
        <f aca="false">Q602*H602</f>
        <v>0</v>
      </c>
      <c r="S602" s="160" t="n">
        <v>0</v>
      </c>
      <c r="T602" s="161" t="n">
        <f aca="false">S602*H602</f>
        <v>0</v>
      </c>
      <c r="AR602" s="162" t="s">
        <v>280</v>
      </c>
      <c r="AT602" s="162" t="s">
        <v>172</v>
      </c>
      <c r="AU602" s="162" t="s">
        <v>80</v>
      </c>
      <c r="AY602" s="4" t="s">
        <v>170</v>
      </c>
      <c r="BE602" s="163" t="n">
        <f aca="false">IF(N602="základní",J602,0)</f>
        <v>7222.35</v>
      </c>
      <c r="BF602" s="163" t="n">
        <f aca="false">IF(N602="snížená",J602,0)</f>
        <v>0</v>
      </c>
      <c r="BG602" s="163" t="n">
        <f aca="false">IF(N602="zákl. přenesená",J602,0)</f>
        <v>0</v>
      </c>
      <c r="BH602" s="163" t="n">
        <f aca="false">IF(N602="sníž. přenesená",J602,0)</f>
        <v>0</v>
      </c>
      <c r="BI602" s="163" t="n">
        <f aca="false">IF(N602="nulová",J602,0)</f>
        <v>0</v>
      </c>
      <c r="BJ602" s="4" t="s">
        <v>78</v>
      </c>
      <c r="BK602" s="163" t="n">
        <f aca="false">ROUND(I602*H602,2)</f>
        <v>7222.35</v>
      </c>
      <c r="BL602" s="4" t="s">
        <v>280</v>
      </c>
      <c r="BM602" s="162" t="s">
        <v>856</v>
      </c>
    </row>
    <row r="603" s="20" customFormat="true" ht="10.5" hidden="false" customHeight="false" outlineLevel="0" collapsed="false">
      <c r="B603" s="21"/>
      <c r="D603" s="164" t="s">
        <v>178</v>
      </c>
      <c r="F603" s="165" t="s">
        <v>845</v>
      </c>
      <c r="L603" s="21"/>
      <c r="M603" s="166"/>
      <c r="T603" s="52"/>
      <c r="AT603" s="4" t="s">
        <v>178</v>
      </c>
      <c r="AU603" s="4" t="s">
        <v>80</v>
      </c>
    </row>
    <row r="604" s="167" customFormat="true" ht="10.5" hidden="false" customHeight="false" outlineLevel="0" collapsed="false">
      <c r="B604" s="168"/>
      <c r="D604" s="169" t="s">
        <v>180</v>
      </c>
      <c r="E604" s="170"/>
      <c r="F604" s="171" t="s">
        <v>624</v>
      </c>
      <c r="H604" s="170"/>
      <c r="L604" s="168"/>
      <c r="M604" s="172"/>
      <c r="T604" s="173"/>
      <c r="AT604" s="170" t="s">
        <v>180</v>
      </c>
      <c r="AU604" s="170" t="s">
        <v>80</v>
      </c>
      <c r="AV604" s="167" t="s">
        <v>78</v>
      </c>
      <c r="AW604" s="167" t="s">
        <v>32</v>
      </c>
      <c r="AX604" s="167" t="s">
        <v>71</v>
      </c>
      <c r="AY604" s="170" t="s">
        <v>170</v>
      </c>
    </row>
    <row r="605" s="174" customFormat="true" ht="10.5" hidden="false" customHeight="false" outlineLevel="0" collapsed="false">
      <c r="B605" s="175"/>
      <c r="D605" s="169" t="s">
        <v>180</v>
      </c>
      <c r="E605" s="176"/>
      <c r="F605" s="177" t="s">
        <v>625</v>
      </c>
      <c r="H605" s="178" t="n">
        <v>115.41</v>
      </c>
      <c r="L605" s="175"/>
      <c r="M605" s="179"/>
      <c r="T605" s="180"/>
      <c r="AT605" s="176" t="s">
        <v>180</v>
      </c>
      <c r="AU605" s="176" t="s">
        <v>80</v>
      </c>
      <c r="AV605" s="174" t="s">
        <v>80</v>
      </c>
      <c r="AW605" s="174" t="s">
        <v>32</v>
      </c>
      <c r="AX605" s="174" t="s">
        <v>71</v>
      </c>
      <c r="AY605" s="176" t="s">
        <v>170</v>
      </c>
    </row>
    <row r="606" s="167" customFormat="true" ht="10.5" hidden="false" customHeight="false" outlineLevel="0" collapsed="false">
      <c r="B606" s="168"/>
      <c r="D606" s="169" t="s">
        <v>180</v>
      </c>
      <c r="E606" s="170"/>
      <c r="F606" s="171" t="s">
        <v>638</v>
      </c>
      <c r="H606" s="170"/>
      <c r="L606" s="168"/>
      <c r="M606" s="172"/>
      <c r="T606" s="173"/>
      <c r="AT606" s="170" t="s">
        <v>180</v>
      </c>
      <c r="AU606" s="170" t="s">
        <v>80</v>
      </c>
      <c r="AV606" s="167" t="s">
        <v>78</v>
      </c>
      <c r="AW606" s="167" t="s">
        <v>32</v>
      </c>
      <c r="AX606" s="167" t="s">
        <v>71</v>
      </c>
      <c r="AY606" s="170" t="s">
        <v>170</v>
      </c>
    </row>
    <row r="607" s="174" customFormat="true" ht="19.25" hidden="false" customHeight="false" outlineLevel="0" collapsed="false">
      <c r="B607" s="175"/>
      <c r="D607" s="169" t="s">
        <v>180</v>
      </c>
      <c r="E607" s="176"/>
      <c r="F607" s="177" t="s">
        <v>639</v>
      </c>
      <c r="H607" s="178" t="n">
        <v>76.95</v>
      </c>
      <c r="L607" s="175"/>
      <c r="M607" s="179"/>
      <c r="T607" s="180"/>
      <c r="AT607" s="176" t="s">
        <v>180</v>
      </c>
      <c r="AU607" s="176" t="s">
        <v>80</v>
      </c>
      <c r="AV607" s="174" t="s">
        <v>80</v>
      </c>
      <c r="AW607" s="174" t="s">
        <v>32</v>
      </c>
      <c r="AX607" s="174" t="s">
        <v>71</v>
      </c>
      <c r="AY607" s="176" t="s">
        <v>170</v>
      </c>
    </row>
    <row r="608" s="167" customFormat="true" ht="10.5" hidden="false" customHeight="false" outlineLevel="0" collapsed="false">
      <c r="B608" s="168"/>
      <c r="D608" s="169" t="s">
        <v>180</v>
      </c>
      <c r="E608" s="170"/>
      <c r="F608" s="171" t="s">
        <v>631</v>
      </c>
      <c r="H608" s="170"/>
      <c r="L608" s="168"/>
      <c r="M608" s="172"/>
      <c r="T608" s="173"/>
      <c r="AT608" s="170" t="s">
        <v>180</v>
      </c>
      <c r="AU608" s="170" t="s">
        <v>80</v>
      </c>
      <c r="AV608" s="167" t="s">
        <v>78</v>
      </c>
      <c r="AW608" s="167" t="s">
        <v>32</v>
      </c>
      <c r="AX608" s="167" t="s">
        <v>71</v>
      </c>
      <c r="AY608" s="170" t="s">
        <v>170</v>
      </c>
    </row>
    <row r="609" s="174" customFormat="true" ht="10.5" hidden="false" customHeight="false" outlineLevel="0" collapsed="false">
      <c r="B609" s="175"/>
      <c r="D609" s="169" t="s">
        <v>180</v>
      </c>
      <c r="E609" s="176"/>
      <c r="F609" s="177" t="s">
        <v>632</v>
      </c>
      <c r="H609" s="178" t="n">
        <v>151.73</v>
      </c>
      <c r="L609" s="175"/>
      <c r="M609" s="179"/>
      <c r="T609" s="180"/>
      <c r="AT609" s="176" t="s">
        <v>180</v>
      </c>
      <c r="AU609" s="176" t="s">
        <v>80</v>
      </c>
      <c r="AV609" s="174" t="s">
        <v>80</v>
      </c>
      <c r="AW609" s="174" t="s">
        <v>32</v>
      </c>
      <c r="AX609" s="174" t="s">
        <v>78</v>
      </c>
      <c r="AY609" s="176" t="s">
        <v>170</v>
      </c>
    </row>
    <row r="610" s="20" customFormat="true" ht="62.65" hidden="false" customHeight="true" outlineLevel="0" collapsed="false">
      <c r="B610" s="21"/>
      <c r="C610" s="188" t="s">
        <v>857</v>
      </c>
      <c r="D610" s="188" t="s">
        <v>229</v>
      </c>
      <c r="E610" s="189" t="s">
        <v>858</v>
      </c>
      <c r="F610" s="190" t="s">
        <v>859</v>
      </c>
      <c r="G610" s="191" t="s">
        <v>260</v>
      </c>
      <c r="H610" s="192" t="n">
        <v>159.317</v>
      </c>
      <c r="I610" s="193" t="n">
        <v>74.66</v>
      </c>
      <c r="J610" s="194" t="n">
        <f aca="false">ROUND(I610*H610,2)</f>
        <v>11894.61</v>
      </c>
      <c r="K610" s="190"/>
      <c r="L610" s="195"/>
      <c r="M610" s="196"/>
      <c r="N610" s="197" t="s">
        <v>42</v>
      </c>
      <c r="O610" s="160" t="n">
        <v>0</v>
      </c>
      <c r="P610" s="160" t="n">
        <f aca="false">O610*H610</f>
        <v>0</v>
      </c>
      <c r="Q610" s="160" t="n">
        <v>0.0004</v>
      </c>
      <c r="R610" s="160" t="n">
        <f aca="false">Q610*H610</f>
        <v>0.0637268</v>
      </c>
      <c r="S610" s="160" t="n">
        <v>0</v>
      </c>
      <c r="T610" s="161" t="n">
        <f aca="false">S610*H610</f>
        <v>0</v>
      </c>
      <c r="AR610" s="162" t="s">
        <v>390</v>
      </c>
      <c r="AT610" s="162" t="s">
        <v>229</v>
      </c>
      <c r="AU610" s="162" t="s">
        <v>80</v>
      </c>
      <c r="AY610" s="4" t="s">
        <v>170</v>
      </c>
      <c r="BE610" s="163" t="n">
        <f aca="false">IF(N610="základní",J610,0)</f>
        <v>11894.61</v>
      </c>
      <c r="BF610" s="163" t="n">
        <f aca="false">IF(N610="snížená",J610,0)</f>
        <v>0</v>
      </c>
      <c r="BG610" s="163" t="n">
        <f aca="false">IF(N610="zákl. přenesená",J610,0)</f>
        <v>0</v>
      </c>
      <c r="BH610" s="163" t="n">
        <f aca="false">IF(N610="sníž. přenesená",J610,0)</f>
        <v>0</v>
      </c>
      <c r="BI610" s="163" t="n">
        <f aca="false">IF(N610="nulová",J610,0)</f>
        <v>0</v>
      </c>
      <c r="BJ610" s="4" t="s">
        <v>78</v>
      </c>
      <c r="BK610" s="163" t="n">
        <f aca="false">ROUND(I610*H610,2)</f>
        <v>11894.61</v>
      </c>
      <c r="BL610" s="4" t="s">
        <v>280</v>
      </c>
      <c r="BM610" s="162" t="s">
        <v>860</v>
      </c>
    </row>
    <row r="611" s="174" customFormat="true" ht="10.5" hidden="false" customHeight="false" outlineLevel="0" collapsed="false">
      <c r="B611" s="175"/>
      <c r="D611" s="169" t="s">
        <v>180</v>
      </c>
      <c r="F611" s="177" t="s">
        <v>861</v>
      </c>
      <c r="H611" s="178" t="n">
        <v>159.317</v>
      </c>
      <c r="L611" s="175"/>
      <c r="M611" s="179"/>
      <c r="T611" s="180"/>
      <c r="AT611" s="176" t="s">
        <v>180</v>
      </c>
      <c r="AU611" s="176" t="s">
        <v>80</v>
      </c>
      <c r="AV611" s="174" t="s">
        <v>80</v>
      </c>
      <c r="AW611" s="174" t="s">
        <v>3</v>
      </c>
      <c r="AX611" s="174" t="s">
        <v>78</v>
      </c>
      <c r="AY611" s="176" t="s">
        <v>170</v>
      </c>
    </row>
    <row r="612" s="20" customFormat="true" ht="44.25" hidden="false" customHeight="true" outlineLevel="0" collapsed="false">
      <c r="B612" s="21"/>
      <c r="C612" s="151" t="s">
        <v>862</v>
      </c>
      <c r="D612" s="151" t="s">
        <v>172</v>
      </c>
      <c r="E612" s="152" t="s">
        <v>863</v>
      </c>
      <c r="F612" s="153" t="s">
        <v>864</v>
      </c>
      <c r="G612" s="154" t="s">
        <v>207</v>
      </c>
      <c r="H612" s="155" t="n">
        <v>5.865</v>
      </c>
      <c r="I612" s="156" t="n">
        <v>1190</v>
      </c>
      <c r="J612" s="157" t="n">
        <f aca="false">ROUND(I612*H612,2)</f>
        <v>6979.35</v>
      </c>
      <c r="K612" s="153"/>
      <c r="L612" s="21"/>
      <c r="M612" s="158"/>
      <c r="N612" s="159" t="s">
        <v>42</v>
      </c>
      <c r="O612" s="160" t="n">
        <v>1.831</v>
      </c>
      <c r="P612" s="160" t="n">
        <f aca="false">O612*H612</f>
        <v>10.738815</v>
      </c>
      <c r="Q612" s="160" t="n">
        <v>0</v>
      </c>
      <c r="R612" s="160" t="n">
        <f aca="false">Q612*H612</f>
        <v>0</v>
      </c>
      <c r="S612" s="160" t="n">
        <v>0</v>
      </c>
      <c r="T612" s="161" t="n">
        <f aca="false">S612*H612</f>
        <v>0</v>
      </c>
      <c r="AR612" s="162" t="s">
        <v>280</v>
      </c>
      <c r="AT612" s="162" t="s">
        <v>172</v>
      </c>
      <c r="AU612" s="162" t="s">
        <v>80</v>
      </c>
      <c r="AY612" s="4" t="s">
        <v>170</v>
      </c>
      <c r="BE612" s="163" t="n">
        <f aca="false">IF(N612="základní",J612,0)</f>
        <v>6979.35</v>
      </c>
      <c r="BF612" s="163" t="n">
        <f aca="false">IF(N612="snížená",J612,0)</f>
        <v>0</v>
      </c>
      <c r="BG612" s="163" t="n">
        <f aca="false">IF(N612="zákl. přenesená",J612,0)</f>
        <v>0</v>
      </c>
      <c r="BH612" s="163" t="n">
        <f aca="false">IF(N612="sníž. přenesená",J612,0)</f>
        <v>0</v>
      </c>
      <c r="BI612" s="163" t="n">
        <f aca="false">IF(N612="nulová",J612,0)</f>
        <v>0</v>
      </c>
      <c r="BJ612" s="4" t="s">
        <v>78</v>
      </c>
      <c r="BK612" s="163" t="n">
        <f aca="false">ROUND(I612*H612,2)</f>
        <v>6979.35</v>
      </c>
      <c r="BL612" s="4" t="s">
        <v>280</v>
      </c>
      <c r="BM612" s="162" t="s">
        <v>865</v>
      </c>
    </row>
    <row r="613" s="20" customFormat="true" ht="10.5" hidden="false" customHeight="false" outlineLevel="0" collapsed="false">
      <c r="B613" s="21"/>
      <c r="D613" s="164" t="s">
        <v>178</v>
      </c>
      <c r="F613" s="165" t="s">
        <v>866</v>
      </c>
      <c r="L613" s="21"/>
      <c r="M613" s="166"/>
      <c r="T613" s="52"/>
      <c r="AT613" s="4" t="s">
        <v>178</v>
      </c>
      <c r="AU613" s="4" t="s">
        <v>80</v>
      </c>
    </row>
    <row r="614" s="139" customFormat="true" ht="22.9" hidden="false" customHeight="true" outlineLevel="0" collapsed="false">
      <c r="B614" s="140"/>
      <c r="D614" s="141" t="s">
        <v>70</v>
      </c>
      <c r="E614" s="149" t="s">
        <v>867</v>
      </c>
      <c r="F614" s="149" t="s">
        <v>868</v>
      </c>
      <c r="J614" s="150" t="n">
        <f aca="false">BK614</f>
        <v>563890</v>
      </c>
      <c r="L614" s="140"/>
      <c r="M614" s="144"/>
      <c r="P614" s="145" t="n">
        <f aca="false">SUM(P615:P634)</f>
        <v>256.111</v>
      </c>
      <c r="R614" s="145" t="n">
        <f aca="false">SUM(R615:R634)</f>
        <v>2.28803</v>
      </c>
      <c r="T614" s="146" t="n">
        <f aca="false">SUM(T615:T634)</f>
        <v>0</v>
      </c>
      <c r="AR614" s="141" t="s">
        <v>80</v>
      </c>
      <c r="AT614" s="147" t="s">
        <v>70</v>
      </c>
      <c r="AU614" s="147" t="s">
        <v>78</v>
      </c>
      <c r="AY614" s="141" t="s">
        <v>170</v>
      </c>
      <c r="BK614" s="148" t="n">
        <f aca="false">SUM(BK615:BK634)</f>
        <v>563890</v>
      </c>
    </row>
    <row r="615" s="20" customFormat="true" ht="30.55" hidden="false" customHeight="true" outlineLevel="0" collapsed="false">
      <c r="B615" s="21"/>
      <c r="C615" s="151" t="s">
        <v>869</v>
      </c>
      <c r="D615" s="151" t="s">
        <v>369</v>
      </c>
      <c r="E615" s="152" t="s">
        <v>870</v>
      </c>
      <c r="F615" s="153" t="s">
        <v>871</v>
      </c>
      <c r="G615" s="154" t="s">
        <v>292</v>
      </c>
      <c r="H615" s="155" t="n">
        <v>42</v>
      </c>
      <c r="I615" s="156" t="n">
        <v>5220</v>
      </c>
      <c r="J615" s="157" t="n">
        <f aca="false">ROUND(I615*H615,2)</f>
        <v>219240</v>
      </c>
      <c r="K615" s="153"/>
      <c r="L615" s="21"/>
      <c r="M615" s="158"/>
      <c r="N615" s="159" t="s">
        <v>42</v>
      </c>
      <c r="O615" s="160" t="n">
        <v>3.327</v>
      </c>
      <c r="P615" s="160" t="n">
        <f aca="false">O615*H615</f>
        <v>139.734</v>
      </c>
      <c r="Q615" s="160" t="n">
        <v>0.02648</v>
      </c>
      <c r="R615" s="160" t="n">
        <f aca="false">Q615*H615</f>
        <v>1.11216</v>
      </c>
      <c r="S615" s="160" t="n">
        <v>0</v>
      </c>
      <c r="T615" s="161" t="n">
        <f aca="false">S615*H615</f>
        <v>0</v>
      </c>
      <c r="AR615" s="162" t="s">
        <v>280</v>
      </c>
      <c r="AT615" s="162" t="s">
        <v>172</v>
      </c>
      <c r="AU615" s="162" t="s">
        <v>80</v>
      </c>
      <c r="AY615" s="4" t="s">
        <v>170</v>
      </c>
      <c r="BE615" s="163" t="n">
        <f aca="false">IF(N615="základní",J615,0)</f>
        <v>219240</v>
      </c>
      <c r="BF615" s="163" t="n">
        <f aca="false">IF(N615="snížená",J615,0)</f>
        <v>0</v>
      </c>
      <c r="BG615" s="163" t="n">
        <f aca="false">IF(N615="zákl. přenesená",J615,0)</f>
        <v>0</v>
      </c>
      <c r="BH615" s="163" t="n">
        <f aca="false">IF(N615="sníž. přenesená",J615,0)</f>
        <v>0</v>
      </c>
      <c r="BI615" s="163" t="n">
        <f aca="false">IF(N615="nulová",J615,0)</f>
        <v>0</v>
      </c>
      <c r="BJ615" s="4" t="s">
        <v>78</v>
      </c>
      <c r="BK615" s="163" t="n">
        <f aca="false">ROUND(I615*H615,2)</f>
        <v>219240</v>
      </c>
      <c r="BL615" s="4" t="s">
        <v>280</v>
      </c>
      <c r="BM615" s="162" t="s">
        <v>872</v>
      </c>
    </row>
    <row r="616" s="20" customFormat="true" ht="10.5" hidden="false" customHeight="false" outlineLevel="0" collapsed="false">
      <c r="B616" s="21"/>
      <c r="D616" s="164" t="s">
        <v>178</v>
      </c>
      <c r="F616" s="165" t="s">
        <v>873</v>
      </c>
      <c r="L616" s="21"/>
      <c r="M616" s="166"/>
      <c r="T616" s="52"/>
      <c r="AT616" s="4" t="s">
        <v>178</v>
      </c>
      <c r="AU616" s="4" t="s">
        <v>80</v>
      </c>
    </row>
    <row r="617" s="20" customFormat="true" ht="26.85" hidden="false" customHeight="true" outlineLevel="0" collapsed="false">
      <c r="B617" s="21"/>
      <c r="C617" s="151" t="s">
        <v>874</v>
      </c>
      <c r="D617" s="151" t="s">
        <v>369</v>
      </c>
      <c r="E617" s="152" t="s">
        <v>875</v>
      </c>
      <c r="F617" s="153" t="s">
        <v>876</v>
      </c>
      <c r="G617" s="154" t="s">
        <v>292</v>
      </c>
      <c r="H617" s="155" t="n">
        <v>1</v>
      </c>
      <c r="I617" s="156" t="n">
        <v>5940</v>
      </c>
      <c r="J617" s="157" t="n">
        <f aca="false">ROUND(I617*H617,2)</f>
        <v>5940</v>
      </c>
      <c r="K617" s="153"/>
      <c r="L617" s="21"/>
      <c r="M617" s="158"/>
      <c r="N617" s="159" t="s">
        <v>42</v>
      </c>
      <c r="O617" s="160" t="n">
        <v>3.684</v>
      </c>
      <c r="P617" s="160" t="n">
        <f aca="false">O617*H617</f>
        <v>3.684</v>
      </c>
      <c r="Q617" s="160" t="n">
        <v>0.03047</v>
      </c>
      <c r="R617" s="160" t="n">
        <f aca="false">Q617*H617</f>
        <v>0.03047</v>
      </c>
      <c r="S617" s="160" t="n">
        <v>0</v>
      </c>
      <c r="T617" s="161" t="n">
        <f aca="false">S617*H617</f>
        <v>0</v>
      </c>
      <c r="AR617" s="162" t="s">
        <v>280</v>
      </c>
      <c r="AT617" s="162" t="s">
        <v>172</v>
      </c>
      <c r="AU617" s="162" t="s">
        <v>80</v>
      </c>
      <c r="AY617" s="4" t="s">
        <v>170</v>
      </c>
      <c r="BE617" s="163" t="n">
        <f aca="false">IF(N617="základní",J617,0)</f>
        <v>5940</v>
      </c>
      <c r="BF617" s="163" t="n">
        <f aca="false">IF(N617="snížená",J617,0)</f>
        <v>0</v>
      </c>
      <c r="BG617" s="163" t="n">
        <f aca="false">IF(N617="zákl. přenesená",J617,0)</f>
        <v>0</v>
      </c>
      <c r="BH617" s="163" t="n">
        <f aca="false">IF(N617="sníž. přenesená",J617,0)</f>
        <v>0</v>
      </c>
      <c r="BI617" s="163" t="n">
        <f aca="false">IF(N617="nulová",J617,0)</f>
        <v>0</v>
      </c>
      <c r="BJ617" s="4" t="s">
        <v>78</v>
      </c>
      <c r="BK617" s="163" t="n">
        <f aca="false">ROUND(I617*H617,2)</f>
        <v>5940</v>
      </c>
      <c r="BL617" s="4" t="s">
        <v>280</v>
      </c>
      <c r="BM617" s="162" t="s">
        <v>877</v>
      </c>
    </row>
    <row r="618" s="20" customFormat="true" ht="10.5" hidden="false" customHeight="false" outlineLevel="0" collapsed="false">
      <c r="B618" s="21"/>
      <c r="D618" s="164" t="s">
        <v>178</v>
      </c>
      <c r="F618" s="165" t="s">
        <v>878</v>
      </c>
      <c r="L618" s="21"/>
      <c r="M618" s="166"/>
      <c r="T618" s="52"/>
      <c r="AT618" s="4" t="s">
        <v>178</v>
      </c>
      <c r="AU618" s="4" t="s">
        <v>80</v>
      </c>
    </row>
    <row r="619" s="20" customFormat="true" ht="24.2" hidden="false" customHeight="true" outlineLevel="0" collapsed="false">
      <c r="B619" s="21"/>
      <c r="C619" s="151" t="s">
        <v>879</v>
      </c>
      <c r="D619" s="151" t="s">
        <v>369</v>
      </c>
      <c r="E619" s="152" t="s">
        <v>880</v>
      </c>
      <c r="F619" s="153" t="s">
        <v>881</v>
      </c>
      <c r="G619" s="154" t="s">
        <v>292</v>
      </c>
      <c r="H619" s="155" t="n">
        <v>42</v>
      </c>
      <c r="I619" s="156" t="n">
        <v>6260</v>
      </c>
      <c r="J619" s="157" t="n">
        <f aca="false">ROUND(I619*H619,2)</f>
        <v>262920</v>
      </c>
      <c r="K619" s="153"/>
      <c r="L619" s="21"/>
      <c r="M619" s="158"/>
      <c r="N619" s="159" t="s">
        <v>42</v>
      </c>
      <c r="O619" s="160" t="n">
        <v>2.165</v>
      </c>
      <c r="P619" s="160" t="n">
        <f aca="false">O619*H619</f>
        <v>90.93</v>
      </c>
      <c r="Q619" s="160" t="n">
        <v>0.0227</v>
      </c>
      <c r="R619" s="160" t="n">
        <f aca="false">Q619*H619</f>
        <v>0.9534</v>
      </c>
      <c r="S619" s="160" t="n">
        <v>0</v>
      </c>
      <c r="T619" s="161" t="n">
        <f aca="false">S619*H619</f>
        <v>0</v>
      </c>
      <c r="AR619" s="162" t="s">
        <v>280</v>
      </c>
      <c r="AT619" s="162" t="s">
        <v>172</v>
      </c>
      <c r="AU619" s="162" t="s">
        <v>80</v>
      </c>
      <c r="AY619" s="4" t="s">
        <v>170</v>
      </c>
      <c r="BE619" s="163" t="n">
        <f aca="false">IF(N619="základní",J619,0)</f>
        <v>262920</v>
      </c>
      <c r="BF619" s="163" t="n">
        <f aca="false">IF(N619="snížená",J619,0)</f>
        <v>0</v>
      </c>
      <c r="BG619" s="163" t="n">
        <f aca="false">IF(N619="zákl. přenesená",J619,0)</f>
        <v>0</v>
      </c>
      <c r="BH619" s="163" t="n">
        <f aca="false">IF(N619="sníž. přenesená",J619,0)</f>
        <v>0</v>
      </c>
      <c r="BI619" s="163" t="n">
        <f aca="false">IF(N619="nulová",J619,0)</f>
        <v>0</v>
      </c>
      <c r="BJ619" s="4" t="s">
        <v>78</v>
      </c>
      <c r="BK619" s="163" t="n">
        <f aca="false">ROUND(I619*H619,2)</f>
        <v>262920</v>
      </c>
      <c r="BL619" s="4" t="s">
        <v>280</v>
      </c>
      <c r="BM619" s="162" t="s">
        <v>882</v>
      </c>
    </row>
    <row r="620" s="20" customFormat="true" ht="10.5" hidden="false" customHeight="false" outlineLevel="0" collapsed="false">
      <c r="B620" s="21"/>
      <c r="D620" s="164" t="s">
        <v>178</v>
      </c>
      <c r="F620" s="165" t="s">
        <v>883</v>
      </c>
      <c r="L620" s="21"/>
      <c r="M620" s="166"/>
      <c r="T620" s="52"/>
      <c r="AT620" s="4" t="s">
        <v>178</v>
      </c>
      <c r="AU620" s="4" t="s">
        <v>80</v>
      </c>
    </row>
    <row r="621" s="167" customFormat="true" ht="10.5" hidden="false" customHeight="false" outlineLevel="0" collapsed="false">
      <c r="B621" s="168"/>
      <c r="D621" s="169" t="s">
        <v>180</v>
      </c>
      <c r="E621" s="170"/>
      <c r="F621" s="171" t="s">
        <v>884</v>
      </c>
      <c r="H621" s="170"/>
      <c r="L621" s="168"/>
      <c r="M621" s="172"/>
      <c r="T621" s="173"/>
      <c r="AT621" s="170" t="s">
        <v>180</v>
      </c>
      <c r="AU621" s="170" t="s">
        <v>80</v>
      </c>
      <c r="AV621" s="167" t="s">
        <v>78</v>
      </c>
      <c r="AW621" s="167" t="s">
        <v>32</v>
      </c>
      <c r="AX621" s="167" t="s">
        <v>71</v>
      </c>
      <c r="AY621" s="170" t="s">
        <v>170</v>
      </c>
    </row>
    <row r="622" s="174" customFormat="true" ht="10.5" hidden="false" customHeight="false" outlineLevel="0" collapsed="false">
      <c r="B622" s="175"/>
      <c r="D622" s="169" t="s">
        <v>180</v>
      </c>
      <c r="E622" s="176"/>
      <c r="F622" s="177" t="s">
        <v>470</v>
      </c>
      <c r="H622" s="178" t="n">
        <v>42</v>
      </c>
      <c r="L622" s="175"/>
      <c r="M622" s="179"/>
      <c r="T622" s="180"/>
      <c r="AT622" s="176" t="s">
        <v>180</v>
      </c>
      <c r="AU622" s="176" t="s">
        <v>80</v>
      </c>
      <c r="AV622" s="174" t="s">
        <v>80</v>
      </c>
      <c r="AW622" s="174" t="s">
        <v>32</v>
      </c>
      <c r="AX622" s="174" t="s">
        <v>78</v>
      </c>
      <c r="AY622" s="176" t="s">
        <v>170</v>
      </c>
    </row>
    <row r="623" s="20" customFormat="true" ht="34.3" hidden="false" customHeight="true" outlineLevel="0" collapsed="false">
      <c r="B623" s="21"/>
      <c r="C623" s="151" t="s">
        <v>885</v>
      </c>
      <c r="D623" s="151" t="s">
        <v>369</v>
      </c>
      <c r="E623" s="152" t="s">
        <v>886</v>
      </c>
      <c r="F623" s="153" t="s">
        <v>887</v>
      </c>
      <c r="G623" s="154" t="s">
        <v>292</v>
      </c>
      <c r="H623" s="155" t="n">
        <v>2</v>
      </c>
      <c r="I623" s="156" t="n">
        <v>11800</v>
      </c>
      <c r="J623" s="157" t="n">
        <f aca="false">ROUND(I623*H623,2)</f>
        <v>23600</v>
      </c>
      <c r="K623" s="153"/>
      <c r="L623" s="21"/>
      <c r="M623" s="158"/>
      <c r="N623" s="159" t="s">
        <v>42</v>
      </c>
      <c r="O623" s="160" t="n">
        <v>2.395</v>
      </c>
      <c r="P623" s="160" t="n">
        <f aca="false">O623*H623</f>
        <v>4.79</v>
      </c>
      <c r="Q623" s="160" t="n">
        <v>0.0342</v>
      </c>
      <c r="R623" s="160" t="n">
        <f aca="false">Q623*H623</f>
        <v>0.0684</v>
      </c>
      <c r="S623" s="160" t="n">
        <v>0</v>
      </c>
      <c r="T623" s="161" t="n">
        <f aca="false">S623*H623</f>
        <v>0</v>
      </c>
      <c r="AR623" s="162" t="s">
        <v>280</v>
      </c>
      <c r="AT623" s="162" t="s">
        <v>172</v>
      </c>
      <c r="AU623" s="162" t="s">
        <v>80</v>
      </c>
      <c r="AY623" s="4" t="s">
        <v>170</v>
      </c>
      <c r="BE623" s="163" t="n">
        <f aca="false">IF(N623="základní",J623,0)</f>
        <v>23600</v>
      </c>
      <c r="BF623" s="163" t="n">
        <f aca="false">IF(N623="snížená",J623,0)</f>
        <v>0</v>
      </c>
      <c r="BG623" s="163" t="n">
        <f aca="false">IF(N623="zákl. přenesená",J623,0)</f>
        <v>0</v>
      </c>
      <c r="BH623" s="163" t="n">
        <f aca="false">IF(N623="sníž. přenesená",J623,0)</f>
        <v>0</v>
      </c>
      <c r="BI623" s="163" t="n">
        <f aca="false">IF(N623="nulová",J623,0)</f>
        <v>0</v>
      </c>
      <c r="BJ623" s="4" t="s">
        <v>78</v>
      </c>
      <c r="BK623" s="163" t="n">
        <f aca="false">ROUND(I623*H623,2)</f>
        <v>23600</v>
      </c>
      <c r="BL623" s="4" t="s">
        <v>280</v>
      </c>
      <c r="BM623" s="162" t="s">
        <v>888</v>
      </c>
    </row>
    <row r="624" s="20" customFormat="true" ht="10.5" hidden="false" customHeight="false" outlineLevel="0" collapsed="false">
      <c r="B624" s="21"/>
      <c r="D624" s="164" t="s">
        <v>178</v>
      </c>
      <c r="F624" s="165" t="s">
        <v>889</v>
      </c>
      <c r="L624" s="21"/>
      <c r="M624" s="166"/>
      <c r="T624" s="52"/>
      <c r="AT624" s="4" t="s">
        <v>178</v>
      </c>
      <c r="AU624" s="4" t="s">
        <v>80</v>
      </c>
    </row>
    <row r="625" s="20" customFormat="true" ht="35.05" hidden="false" customHeight="true" outlineLevel="0" collapsed="false">
      <c r="B625" s="21"/>
      <c r="C625" s="151" t="s">
        <v>890</v>
      </c>
      <c r="D625" s="151" t="s">
        <v>369</v>
      </c>
      <c r="E625" s="152" t="s">
        <v>891</v>
      </c>
      <c r="F625" s="153" t="s">
        <v>892</v>
      </c>
      <c r="G625" s="154" t="s">
        <v>292</v>
      </c>
      <c r="H625" s="155" t="n">
        <v>1</v>
      </c>
      <c r="I625" s="156" t="n">
        <v>9590</v>
      </c>
      <c r="J625" s="157" t="n">
        <f aca="false">ROUND(I625*H625,2)</f>
        <v>9590</v>
      </c>
      <c r="K625" s="153"/>
      <c r="L625" s="21"/>
      <c r="M625" s="158"/>
      <c r="N625" s="159" t="s">
        <v>42</v>
      </c>
      <c r="O625" s="160" t="n">
        <v>3.723</v>
      </c>
      <c r="P625" s="160" t="n">
        <f aca="false">O625*H625</f>
        <v>3.723</v>
      </c>
      <c r="Q625" s="160" t="n">
        <v>0.0452</v>
      </c>
      <c r="R625" s="160" t="n">
        <f aca="false">Q625*H625</f>
        <v>0.0452</v>
      </c>
      <c r="S625" s="160" t="n">
        <v>0</v>
      </c>
      <c r="T625" s="161" t="n">
        <f aca="false">S625*H625</f>
        <v>0</v>
      </c>
      <c r="AR625" s="162" t="s">
        <v>280</v>
      </c>
      <c r="AT625" s="162" t="s">
        <v>172</v>
      </c>
      <c r="AU625" s="162" t="s">
        <v>80</v>
      </c>
      <c r="AY625" s="4" t="s">
        <v>170</v>
      </c>
      <c r="BE625" s="163" t="n">
        <f aca="false">IF(N625="základní",J625,0)</f>
        <v>9590</v>
      </c>
      <c r="BF625" s="163" t="n">
        <f aca="false">IF(N625="snížená",J625,0)</f>
        <v>0</v>
      </c>
      <c r="BG625" s="163" t="n">
        <f aca="false">IF(N625="zákl. přenesená",J625,0)</f>
        <v>0</v>
      </c>
      <c r="BH625" s="163" t="n">
        <f aca="false">IF(N625="sníž. přenesená",J625,0)</f>
        <v>0</v>
      </c>
      <c r="BI625" s="163" t="n">
        <f aca="false">IF(N625="nulová",J625,0)</f>
        <v>0</v>
      </c>
      <c r="BJ625" s="4" t="s">
        <v>78</v>
      </c>
      <c r="BK625" s="163" t="n">
        <f aca="false">ROUND(I625*H625,2)</f>
        <v>9590</v>
      </c>
      <c r="BL625" s="4" t="s">
        <v>280</v>
      </c>
      <c r="BM625" s="162" t="s">
        <v>893</v>
      </c>
    </row>
    <row r="626" s="20" customFormat="true" ht="10.5" hidden="false" customHeight="false" outlineLevel="0" collapsed="false">
      <c r="B626" s="21"/>
      <c r="D626" s="164" t="s">
        <v>178</v>
      </c>
      <c r="F626" s="165" t="s">
        <v>894</v>
      </c>
      <c r="L626" s="21"/>
      <c r="M626" s="166"/>
      <c r="T626" s="52"/>
      <c r="AT626" s="4" t="s">
        <v>178</v>
      </c>
      <c r="AU626" s="4" t="s">
        <v>80</v>
      </c>
    </row>
    <row r="627" s="167" customFormat="true" ht="10.5" hidden="false" customHeight="false" outlineLevel="0" collapsed="false">
      <c r="B627" s="168"/>
      <c r="D627" s="169" t="s">
        <v>180</v>
      </c>
      <c r="E627" s="170"/>
      <c r="F627" s="171" t="s">
        <v>895</v>
      </c>
      <c r="H627" s="170"/>
      <c r="L627" s="168"/>
      <c r="M627" s="172"/>
      <c r="T627" s="173"/>
      <c r="AT627" s="170" t="s">
        <v>180</v>
      </c>
      <c r="AU627" s="170" t="s">
        <v>80</v>
      </c>
      <c r="AV627" s="167" t="s">
        <v>78</v>
      </c>
      <c r="AW627" s="167" t="s">
        <v>32</v>
      </c>
      <c r="AX627" s="167" t="s">
        <v>71</v>
      </c>
      <c r="AY627" s="170" t="s">
        <v>170</v>
      </c>
    </row>
    <row r="628" s="174" customFormat="true" ht="10.5" hidden="false" customHeight="false" outlineLevel="0" collapsed="false">
      <c r="B628" s="175"/>
      <c r="D628" s="169" t="s">
        <v>180</v>
      </c>
      <c r="E628" s="176"/>
      <c r="F628" s="177" t="s">
        <v>78</v>
      </c>
      <c r="H628" s="178" t="n">
        <v>1</v>
      </c>
      <c r="L628" s="175"/>
      <c r="M628" s="179"/>
      <c r="T628" s="180"/>
      <c r="AT628" s="176" t="s">
        <v>180</v>
      </c>
      <c r="AU628" s="176" t="s">
        <v>80</v>
      </c>
      <c r="AV628" s="174" t="s">
        <v>80</v>
      </c>
      <c r="AW628" s="174" t="s">
        <v>32</v>
      </c>
      <c r="AX628" s="174" t="s">
        <v>78</v>
      </c>
      <c r="AY628" s="176" t="s">
        <v>170</v>
      </c>
    </row>
    <row r="629" s="20" customFormat="true" ht="21.75" hidden="false" customHeight="true" outlineLevel="0" collapsed="false">
      <c r="B629" s="21"/>
      <c r="C629" s="151" t="s">
        <v>896</v>
      </c>
      <c r="D629" s="151" t="s">
        <v>369</v>
      </c>
      <c r="E629" s="152" t="s">
        <v>897</v>
      </c>
      <c r="F629" s="153" t="s">
        <v>898</v>
      </c>
      <c r="G629" s="154" t="s">
        <v>292</v>
      </c>
      <c r="H629" s="155" t="n">
        <v>1</v>
      </c>
      <c r="I629" s="156" t="n">
        <v>28600</v>
      </c>
      <c r="J629" s="157" t="n">
        <f aca="false">ROUND(I629*H629,2)</f>
        <v>28600</v>
      </c>
      <c r="K629" s="153"/>
      <c r="L629" s="21"/>
      <c r="M629" s="158"/>
      <c r="N629" s="159" t="s">
        <v>42</v>
      </c>
      <c r="O629" s="160" t="n">
        <v>9.75</v>
      </c>
      <c r="P629" s="160" t="n">
        <f aca="false">O629*H629</f>
        <v>9.75</v>
      </c>
      <c r="Q629" s="160" t="n">
        <v>0.0663</v>
      </c>
      <c r="R629" s="160" t="n">
        <f aca="false">Q629*H629</f>
        <v>0.0663</v>
      </c>
      <c r="S629" s="160" t="n">
        <v>0</v>
      </c>
      <c r="T629" s="161" t="n">
        <f aca="false">S629*H629</f>
        <v>0</v>
      </c>
      <c r="AR629" s="162" t="s">
        <v>280</v>
      </c>
      <c r="AT629" s="162" t="s">
        <v>172</v>
      </c>
      <c r="AU629" s="162" t="s">
        <v>80</v>
      </c>
      <c r="AY629" s="4" t="s">
        <v>170</v>
      </c>
      <c r="BE629" s="163" t="n">
        <f aca="false">IF(N629="základní",J629,0)</f>
        <v>28600</v>
      </c>
      <c r="BF629" s="163" t="n">
        <f aca="false">IF(N629="snížená",J629,0)</f>
        <v>0</v>
      </c>
      <c r="BG629" s="163" t="n">
        <f aca="false">IF(N629="zákl. přenesená",J629,0)</f>
        <v>0</v>
      </c>
      <c r="BH629" s="163" t="n">
        <f aca="false">IF(N629="sníž. přenesená",J629,0)</f>
        <v>0</v>
      </c>
      <c r="BI629" s="163" t="n">
        <f aca="false">IF(N629="nulová",J629,0)</f>
        <v>0</v>
      </c>
      <c r="BJ629" s="4" t="s">
        <v>78</v>
      </c>
      <c r="BK629" s="163" t="n">
        <f aca="false">ROUND(I629*H629,2)</f>
        <v>28600</v>
      </c>
      <c r="BL629" s="4" t="s">
        <v>280</v>
      </c>
      <c r="BM629" s="162" t="s">
        <v>899</v>
      </c>
    </row>
    <row r="630" s="20" customFormat="true" ht="10.5" hidden="false" customHeight="false" outlineLevel="0" collapsed="false">
      <c r="B630" s="21"/>
      <c r="D630" s="164" t="s">
        <v>178</v>
      </c>
      <c r="F630" s="165" t="s">
        <v>900</v>
      </c>
      <c r="L630" s="21"/>
      <c r="M630" s="166"/>
      <c r="T630" s="52"/>
      <c r="AT630" s="4" t="s">
        <v>178</v>
      </c>
      <c r="AU630" s="4" t="s">
        <v>80</v>
      </c>
    </row>
    <row r="631" s="167" customFormat="true" ht="10.5" hidden="false" customHeight="false" outlineLevel="0" collapsed="false">
      <c r="B631" s="168"/>
      <c r="D631" s="169" t="s">
        <v>180</v>
      </c>
      <c r="E631" s="170"/>
      <c r="F631" s="171" t="s">
        <v>901</v>
      </c>
      <c r="H631" s="170"/>
      <c r="L631" s="168"/>
      <c r="M631" s="172"/>
      <c r="T631" s="173"/>
      <c r="AT631" s="170" t="s">
        <v>180</v>
      </c>
      <c r="AU631" s="170" t="s">
        <v>80</v>
      </c>
      <c r="AV631" s="167" t="s">
        <v>78</v>
      </c>
      <c r="AW631" s="167" t="s">
        <v>32</v>
      </c>
      <c r="AX631" s="167" t="s">
        <v>71</v>
      </c>
      <c r="AY631" s="170" t="s">
        <v>170</v>
      </c>
    </row>
    <row r="632" s="174" customFormat="true" ht="10.5" hidden="false" customHeight="false" outlineLevel="0" collapsed="false">
      <c r="B632" s="175"/>
      <c r="D632" s="169" t="s">
        <v>180</v>
      </c>
      <c r="E632" s="176"/>
      <c r="F632" s="177" t="s">
        <v>78</v>
      </c>
      <c r="H632" s="178" t="n">
        <v>1</v>
      </c>
      <c r="L632" s="175"/>
      <c r="M632" s="179"/>
      <c r="T632" s="180"/>
      <c r="AT632" s="176" t="s">
        <v>180</v>
      </c>
      <c r="AU632" s="176" t="s">
        <v>80</v>
      </c>
      <c r="AV632" s="174" t="s">
        <v>80</v>
      </c>
      <c r="AW632" s="174" t="s">
        <v>32</v>
      </c>
      <c r="AX632" s="174" t="s">
        <v>78</v>
      </c>
      <c r="AY632" s="176" t="s">
        <v>170</v>
      </c>
    </row>
    <row r="633" s="20" customFormat="true" ht="21.75" hidden="false" customHeight="true" outlineLevel="0" collapsed="false">
      <c r="B633" s="21"/>
      <c r="C633" s="151" t="s">
        <v>902</v>
      </c>
      <c r="D633" s="151" t="s">
        <v>369</v>
      </c>
      <c r="E633" s="152" t="s">
        <v>903</v>
      </c>
      <c r="F633" s="153" t="s">
        <v>904</v>
      </c>
      <c r="G633" s="154" t="s">
        <v>292</v>
      </c>
      <c r="H633" s="155" t="n">
        <v>1</v>
      </c>
      <c r="I633" s="156" t="n">
        <v>14000</v>
      </c>
      <c r="J633" s="157" t="n">
        <f aca="false">ROUND(I633*H633,2)</f>
        <v>14000</v>
      </c>
      <c r="K633" s="153"/>
      <c r="L633" s="21"/>
      <c r="M633" s="158"/>
      <c r="N633" s="159" t="s">
        <v>42</v>
      </c>
      <c r="O633" s="160" t="n">
        <v>3.5</v>
      </c>
      <c r="P633" s="160" t="n">
        <f aca="false">O633*H633</f>
        <v>3.5</v>
      </c>
      <c r="Q633" s="160" t="n">
        <v>0.0121</v>
      </c>
      <c r="R633" s="160" t="n">
        <f aca="false">Q633*H633</f>
        <v>0.0121</v>
      </c>
      <c r="S633" s="160" t="n">
        <v>0</v>
      </c>
      <c r="T633" s="161" t="n">
        <f aca="false">S633*H633</f>
        <v>0</v>
      </c>
      <c r="AR633" s="162" t="s">
        <v>280</v>
      </c>
      <c r="AT633" s="162" t="s">
        <v>172</v>
      </c>
      <c r="AU633" s="162" t="s">
        <v>80</v>
      </c>
      <c r="AY633" s="4" t="s">
        <v>170</v>
      </c>
      <c r="BE633" s="163" t="n">
        <f aca="false">IF(N633="základní",J633,0)</f>
        <v>14000</v>
      </c>
      <c r="BF633" s="163" t="n">
        <f aca="false">IF(N633="snížená",J633,0)</f>
        <v>0</v>
      </c>
      <c r="BG633" s="163" t="n">
        <f aca="false">IF(N633="zákl. přenesená",J633,0)</f>
        <v>0</v>
      </c>
      <c r="BH633" s="163" t="n">
        <f aca="false">IF(N633="sníž. přenesená",J633,0)</f>
        <v>0</v>
      </c>
      <c r="BI633" s="163" t="n">
        <f aca="false">IF(N633="nulová",J633,0)</f>
        <v>0</v>
      </c>
      <c r="BJ633" s="4" t="s">
        <v>78</v>
      </c>
      <c r="BK633" s="163" t="n">
        <f aca="false">ROUND(I633*H633,2)</f>
        <v>14000</v>
      </c>
      <c r="BL633" s="4" t="s">
        <v>280</v>
      </c>
      <c r="BM633" s="162" t="s">
        <v>905</v>
      </c>
    </row>
    <row r="634" s="20" customFormat="true" ht="10.5" hidden="false" customHeight="false" outlineLevel="0" collapsed="false">
      <c r="B634" s="21"/>
      <c r="D634" s="164" t="s">
        <v>178</v>
      </c>
      <c r="F634" s="165" t="s">
        <v>906</v>
      </c>
      <c r="L634" s="21"/>
      <c r="M634" s="166"/>
      <c r="T634" s="52"/>
      <c r="AT634" s="4" t="s">
        <v>178</v>
      </c>
      <c r="AU634" s="4" t="s">
        <v>80</v>
      </c>
    </row>
    <row r="635" s="139" customFormat="true" ht="22.9" hidden="false" customHeight="true" outlineLevel="0" collapsed="false">
      <c r="B635" s="140"/>
      <c r="D635" s="141" t="s">
        <v>70</v>
      </c>
      <c r="E635" s="149" t="s">
        <v>907</v>
      </c>
      <c r="F635" s="149" t="s">
        <v>908</v>
      </c>
      <c r="J635" s="150" t="n">
        <f aca="false">BK635</f>
        <v>1124377.15</v>
      </c>
      <c r="L635" s="140"/>
      <c r="M635" s="144"/>
      <c r="P635" s="145" t="n">
        <f aca="false">SUM(P636:P668)</f>
        <v>1402.398674</v>
      </c>
      <c r="R635" s="145" t="n">
        <f aca="false">SUM(R636:R668)</f>
        <v>24.58973878</v>
      </c>
      <c r="T635" s="146" t="n">
        <f aca="false">SUM(T636:T668)</f>
        <v>0</v>
      </c>
      <c r="AR635" s="141" t="s">
        <v>80</v>
      </c>
      <c r="AT635" s="147" t="s">
        <v>70</v>
      </c>
      <c r="AU635" s="147" t="s">
        <v>78</v>
      </c>
      <c r="AY635" s="141" t="s">
        <v>170</v>
      </c>
      <c r="BK635" s="148" t="n">
        <f aca="false">SUM(BK636:BK668)</f>
        <v>1124377.15</v>
      </c>
    </row>
    <row r="636" s="20" customFormat="true" ht="37.9" hidden="false" customHeight="true" outlineLevel="0" collapsed="false">
      <c r="B636" s="21"/>
      <c r="C636" s="151" t="s">
        <v>909</v>
      </c>
      <c r="D636" s="151" t="s">
        <v>172</v>
      </c>
      <c r="E636" s="152" t="s">
        <v>910</v>
      </c>
      <c r="F636" s="153" t="s">
        <v>911</v>
      </c>
      <c r="G636" s="154" t="s">
        <v>175</v>
      </c>
      <c r="H636" s="155" t="n">
        <v>17.215</v>
      </c>
      <c r="I636" s="156" t="n">
        <v>1050</v>
      </c>
      <c r="J636" s="157" t="n">
        <f aca="false">ROUND(I636*H636,2)</f>
        <v>18075.75</v>
      </c>
      <c r="K636" s="153"/>
      <c r="L636" s="21"/>
      <c r="M636" s="158"/>
      <c r="N636" s="159" t="s">
        <v>42</v>
      </c>
      <c r="O636" s="160" t="n">
        <v>1.56</v>
      </c>
      <c r="P636" s="160" t="n">
        <f aca="false">O636*H636</f>
        <v>26.8554</v>
      </c>
      <c r="Q636" s="160" t="n">
        <v>0.00189</v>
      </c>
      <c r="R636" s="160" t="n">
        <f aca="false">Q636*H636</f>
        <v>0.03253635</v>
      </c>
      <c r="S636" s="160" t="n">
        <v>0</v>
      </c>
      <c r="T636" s="161" t="n">
        <f aca="false">S636*H636</f>
        <v>0</v>
      </c>
      <c r="AR636" s="162" t="s">
        <v>280</v>
      </c>
      <c r="AT636" s="162" t="s">
        <v>172</v>
      </c>
      <c r="AU636" s="162" t="s">
        <v>80</v>
      </c>
      <c r="AY636" s="4" t="s">
        <v>170</v>
      </c>
      <c r="BE636" s="163" t="n">
        <f aca="false">IF(N636="základní",J636,0)</f>
        <v>18075.75</v>
      </c>
      <c r="BF636" s="163" t="n">
        <f aca="false">IF(N636="snížená",J636,0)</f>
        <v>0</v>
      </c>
      <c r="BG636" s="163" t="n">
        <f aca="false">IF(N636="zákl. přenesená",J636,0)</f>
        <v>0</v>
      </c>
      <c r="BH636" s="163" t="n">
        <f aca="false">IF(N636="sníž. přenesená",J636,0)</f>
        <v>0</v>
      </c>
      <c r="BI636" s="163" t="n">
        <f aca="false">IF(N636="nulová",J636,0)</f>
        <v>0</v>
      </c>
      <c r="BJ636" s="4" t="s">
        <v>78</v>
      </c>
      <c r="BK636" s="163" t="n">
        <f aca="false">ROUND(I636*H636,2)</f>
        <v>18075.75</v>
      </c>
      <c r="BL636" s="4" t="s">
        <v>280</v>
      </c>
      <c r="BM636" s="162" t="s">
        <v>912</v>
      </c>
    </row>
    <row r="637" s="20" customFormat="true" ht="10.5" hidden="false" customHeight="false" outlineLevel="0" collapsed="false">
      <c r="B637" s="21"/>
      <c r="D637" s="164" t="s">
        <v>178</v>
      </c>
      <c r="F637" s="165" t="s">
        <v>913</v>
      </c>
      <c r="L637" s="21"/>
      <c r="M637" s="166"/>
      <c r="T637" s="52"/>
      <c r="AT637" s="4" t="s">
        <v>178</v>
      </c>
      <c r="AU637" s="4" t="s">
        <v>80</v>
      </c>
    </row>
    <row r="638" s="174" customFormat="true" ht="10.5" hidden="false" customHeight="false" outlineLevel="0" collapsed="false">
      <c r="B638" s="175"/>
      <c r="D638" s="169" t="s">
        <v>180</v>
      </c>
      <c r="E638" s="176"/>
      <c r="F638" s="177" t="s">
        <v>914</v>
      </c>
      <c r="H638" s="178" t="n">
        <v>17.215</v>
      </c>
      <c r="L638" s="175"/>
      <c r="M638" s="179"/>
      <c r="T638" s="180"/>
      <c r="AT638" s="176" t="s">
        <v>180</v>
      </c>
      <c r="AU638" s="176" t="s">
        <v>80</v>
      </c>
      <c r="AV638" s="174" t="s">
        <v>80</v>
      </c>
      <c r="AW638" s="174" t="s">
        <v>32</v>
      </c>
      <c r="AX638" s="174" t="s">
        <v>78</v>
      </c>
      <c r="AY638" s="176" t="s">
        <v>170</v>
      </c>
    </row>
    <row r="639" s="20" customFormat="true" ht="24.2" hidden="false" customHeight="true" outlineLevel="0" collapsed="false">
      <c r="B639" s="21"/>
      <c r="C639" s="151" t="s">
        <v>915</v>
      </c>
      <c r="D639" s="151" t="s">
        <v>172</v>
      </c>
      <c r="E639" s="152" t="s">
        <v>916</v>
      </c>
      <c r="F639" s="153" t="s">
        <v>917</v>
      </c>
      <c r="G639" s="154" t="s">
        <v>260</v>
      </c>
      <c r="H639" s="155" t="n">
        <v>38.343</v>
      </c>
      <c r="I639" s="156" t="n">
        <v>59.2</v>
      </c>
      <c r="J639" s="157" t="n">
        <f aca="false">ROUND(I639*H639,2)</f>
        <v>2269.91</v>
      </c>
      <c r="K639" s="153"/>
      <c r="L639" s="21"/>
      <c r="M639" s="158"/>
      <c r="N639" s="159" t="s">
        <v>42</v>
      </c>
      <c r="O639" s="160" t="n">
        <v>0.138</v>
      </c>
      <c r="P639" s="160" t="n">
        <f aca="false">O639*H639</f>
        <v>5.291334</v>
      </c>
      <c r="Q639" s="160" t="n">
        <v>0</v>
      </c>
      <c r="R639" s="160" t="n">
        <f aca="false">Q639*H639</f>
        <v>0</v>
      </c>
      <c r="S639" s="160" t="n">
        <v>0</v>
      </c>
      <c r="T639" s="161" t="n">
        <f aca="false">S639*H639</f>
        <v>0</v>
      </c>
      <c r="AR639" s="162" t="s">
        <v>280</v>
      </c>
      <c r="AT639" s="162" t="s">
        <v>172</v>
      </c>
      <c r="AU639" s="162" t="s">
        <v>80</v>
      </c>
      <c r="AY639" s="4" t="s">
        <v>170</v>
      </c>
      <c r="BE639" s="163" t="n">
        <f aca="false">IF(N639="základní",J639,0)</f>
        <v>2269.91</v>
      </c>
      <c r="BF639" s="163" t="n">
        <f aca="false">IF(N639="snížená",J639,0)</f>
        <v>0</v>
      </c>
      <c r="BG639" s="163" t="n">
        <f aca="false">IF(N639="zákl. přenesená",J639,0)</f>
        <v>0</v>
      </c>
      <c r="BH639" s="163" t="n">
        <f aca="false">IF(N639="sníž. přenesená",J639,0)</f>
        <v>0</v>
      </c>
      <c r="BI639" s="163" t="n">
        <f aca="false">IF(N639="nulová",J639,0)</f>
        <v>0</v>
      </c>
      <c r="BJ639" s="4" t="s">
        <v>78</v>
      </c>
      <c r="BK639" s="163" t="n">
        <f aca="false">ROUND(I639*H639,2)</f>
        <v>2269.91</v>
      </c>
      <c r="BL639" s="4" t="s">
        <v>280</v>
      </c>
      <c r="BM639" s="162" t="s">
        <v>918</v>
      </c>
    </row>
    <row r="640" s="20" customFormat="true" ht="10.5" hidden="false" customHeight="false" outlineLevel="0" collapsed="false">
      <c r="B640" s="21"/>
      <c r="D640" s="164" t="s">
        <v>178</v>
      </c>
      <c r="F640" s="165" t="s">
        <v>919</v>
      </c>
      <c r="L640" s="21"/>
      <c r="M640" s="166"/>
      <c r="T640" s="52"/>
      <c r="AT640" s="4" t="s">
        <v>178</v>
      </c>
      <c r="AU640" s="4" t="s">
        <v>80</v>
      </c>
    </row>
    <row r="641" s="167" customFormat="true" ht="10.5" hidden="false" customHeight="false" outlineLevel="0" collapsed="false">
      <c r="B641" s="168"/>
      <c r="D641" s="169" t="s">
        <v>180</v>
      </c>
      <c r="E641" s="170"/>
      <c r="F641" s="171" t="s">
        <v>599</v>
      </c>
      <c r="H641" s="170"/>
      <c r="L641" s="168"/>
      <c r="M641" s="172"/>
      <c r="T641" s="173"/>
      <c r="AT641" s="170" t="s">
        <v>180</v>
      </c>
      <c r="AU641" s="170" t="s">
        <v>80</v>
      </c>
      <c r="AV641" s="167" t="s">
        <v>78</v>
      </c>
      <c r="AW641" s="167" t="s">
        <v>32</v>
      </c>
      <c r="AX641" s="167" t="s">
        <v>71</v>
      </c>
      <c r="AY641" s="170" t="s">
        <v>170</v>
      </c>
    </row>
    <row r="642" s="174" customFormat="true" ht="10.5" hidden="false" customHeight="false" outlineLevel="0" collapsed="false">
      <c r="B642" s="175"/>
      <c r="D642" s="169" t="s">
        <v>180</v>
      </c>
      <c r="E642" s="176"/>
      <c r="F642" s="177" t="s">
        <v>516</v>
      </c>
      <c r="H642" s="178" t="n">
        <v>38.343</v>
      </c>
      <c r="L642" s="175"/>
      <c r="M642" s="179"/>
      <c r="T642" s="180"/>
      <c r="AT642" s="176" t="s">
        <v>180</v>
      </c>
      <c r="AU642" s="176" t="s">
        <v>80</v>
      </c>
      <c r="AV642" s="174" t="s">
        <v>80</v>
      </c>
      <c r="AW642" s="174" t="s">
        <v>32</v>
      </c>
      <c r="AX642" s="174" t="s">
        <v>78</v>
      </c>
      <c r="AY642" s="176" t="s">
        <v>170</v>
      </c>
    </row>
    <row r="643" s="20" customFormat="true" ht="24.2" hidden="false" customHeight="true" outlineLevel="0" collapsed="false">
      <c r="B643" s="21"/>
      <c r="C643" s="188" t="s">
        <v>920</v>
      </c>
      <c r="D643" s="188" t="s">
        <v>229</v>
      </c>
      <c r="E643" s="189" t="s">
        <v>921</v>
      </c>
      <c r="F643" s="190" t="s">
        <v>922</v>
      </c>
      <c r="G643" s="191" t="s">
        <v>175</v>
      </c>
      <c r="H643" s="192" t="n">
        <v>1.054</v>
      </c>
      <c r="I643" s="193" t="n">
        <v>8720</v>
      </c>
      <c r="J643" s="194" t="n">
        <f aca="false">ROUND(I643*H643,2)</f>
        <v>9190.88</v>
      </c>
      <c r="K643" s="190"/>
      <c r="L643" s="195"/>
      <c r="M643" s="196"/>
      <c r="N643" s="197" t="s">
        <v>42</v>
      </c>
      <c r="O643" s="160" t="n">
        <v>0</v>
      </c>
      <c r="P643" s="160" t="n">
        <f aca="false">O643*H643</f>
        <v>0</v>
      </c>
      <c r="Q643" s="160" t="n">
        <v>0.55</v>
      </c>
      <c r="R643" s="160" t="n">
        <f aca="false">Q643*H643</f>
        <v>0.5797</v>
      </c>
      <c r="S643" s="160" t="n">
        <v>0</v>
      </c>
      <c r="T643" s="161" t="n">
        <f aca="false">S643*H643</f>
        <v>0</v>
      </c>
      <c r="AR643" s="162" t="s">
        <v>390</v>
      </c>
      <c r="AT643" s="162" t="s">
        <v>229</v>
      </c>
      <c r="AU643" s="162" t="s">
        <v>80</v>
      </c>
      <c r="AY643" s="4" t="s">
        <v>170</v>
      </c>
      <c r="BE643" s="163" t="n">
        <f aca="false">IF(N643="základní",J643,0)</f>
        <v>9190.88</v>
      </c>
      <c r="BF643" s="163" t="n">
        <f aca="false">IF(N643="snížená",J643,0)</f>
        <v>0</v>
      </c>
      <c r="BG643" s="163" t="n">
        <f aca="false">IF(N643="zákl. přenesená",J643,0)</f>
        <v>0</v>
      </c>
      <c r="BH643" s="163" t="n">
        <f aca="false">IF(N643="sníž. přenesená",J643,0)</f>
        <v>0</v>
      </c>
      <c r="BI643" s="163" t="n">
        <f aca="false">IF(N643="nulová",J643,0)</f>
        <v>0</v>
      </c>
      <c r="BJ643" s="4" t="s">
        <v>78</v>
      </c>
      <c r="BK643" s="163" t="n">
        <f aca="false">ROUND(I643*H643,2)</f>
        <v>9190.88</v>
      </c>
      <c r="BL643" s="4" t="s">
        <v>280</v>
      </c>
      <c r="BM643" s="162" t="s">
        <v>923</v>
      </c>
    </row>
    <row r="644" s="174" customFormat="true" ht="10.5" hidden="false" customHeight="false" outlineLevel="0" collapsed="false">
      <c r="B644" s="175"/>
      <c r="D644" s="169" t="s">
        <v>180</v>
      </c>
      <c r="E644" s="176"/>
      <c r="F644" s="177" t="s">
        <v>924</v>
      </c>
      <c r="H644" s="178" t="n">
        <v>1.054</v>
      </c>
      <c r="L644" s="175"/>
      <c r="M644" s="179"/>
      <c r="T644" s="180"/>
      <c r="AT644" s="176" t="s">
        <v>180</v>
      </c>
      <c r="AU644" s="176" t="s">
        <v>80</v>
      </c>
      <c r="AV644" s="174" t="s">
        <v>80</v>
      </c>
      <c r="AW644" s="174" t="s">
        <v>32</v>
      </c>
      <c r="AX644" s="174" t="s">
        <v>78</v>
      </c>
      <c r="AY644" s="176" t="s">
        <v>170</v>
      </c>
    </row>
    <row r="645" s="20" customFormat="true" ht="24.2" hidden="false" customHeight="true" outlineLevel="0" collapsed="false">
      <c r="B645" s="21"/>
      <c r="C645" s="151" t="s">
        <v>925</v>
      </c>
      <c r="D645" s="151" t="s">
        <v>172</v>
      </c>
      <c r="E645" s="152" t="s">
        <v>926</v>
      </c>
      <c r="F645" s="153" t="s">
        <v>927</v>
      </c>
      <c r="G645" s="154" t="s">
        <v>175</v>
      </c>
      <c r="H645" s="155" t="n">
        <v>1.054</v>
      </c>
      <c r="I645" s="156" t="n">
        <v>608</v>
      </c>
      <c r="J645" s="157" t="n">
        <f aca="false">ROUND(I645*H645,2)</f>
        <v>640.83</v>
      </c>
      <c r="K645" s="153"/>
      <c r="L645" s="21"/>
      <c r="M645" s="158"/>
      <c r="N645" s="159" t="s">
        <v>42</v>
      </c>
      <c r="O645" s="160" t="n">
        <v>0</v>
      </c>
      <c r="P645" s="160" t="n">
        <f aca="false">O645*H645</f>
        <v>0</v>
      </c>
      <c r="Q645" s="160" t="n">
        <v>0.01266</v>
      </c>
      <c r="R645" s="160" t="n">
        <f aca="false">Q645*H645</f>
        <v>0.01334364</v>
      </c>
      <c r="S645" s="160" t="n">
        <v>0</v>
      </c>
      <c r="T645" s="161" t="n">
        <f aca="false">S645*H645</f>
        <v>0</v>
      </c>
      <c r="AR645" s="162" t="s">
        <v>280</v>
      </c>
      <c r="AT645" s="162" t="s">
        <v>172</v>
      </c>
      <c r="AU645" s="162" t="s">
        <v>80</v>
      </c>
      <c r="AY645" s="4" t="s">
        <v>170</v>
      </c>
      <c r="BE645" s="163" t="n">
        <f aca="false">IF(N645="základní",J645,0)</f>
        <v>640.83</v>
      </c>
      <c r="BF645" s="163" t="n">
        <f aca="false">IF(N645="snížená",J645,0)</f>
        <v>0</v>
      </c>
      <c r="BG645" s="163" t="n">
        <f aca="false">IF(N645="zákl. přenesená",J645,0)</f>
        <v>0</v>
      </c>
      <c r="BH645" s="163" t="n">
        <f aca="false">IF(N645="sníž. přenesená",J645,0)</f>
        <v>0</v>
      </c>
      <c r="BI645" s="163" t="n">
        <f aca="false">IF(N645="nulová",J645,0)</f>
        <v>0</v>
      </c>
      <c r="BJ645" s="4" t="s">
        <v>78</v>
      </c>
      <c r="BK645" s="163" t="n">
        <f aca="false">ROUND(I645*H645,2)</f>
        <v>640.83</v>
      </c>
      <c r="BL645" s="4" t="s">
        <v>280</v>
      </c>
      <c r="BM645" s="162" t="s">
        <v>928</v>
      </c>
    </row>
    <row r="646" s="20" customFormat="true" ht="10.5" hidden="false" customHeight="false" outlineLevel="0" collapsed="false">
      <c r="B646" s="21"/>
      <c r="D646" s="164" t="s">
        <v>178</v>
      </c>
      <c r="F646" s="165" t="s">
        <v>929</v>
      </c>
      <c r="L646" s="21"/>
      <c r="M646" s="166"/>
      <c r="T646" s="52"/>
      <c r="AT646" s="4" t="s">
        <v>178</v>
      </c>
      <c r="AU646" s="4" t="s">
        <v>80</v>
      </c>
    </row>
    <row r="647" s="20" customFormat="true" ht="37.9" hidden="false" customHeight="true" outlineLevel="0" collapsed="false">
      <c r="B647" s="21"/>
      <c r="C647" s="151" t="s">
        <v>930</v>
      </c>
      <c r="D647" s="151" t="s">
        <v>172</v>
      </c>
      <c r="E647" s="152" t="s">
        <v>931</v>
      </c>
      <c r="F647" s="153" t="s">
        <v>932</v>
      </c>
      <c r="G647" s="154" t="s">
        <v>260</v>
      </c>
      <c r="H647" s="155" t="n">
        <v>482.67</v>
      </c>
      <c r="I647" s="156" t="n">
        <v>124</v>
      </c>
      <c r="J647" s="157" t="n">
        <f aca="false">ROUND(I647*H647,2)</f>
        <v>59851.08</v>
      </c>
      <c r="K647" s="153"/>
      <c r="L647" s="21"/>
      <c r="M647" s="158"/>
      <c r="N647" s="159" t="s">
        <v>42</v>
      </c>
      <c r="O647" s="160" t="n">
        <v>0.29</v>
      </c>
      <c r="P647" s="160" t="n">
        <f aca="false">O647*H647</f>
        <v>139.9743</v>
      </c>
      <c r="Q647" s="160" t="n">
        <v>0</v>
      </c>
      <c r="R647" s="160" t="n">
        <f aca="false">Q647*H647</f>
        <v>0</v>
      </c>
      <c r="S647" s="160" t="n">
        <v>0</v>
      </c>
      <c r="T647" s="161" t="n">
        <f aca="false">S647*H647</f>
        <v>0</v>
      </c>
      <c r="AR647" s="162" t="s">
        <v>280</v>
      </c>
      <c r="AT647" s="162" t="s">
        <v>172</v>
      </c>
      <c r="AU647" s="162" t="s">
        <v>80</v>
      </c>
      <c r="AY647" s="4" t="s">
        <v>170</v>
      </c>
      <c r="BE647" s="163" t="n">
        <f aca="false">IF(N647="základní",J647,0)</f>
        <v>59851.08</v>
      </c>
      <c r="BF647" s="163" t="n">
        <f aca="false">IF(N647="snížená",J647,0)</f>
        <v>0</v>
      </c>
      <c r="BG647" s="163" t="n">
        <f aca="false">IF(N647="zákl. přenesená",J647,0)</f>
        <v>0</v>
      </c>
      <c r="BH647" s="163" t="n">
        <f aca="false">IF(N647="sníž. přenesená",J647,0)</f>
        <v>0</v>
      </c>
      <c r="BI647" s="163" t="n">
        <f aca="false">IF(N647="nulová",J647,0)</f>
        <v>0</v>
      </c>
      <c r="BJ647" s="4" t="s">
        <v>78</v>
      </c>
      <c r="BK647" s="163" t="n">
        <f aca="false">ROUND(I647*H647,2)</f>
        <v>59851.08</v>
      </c>
      <c r="BL647" s="4" t="s">
        <v>280</v>
      </c>
      <c r="BM647" s="162" t="s">
        <v>933</v>
      </c>
    </row>
    <row r="648" s="20" customFormat="true" ht="10.5" hidden="false" customHeight="false" outlineLevel="0" collapsed="false">
      <c r="B648" s="21"/>
      <c r="D648" s="164" t="s">
        <v>178</v>
      </c>
      <c r="F648" s="165" t="s">
        <v>934</v>
      </c>
      <c r="L648" s="21"/>
      <c r="M648" s="166"/>
      <c r="T648" s="52"/>
      <c r="AT648" s="4" t="s">
        <v>178</v>
      </c>
      <c r="AU648" s="4" t="s">
        <v>80</v>
      </c>
    </row>
    <row r="649" s="174" customFormat="true" ht="10.5" hidden="false" customHeight="false" outlineLevel="0" collapsed="false">
      <c r="B649" s="175"/>
      <c r="D649" s="169" t="s">
        <v>180</v>
      </c>
      <c r="E649" s="176"/>
      <c r="F649" s="177" t="s">
        <v>935</v>
      </c>
      <c r="H649" s="178" t="n">
        <v>482.67</v>
      </c>
      <c r="L649" s="175"/>
      <c r="M649" s="179"/>
      <c r="T649" s="180"/>
      <c r="AT649" s="176" t="s">
        <v>180</v>
      </c>
      <c r="AU649" s="176" t="s">
        <v>80</v>
      </c>
      <c r="AV649" s="174" t="s">
        <v>80</v>
      </c>
      <c r="AW649" s="174" t="s">
        <v>32</v>
      </c>
      <c r="AX649" s="174" t="s">
        <v>78</v>
      </c>
      <c r="AY649" s="176" t="s">
        <v>170</v>
      </c>
    </row>
    <row r="650" s="20" customFormat="true" ht="24.2" hidden="false" customHeight="true" outlineLevel="0" collapsed="false">
      <c r="B650" s="21"/>
      <c r="C650" s="188" t="s">
        <v>936</v>
      </c>
      <c r="D650" s="188" t="s">
        <v>229</v>
      </c>
      <c r="E650" s="189" t="s">
        <v>921</v>
      </c>
      <c r="F650" s="190" t="s">
        <v>922</v>
      </c>
      <c r="G650" s="191" t="s">
        <v>175</v>
      </c>
      <c r="H650" s="192" t="n">
        <v>13.273</v>
      </c>
      <c r="I650" s="193" t="n">
        <v>8720</v>
      </c>
      <c r="J650" s="194" t="n">
        <f aca="false">ROUND(I650*H650,2)</f>
        <v>115740.56</v>
      </c>
      <c r="K650" s="190"/>
      <c r="L650" s="195"/>
      <c r="M650" s="196"/>
      <c r="N650" s="197" t="s">
        <v>42</v>
      </c>
      <c r="O650" s="160" t="n">
        <v>0</v>
      </c>
      <c r="P650" s="160" t="n">
        <f aca="false">O650*H650</f>
        <v>0</v>
      </c>
      <c r="Q650" s="160" t="n">
        <v>0.55</v>
      </c>
      <c r="R650" s="160" t="n">
        <f aca="false">Q650*H650</f>
        <v>7.30015</v>
      </c>
      <c r="S650" s="160" t="n">
        <v>0</v>
      </c>
      <c r="T650" s="161" t="n">
        <f aca="false">S650*H650</f>
        <v>0</v>
      </c>
      <c r="AR650" s="162" t="s">
        <v>390</v>
      </c>
      <c r="AT650" s="162" t="s">
        <v>229</v>
      </c>
      <c r="AU650" s="162" t="s">
        <v>80</v>
      </c>
      <c r="AY650" s="4" t="s">
        <v>170</v>
      </c>
      <c r="BE650" s="163" t="n">
        <f aca="false">IF(N650="základní",J650,0)</f>
        <v>115740.56</v>
      </c>
      <c r="BF650" s="163" t="n">
        <f aca="false">IF(N650="snížená",J650,0)</f>
        <v>0</v>
      </c>
      <c r="BG650" s="163" t="n">
        <f aca="false">IF(N650="zákl. přenesená",J650,0)</f>
        <v>0</v>
      </c>
      <c r="BH650" s="163" t="n">
        <f aca="false">IF(N650="sníž. přenesená",J650,0)</f>
        <v>0</v>
      </c>
      <c r="BI650" s="163" t="n">
        <f aca="false">IF(N650="nulová",J650,0)</f>
        <v>0</v>
      </c>
      <c r="BJ650" s="4" t="s">
        <v>78</v>
      </c>
      <c r="BK650" s="163" t="n">
        <f aca="false">ROUND(I650*H650,2)</f>
        <v>115740.56</v>
      </c>
      <c r="BL650" s="4" t="s">
        <v>280</v>
      </c>
      <c r="BM650" s="162" t="s">
        <v>937</v>
      </c>
    </row>
    <row r="651" s="174" customFormat="true" ht="10.5" hidden="false" customHeight="false" outlineLevel="0" collapsed="false">
      <c r="B651" s="175"/>
      <c r="D651" s="169" t="s">
        <v>180</v>
      </c>
      <c r="E651" s="176"/>
      <c r="F651" s="177" t="s">
        <v>938</v>
      </c>
      <c r="H651" s="178" t="n">
        <v>13.273</v>
      </c>
      <c r="L651" s="175"/>
      <c r="M651" s="179"/>
      <c r="T651" s="180"/>
      <c r="AT651" s="176" t="s">
        <v>180</v>
      </c>
      <c r="AU651" s="176" t="s">
        <v>80</v>
      </c>
      <c r="AV651" s="174" t="s">
        <v>80</v>
      </c>
      <c r="AW651" s="174" t="s">
        <v>32</v>
      </c>
      <c r="AX651" s="174" t="s">
        <v>78</v>
      </c>
      <c r="AY651" s="176" t="s">
        <v>170</v>
      </c>
    </row>
    <row r="652" s="20" customFormat="true" ht="44.25" hidden="false" customHeight="true" outlineLevel="0" collapsed="false">
      <c r="B652" s="21"/>
      <c r="C652" s="151" t="s">
        <v>939</v>
      </c>
      <c r="D652" s="151" t="s">
        <v>172</v>
      </c>
      <c r="E652" s="152" t="s">
        <v>940</v>
      </c>
      <c r="F652" s="153" t="s">
        <v>941</v>
      </c>
      <c r="G652" s="154" t="s">
        <v>260</v>
      </c>
      <c r="H652" s="155" t="n">
        <v>120.235</v>
      </c>
      <c r="I652" s="156" t="n">
        <v>320</v>
      </c>
      <c r="J652" s="157" t="n">
        <f aca="false">ROUND(I652*H652,2)</f>
        <v>38475.2</v>
      </c>
      <c r="K652" s="153"/>
      <c r="L652" s="21"/>
      <c r="M652" s="158"/>
      <c r="N652" s="159" t="s">
        <v>42</v>
      </c>
      <c r="O652" s="160" t="n">
        <v>0.746</v>
      </c>
      <c r="P652" s="160" t="n">
        <f aca="false">O652*H652</f>
        <v>89.69531</v>
      </c>
      <c r="Q652" s="160" t="n">
        <v>0</v>
      </c>
      <c r="R652" s="160" t="n">
        <f aca="false">Q652*H652</f>
        <v>0</v>
      </c>
      <c r="S652" s="160" t="n">
        <v>0</v>
      </c>
      <c r="T652" s="161" t="n">
        <f aca="false">S652*H652</f>
        <v>0</v>
      </c>
      <c r="AR652" s="162" t="s">
        <v>280</v>
      </c>
      <c r="AT652" s="162" t="s">
        <v>172</v>
      </c>
      <c r="AU652" s="162" t="s">
        <v>80</v>
      </c>
      <c r="AY652" s="4" t="s">
        <v>170</v>
      </c>
      <c r="BE652" s="163" t="n">
        <f aca="false">IF(N652="základní",J652,0)</f>
        <v>38475.2</v>
      </c>
      <c r="BF652" s="163" t="n">
        <f aca="false">IF(N652="snížená",J652,0)</f>
        <v>0</v>
      </c>
      <c r="BG652" s="163" t="n">
        <f aca="false">IF(N652="zákl. přenesená",J652,0)</f>
        <v>0</v>
      </c>
      <c r="BH652" s="163" t="n">
        <f aca="false">IF(N652="sníž. přenesená",J652,0)</f>
        <v>0</v>
      </c>
      <c r="BI652" s="163" t="n">
        <f aca="false">IF(N652="nulová",J652,0)</f>
        <v>0</v>
      </c>
      <c r="BJ652" s="4" t="s">
        <v>78</v>
      </c>
      <c r="BK652" s="163" t="n">
        <f aca="false">ROUND(I652*H652,2)</f>
        <v>38475.2</v>
      </c>
      <c r="BL652" s="4" t="s">
        <v>280</v>
      </c>
      <c r="BM652" s="162" t="s">
        <v>942</v>
      </c>
    </row>
    <row r="653" s="20" customFormat="true" ht="10.5" hidden="false" customHeight="false" outlineLevel="0" collapsed="false">
      <c r="B653" s="21"/>
      <c r="D653" s="164" t="s">
        <v>178</v>
      </c>
      <c r="F653" s="165" t="s">
        <v>943</v>
      </c>
      <c r="L653" s="21"/>
      <c r="M653" s="166"/>
      <c r="T653" s="52"/>
      <c r="AT653" s="4" t="s">
        <v>178</v>
      </c>
      <c r="AU653" s="4" t="s">
        <v>80</v>
      </c>
    </row>
    <row r="654" s="174" customFormat="true" ht="10.5" hidden="false" customHeight="false" outlineLevel="0" collapsed="false">
      <c r="B654" s="175"/>
      <c r="D654" s="169" t="s">
        <v>180</v>
      </c>
      <c r="E654" s="176"/>
      <c r="F654" s="177" t="s">
        <v>944</v>
      </c>
      <c r="H654" s="178" t="n">
        <v>120.235</v>
      </c>
      <c r="L654" s="175"/>
      <c r="M654" s="179"/>
      <c r="T654" s="180"/>
      <c r="AT654" s="176" t="s">
        <v>180</v>
      </c>
      <c r="AU654" s="176" t="s">
        <v>80</v>
      </c>
      <c r="AV654" s="174" t="s">
        <v>80</v>
      </c>
      <c r="AW654" s="174" t="s">
        <v>32</v>
      </c>
      <c r="AX654" s="174" t="s">
        <v>78</v>
      </c>
      <c r="AY654" s="176" t="s">
        <v>170</v>
      </c>
    </row>
    <row r="655" s="20" customFormat="true" ht="24.2" hidden="false" customHeight="true" outlineLevel="0" collapsed="false">
      <c r="B655" s="21"/>
      <c r="C655" s="188" t="s">
        <v>945</v>
      </c>
      <c r="D655" s="188" t="s">
        <v>229</v>
      </c>
      <c r="E655" s="189" t="s">
        <v>921</v>
      </c>
      <c r="F655" s="190" t="s">
        <v>922</v>
      </c>
      <c r="G655" s="191" t="s">
        <v>175</v>
      </c>
      <c r="H655" s="192" t="n">
        <v>3.306</v>
      </c>
      <c r="I655" s="193" t="n">
        <v>8720</v>
      </c>
      <c r="J655" s="194" t="n">
        <f aca="false">ROUND(I655*H655,2)</f>
        <v>28828.32</v>
      </c>
      <c r="K655" s="190"/>
      <c r="L655" s="195"/>
      <c r="M655" s="196"/>
      <c r="N655" s="197" t="s">
        <v>42</v>
      </c>
      <c r="O655" s="160" t="n">
        <v>0</v>
      </c>
      <c r="P655" s="160" t="n">
        <f aca="false">O655*H655</f>
        <v>0</v>
      </c>
      <c r="Q655" s="160" t="n">
        <v>0.55</v>
      </c>
      <c r="R655" s="160" t="n">
        <f aca="false">Q655*H655</f>
        <v>1.8183</v>
      </c>
      <c r="S655" s="160" t="n">
        <v>0</v>
      </c>
      <c r="T655" s="161" t="n">
        <f aca="false">S655*H655</f>
        <v>0</v>
      </c>
      <c r="AR655" s="162" t="s">
        <v>390</v>
      </c>
      <c r="AT655" s="162" t="s">
        <v>229</v>
      </c>
      <c r="AU655" s="162" t="s">
        <v>80</v>
      </c>
      <c r="AY655" s="4" t="s">
        <v>170</v>
      </c>
      <c r="BE655" s="163" t="n">
        <f aca="false">IF(N655="základní",J655,0)</f>
        <v>28828.32</v>
      </c>
      <c r="BF655" s="163" t="n">
        <f aca="false">IF(N655="snížená",J655,0)</f>
        <v>0</v>
      </c>
      <c r="BG655" s="163" t="n">
        <f aca="false">IF(N655="zákl. přenesená",J655,0)</f>
        <v>0</v>
      </c>
      <c r="BH655" s="163" t="n">
        <f aca="false">IF(N655="sníž. přenesená",J655,0)</f>
        <v>0</v>
      </c>
      <c r="BI655" s="163" t="n">
        <f aca="false">IF(N655="nulová",J655,0)</f>
        <v>0</v>
      </c>
      <c r="BJ655" s="4" t="s">
        <v>78</v>
      </c>
      <c r="BK655" s="163" t="n">
        <f aca="false">ROUND(I655*H655,2)</f>
        <v>28828.32</v>
      </c>
      <c r="BL655" s="4" t="s">
        <v>280</v>
      </c>
      <c r="BM655" s="162" t="s">
        <v>946</v>
      </c>
    </row>
    <row r="656" s="174" customFormat="true" ht="10.5" hidden="false" customHeight="false" outlineLevel="0" collapsed="false">
      <c r="B656" s="175"/>
      <c r="D656" s="169" t="s">
        <v>180</v>
      </c>
      <c r="E656" s="176"/>
      <c r="F656" s="177" t="s">
        <v>947</v>
      </c>
      <c r="H656" s="178" t="n">
        <v>3.306</v>
      </c>
      <c r="L656" s="175"/>
      <c r="M656" s="179"/>
      <c r="T656" s="180"/>
      <c r="AT656" s="176" t="s">
        <v>180</v>
      </c>
      <c r="AU656" s="176" t="s">
        <v>80</v>
      </c>
      <c r="AV656" s="174" t="s">
        <v>80</v>
      </c>
      <c r="AW656" s="174" t="s">
        <v>32</v>
      </c>
      <c r="AX656" s="174" t="s">
        <v>78</v>
      </c>
      <c r="AY656" s="176" t="s">
        <v>170</v>
      </c>
    </row>
    <row r="657" s="20" customFormat="true" ht="24.2" hidden="false" customHeight="true" outlineLevel="0" collapsed="false">
      <c r="B657" s="21"/>
      <c r="C657" s="151" t="s">
        <v>948</v>
      </c>
      <c r="D657" s="151" t="s">
        <v>172</v>
      </c>
      <c r="E657" s="152" t="s">
        <v>949</v>
      </c>
      <c r="F657" s="153" t="s">
        <v>950</v>
      </c>
      <c r="G657" s="154" t="s">
        <v>352</v>
      </c>
      <c r="H657" s="155" t="n">
        <v>258.57</v>
      </c>
      <c r="I657" s="156" t="n">
        <v>16.1</v>
      </c>
      <c r="J657" s="157" t="n">
        <f aca="false">ROUND(I657*H657,2)</f>
        <v>4162.98</v>
      </c>
      <c r="K657" s="153"/>
      <c r="L657" s="21"/>
      <c r="M657" s="158"/>
      <c r="N657" s="159" t="s">
        <v>42</v>
      </c>
      <c r="O657" s="160" t="n">
        <v>0.03</v>
      </c>
      <c r="P657" s="160" t="n">
        <f aca="false">O657*H657</f>
        <v>7.7571</v>
      </c>
      <c r="Q657" s="160" t="n">
        <v>2E-005</v>
      </c>
      <c r="R657" s="160" t="n">
        <f aca="false">Q657*H657</f>
        <v>0.0051714</v>
      </c>
      <c r="S657" s="160" t="n">
        <v>0</v>
      </c>
      <c r="T657" s="161" t="n">
        <f aca="false">S657*H657</f>
        <v>0</v>
      </c>
      <c r="AR657" s="162" t="s">
        <v>280</v>
      </c>
      <c r="AT657" s="162" t="s">
        <v>172</v>
      </c>
      <c r="AU657" s="162" t="s">
        <v>80</v>
      </c>
      <c r="AY657" s="4" t="s">
        <v>170</v>
      </c>
      <c r="BE657" s="163" t="n">
        <f aca="false">IF(N657="základní",J657,0)</f>
        <v>4162.98</v>
      </c>
      <c r="BF657" s="163" t="n">
        <f aca="false">IF(N657="snížená",J657,0)</f>
        <v>0</v>
      </c>
      <c r="BG657" s="163" t="n">
        <f aca="false">IF(N657="zákl. přenesená",J657,0)</f>
        <v>0</v>
      </c>
      <c r="BH657" s="163" t="n">
        <f aca="false">IF(N657="sníž. přenesená",J657,0)</f>
        <v>0</v>
      </c>
      <c r="BI657" s="163" t="n">
        <f aca="false">IF(N657="nulová",J657,0)</f>
        <v>0</v>
      </c>
      <c r="BJ657" s="4" t="s">
        <v>78</v>
      </c>
      <c r="BK657" s="163" t="n">
        <f aca="false">ROUND(I657*H657,2)</f>
        <v>4162.98</v>
      </c>
      <c r="BL657" s="4" t="s">
        <v>280</v>
      </c>
      <c r="BM657" s="162" t="s">
        <v>951</v>
      </c>
    </row>
    <row r="658" s="20" customFormat="true" ht="10.5" hidden="false" customHeight="false" outlineLevel="0" collapsed="false">
      <c r="B658" s="21"/>
      <c r="D658" s="164" t="s">
        <v>178</v>
      </c>
      <c r="F658" s="165" t="s">
        <v>952</v>
      </c>
      <c r="L658" s="21"/>
      <c r="M658" s="166"/>
      <c r="T658" s="52"/>
      <c r="AT658" s="4" t="s">
        <v>178</v>
      </c>
      <c r="AU658" s="4" t="s">
        <v>80</v>
      </c>
    </row>
    <row r="659" s="174" customFormat="true" ht="10.5" hidden="false" customHeight="false" outlineLevel="0" collapsed="false">
      <c r="B659" s="175"/>
      <c r="D659" s="169" t="s">
        <v>180</v>
      </c>
      <c r="E659" s="176"/>
      <c r="F659" s="177" t="s">
        <v>953</v>
      </c>
      <c r="H659" s="178" t="n">
        <v>258.57</v>
      </c>
      <c r="L659" s="175"/>
      <c r="M659" s="179"/>
      <c r="T659" s="180"/>
      <c r="AT659" s="176" t="s">
        <v>180</v>
      </c>
      <c r="AU659" s="176" t="s">
        <v>80</v>
      </c>
      <c r="AV659" s="174" t="s">
        <v>80</v>
      </c>
      <c r="AW659" s="174" t="s">
        <v>32</v>
      </c>
      <c r="AX659" s="174" t="s">
        <v>78</v>
      </c>
      <c r="AY659" s="176" t="s">
        <v>170</v>
      </c>
    </row>
    <row r="660" s="20" customFormat="true" ht="24.2" hidden="false" customHeight="true" outlineLevel="0" collapsed="false">
      <c r="B660" s="21"/>
      <c r="C660" s="188" t="s">
        <v>954</v>
      </c>
      <c r="D660" s="188" t="s">
        <v>229</v>
      </c>
      <c r="E660" s="189" t="s">
        <v>955</v>
      </c>
      <c r="F660" s="190" t="s">
        <v>956</v>
      </c>
      <c r="G660" s="191" t="s">
        <v>175</v>
      </c>
      <c r="H660" s="192" t="n">
        <v>0.683</v>
      </c>
      <c r="I660" s="193" t="n">
        <v>12200</v>
      </c>
      <c r="J660" s="194" t="n">
        <f aca="false">ROUND(I660*H660,2)</f>
        <v>8332.6</v>
      </c>
      <c r="K660" s="190"/>
      <c r="L660" s="195"/>
      <c r="M660" s="196"/>
      <c r="N660" s="197" t="s">
        <v>42</v>
      </c>
      <c r="O660" s="160" t="n">
        <v>0</v>
      </c>
      <c r="P660" s="160" t="n">
        <f aca="false">O660*H660</f>
        <v>0</v>
      </c>
      <c r="Q660" s="160" t="n">
        <v>0.55</v>
      </c>
      <c r="R660" s="160" t="n">
        <f aca="false">Q660*H660</f>
        <v>0.37565</v>
      </c>
      <c r="S660" s="160" t="n">
        <v>0</v>
      </c>
      <c r="T660" s="161" t="n">
        <f aca="false">S660*H660</f>
        <v>0</v>
      </c>
      <c r="AR660" s="162" t="s">
        <v>390</v>
      </c>
      <c r="AT660" s="162" t="s">
        <v>229</v>
      </c>
      <c r="AU660" s="162" t="s">
        <v>80</v>
      </c>
      <c r="AY660" s="4" t="s">
        <v>170</v>
      </c>
      <c r="BE660" s="163" t="n">
        <f aca="false">IF(N660="základní",J660,0)</f>
        <v>8332.6</v>
      </c>
      <c r="BF660" s="163" t="n">
        <f aca="false">IF(N660="snížená",J660,0)</f>
        <v>0</v>
      </c>
      <c r="BG660" s="163" t="n">
        <f aca="false">IF(N660="zákl. přenesená",J660,0)</f>
        <v>0</v>
      </c>
      <c r="BH660" s="163" t="n">
        <f aca="false">IF(N660="sníž. přenesená",J660,0)</f>
        <v>0</v>
      </c>
      <c r="BI660" s="163" t="n">
        <f aca="false">IF(N660="nulová",J660,0)</f>
        <v>0</v>
      </c>
      <c r="BJ660" s="4" t="s">
        <v>78</v>
      </c>
      <c r="BK660" s="163" t="n">
        <f aca="false">ROUND(I660*H660,2)</f>
        <v>8332.6</v>
      </c>
      <c r="BL660" s="4" t="s">
        <v>280</v>
      </c>
      <c r="BM660" s="162" t="s">
        <v>957</v>
      </c>
    </row>
    <row r="661" s="174" customFormat="true" ht="10.5" hidden="false" customHeight="false" outlineLevel="0" collapsed="false">
      <c r="B661" s="175"/>
      <c r="D661" s="169" t="s">
        <v>180</v>
      </c>
      <c r="E661" s="176"/>
      <c r="F661" s="177" t="s">
        <v>958</v>
      </c>
      <c r="H661" s="178" t="n">
        <v>0.683</v>
      </c>
      <c r="L661" s="175"/>
      <c r="M661" s="179"/>
      <c r="T661" s="180"/>
      <c r="AT661" s="176" t="s">
        <v>180</v>
      </c>
      <c r="AU661" s="176" t="s">
        <v>80</v>
      </c>
      <c r="AV661" s="174" t="s">
        <v>80</v>
      </c>
      <c r="AW661" s="174" t="s">
        <v>32</v>
      </c>
      <c r="AX661" s="174" t="s">
        <v>78</v>
      </c>
      <c r="AY661" s="176" t="s">
        <v>170</v>
      </c>
    </row>
    <row r="662" s="20" customFormat="true" ht="37.9" hidden="false" customHeight="true" outlineLevel="0" collapsed="false">
      <c r="B662" s="21"/>
      <c r="C662" s="151" t="s">
        <v>959</v>
      </c>
      <c r="D662" s="151" t="s">
        <v>172</v>
      </c>
      <c r="E662" s="152" t="s">
        <v>960</v>
      </c>
      <c r="F662" s="153" t="s">
        <v>961</v>
      </c>
      <c r="G662" s="154" t="s">
        <v>175</v>
      </c>
      <c r="H662" s="155" t="n">
        <v>17.262</v>
      </c>
      <c r="I662" s="156" t="n">
        <v>2020</v>
      </c>
      <c r="J662" s="157" t="n">
        <f aca="false">ROUND(I662*H662,2)</f>
        <v>34869.24</v>
      </c>
      <c r="K662" s="153"/>
      <c r="L662" s="21"/>
      <c r="M662" s="158"/>
      <c r="N662" s="159" t="s">
        <v>42</v>
      </c>
      <c r="O662" s="160" t="n">
        <v>0</v>
      </c>
      <c r="P662" s="160" t="n">
        <f aca="false">O662*H662</f>
        <v>0</v>
      </c>
      <c r="Q662" s="160" t="n">
        <v>0.02337</v>
      </c>
      <c r="R662" s="160" t="n">
        <f aca="false">Q662*H662</f>
        <v>0.40341294</v>
      </c>
      <c r="S662" s="160" t="n">
        <v>0</v>
      </c>
      <c r="T662" s="161" t="n">
        <f aca="false">S662*H662</f>
        <v>0</v>
      </c>
      <c r="AR662" s="162" t="s">
        <v>280</v>
      </c>
      <c r="AT662" s="162" t="s">
        <v>172</v>
      </c>
      <c r="AU662" s="162" t="s">
        <v>80</v>
      </c>
      <c r="AY662" s="4" t="s">
        <v>170</v>
      </c>
      <c r="BE662" s="163" t="n">
        <f aca="false">IF(N662="základní",J662,0)</f>
        <v>34869.24</v>
      </c>
      <c r="BF662" s="163" t="n">
        <f aca="false">IF(N662="snížená",J662,0)</f>
        <v>0</v>
      </c>
      <c r="BG662" s="163" t="n">
        <f aca="false">IF(N662="zákl. přenesená",J662,0)</f>
        <v>0</v>
      </c>
      <c r="BH662" s="163" t="n">
        <f aca="false">IF(N662="sníž. přenesená",J662,0)</f>
        <v>0</v>
      </c>
      <c r="BI662" s="163" t="n">
        <f aca="false">IF(N662="nulová",J662,0)</f>
        <v>0</v>
      </c>
      <c r="BJ662" s="4" t="s">
        <v>78</v>
      </c>
      <c r="BK662" s="163" t="n">
        <f aca="false">ROUND(I662*H662,2)</f>
        <v>34869.24</v>
      </c>
      <c r="BL662" s="4" t="s">
        <v>280</v>
      </c>
      <c r="BM662" s="162" t="s">
        <v>962</v>
      </c>
    </row>
    <row r="663" s="20" customFormat="true" ht="10.5" hidden="false" customHeight="false" outlineLevel="0" collapsed="false">
      <c r="B663" s="21"/>
      <c r="D663" s="164" t="s">
        <v>178</v>
      </c>
      <c r="F663" s="165" t="s">
        <v>963</v>
      </c>
      <c r="L663" s="21"/>
      <c r="M663" s="166"/>
      <c r="T663" s="52"/>
      <c r="AT663" s="4" t="s">
        <v>178</v>
      </c>
      <c r="AU663" s="4" t="s">
        <v>80</v>
      </c>
    </row>
    <row r="664" s="174" customFormat="true" ht="10.5" hidden="false" customHeight="false" outlineLevel="0" collapsed="false">
      <c r="B664" s="175"/>
      <c r="D664" s="169" t="s">
        <v>180</v>
      </c>
      <c r="E664" s="176"/>
      <c r="F664" s="177" t="s">
        <v>964</v>
      </c>
      <c r="H664" s="178" t="n">
        <v>17.262</v>
      </c>
      <c r="L664" s="175"/>
      <c r="M664" s="179"/>
      <c r="T664" s="180"/>
      <c r="AT664" s="176" t="s">
        <v>180</v>
      </c>
      <c r="AU664" s="176" t="s">
        <v>80</v>
      </c>
      <c r="AV664" s="174" t="s">
        <v>80</v>
      </c>
      <c r="AW664" s="174" t="s">
        <v>32</v>
      </c>
      <c r="AX664" s="174" t="s">
        <v>78</v>
      </c>
      <c r="AY664" s="176" t="s">
        <v>170</v>
      </c>
    </row>
    <row r="665" s="20" customFormat="true" ht="21.75" hidden="false" customHeight="true" outlineLevel="0" collapsed="false">
      <c r="B665" s="21"/>
      <c r="C665" s="151" t="s">
        <v>965</v>
      </c>
      <c r="D665" s="151" t="s">
        <v>369</v>
      </c>
      <c r="E665" s="152" t="s">
        <v>966</v>
      </c>
      <c r="F665" s="153" t="s">
        <v>967</v>
      </c>
      <c r="G665" s="154" t="s">
        <v>260</v>
      </c>
      <c r="H665" s="155" t="n">
        <v>464.535</v>
      </c>
      <c r="I665" s="156" t="n">
        <v>1620</v>
      </c>
      <c r="J665" s="157" t="n">
        <f aca="false">ROUND(I665*H665,2)</f>
        <v>752546.7</v>
      </c>
      <c r="K665" s="153"/>
      <c r="L665" s="21"/>
      <c r="M665" s="158"/>
      <c r="N665" s="159" t="s">
        <v>42</v>
      </c>
      <c r="O665" s="160" t="n">
        <v>2.33</v>
      </c>
      <c r="P665" s="160" t="n">
        <f aca="false">O665*H665</f>
        <v>1082.36655</v>
      </c>
      <c r="Q665" s="160" t="n">
        <v>0.03027</v>
      </c>
      <c r="R665" s="160" t="n">
        <f aca="false">Q665*H665</f>
        <v>14.06147445</v>
      </c>
      <c r="S665" s="160" t="n">
        <v>0</v>
      </c>
      <c r="T665" s="161" t="n">
        <f aca="false">S665*H665</f>
        <v>0</v>
      </c>
      <c r="AR665" s="162" t="s">
        <v>280</v>
      </c>
      <c r="AT665" s="162" t="s">
        <v>172</v>
      </c>
      <c r="AU665" s="162" t="s">
        <v>80</v>
      </c>
      <c r="AY665" s="4" t="s">
        <v>170</v>
      </c>
      <c r="BE665" s="163" t="n">
        <f aca="false">IF(N665="základní",J665,0)</f>
        <v>752546.7</v>
      </c>
      <c r="BF665" s="163" t="n">
        <f aca="false">IF(N665="snížená",J665,0)</f>
        <v>0</v>
      </c>
      <c r="BG665" s="163" t="n">
        <f aca="false">IF(N665="zákl. přenesená",J665,0)</f>
        <v>0</v>
      </c>
      <c r="BH665" s="163" t="n">
        <f aca="false">IF(N665="sníž. přenesená",J665,0)</f>
        <v>0</v>
      </c>
      <c r="BI665" s="163" t="n">
        <f aca="false">IF(N665="nulová",J665,0)</f>
        <v>0</v>
      </c>
      <c r="BJ665" s="4" t="s">
        <v>78</v>
      </c>
      <c r="BK665" s="163" t="n">
        <f aca="false">ROUND(I665*H665,2)</f>
        <v>752546.7</v>
      </c>
      <c r="BL665" s="4" t="s">
        <v>280</v>
      </c>
      <c r="BM665" s="162" t="s">
        <v>968</v>
      </c>
    </row>
    <row r="666" s="174" customFormat="true" ht="10.5" hidden="false" customHeight="false" outlineLevel="0" collapsed="false">
      <c r="B666" s="175"/>
      <c r="D666" s="169" t="s">
        <v>180</v>
      </c>
      <c r="E666" s="176"/>
      <c r="F666" s="177" t="s">
        <v>969</v>
      </c>
      <c r="H666" s="178" t="n">
        <v>464.535</v>
      </c>
      <c r="L666" s="175"/>
      <c r="M666" s="179"/>
      <c r="T666" s="180"/>
      <c r="AT666" s="176" t="s">
        <v>180</v>
      </c>
      <c r="AU666" s="176" t="s">
        <v>80</v>
      </c>
      <c r="AV666" s="174" t="s">
        <v>80</v>
      </c>
      <c r="AW666" s="174" t="s">
        <v>32</v>
      </c>
      <c r="AX666" s="174" t="s">
        <v>78</v>
      </c>
      <c r="AY666" s="176" t="s">
        <v>170</v>
      </c>
    </row>
    <row r="667" s="20" customFormat="true" ht="49.15" hidden="false" customHeight="true" outlineLevel="0" collapsed="false">
      <c r="B667" s="21"/>
      <c r="C667" s="151" t="s">
        <v>970</v>
      </c>
      <c r="D667" s="151" t="s">
        <v>172</v>
      </c>
      <c r="E667" s="152" t="s">
        <v>971</v>
      </c>
      <c r="F667" s="153" t="s">
        <v>972</v>
      </c>
      <c r="G667" s="154" t="s">
        <v>207</v>
      </c>
      <c r="H667" s="155" t="n">
        <v>24.59</v>
      </c>
      <c r="I667" s="156" t="n">
        <v>2090</v>
      </c>
      <c r="J667" s="157" t="n">
        <f aca="false">ROUND(I667*H667,2)</f>
        <v>51393.1</v>
      </c>
      <c r="K667" s="153"/>
      <c r="L667" s="21"/>
      <c r="M667" s="158"/>
      <c r="N667" s="159" t="s">
        <v>42</v>
      </c>
      <c r="O667" s="160" t="n">
        <v>2.052</v>
      </c>
      <c r="P667" s="160" t="n">
        <f aca="false">O667*H667</f>
        <v>50.45868</v>
      </c>
      <c r="Q667" s="160" t="n">
        <v>0</v>
      </c>
      <c r="R667" s="160" t="n">
        <f aca="false">Q667*H667</f>
        <v>0</v>
      </c>
      <c r="S667" s="160" t="n">
        <v>0</v>
      </c>
      <c r="T667" s="161" t="n">
        <f aca="false">S667*H667</f>
        <v>0</v>
      </c>
      <c r="AR667" s="162" t="s">
        <v>280</v>
      </c>
      <c r="AT667" s="162" t="s">
        <v>172</v>
      </c>
      <c r="AU667" s="162" t="s">
        <v>80</v>
      </c>
      <c r="AY667" s="4" t="s">
        <v>170</v>
      </c>
      <c r="BE667" s="163" t="n">
        <f aca="false">IF(N667="základní",J667,0)</f>
        <v>51393.1</v>
      </c>
      <c r="BF667" s="163" t="n">
        <f aca="false">IF(N667="snížená",J667,0)</f>
        <v>0</v>
      </c>
      <c r="BG667" s="163" t="n">
        <f aca="false">IF(N667="zákl. přenesená",J667,0)</f>
        <v>0</v>
      </c>
      <c r="BH667" s="163" t="n">
        <f aca="false">IF(N667="sníž. přenesená",J667,0)</f>
        <v>0</v>
      </c>
      <c r="BI667" s="163" t="n">
        <f aca="false">IF(N667="nulová",J667,0)</f>
        <v>0</v>
      </c>
      <c r="BJ667" s="4" t="s">
        <v>78</v>
      </c>
      <c r="BK667" s="163" t="n">
        <f aca="false">ROUND(I667*H667,2)</f>
        <v>51393.1</v>
      </c>
      <c r="BL667" s="4" t="s">
        <v>280</v>
      </c>
      <c r="BM667" s="162" t="s">
        <v>973</v>
      </c>
    </row>
    <row r="668" s="20" customFormat="true" ht="10.5" hidden="false" customHeight="false" outlineLevel="0" collapsed="false">
      <c r="B668" s="21"/>
      <c r="D668" s="164" t="s">
        <v>178</v>
      </c>
      <c r="F668" s="165" t="s">
        <v>974</v>
      </c>
      <c r="L668" s="21"/>
      <c r="M668" s="166"/>
      <c r="T668" s="52"/>
      <c r="AT668" s="4" t="s">
        <v>178</v>
      </c>
      <c r="AU668" s="4" t="s">
        <v>80</v>
      </c>
    </row>
    <row r="669" s="139" customFormat="true" ht="22.9" hidden="false" customHeight="true" outlineLevel="0" collapsed="false">
      <c r="B669" s="140"/>
      <c r="D669" s="141" t="s">
        <v>70</v>
      </c>
      <c r="E669" s="149" t="s">
        <v>975</v>
      </c>
      <c r="F669" s="149" t="s">
        <v>976</v>
      </c>
      <c r="J669" s="150" t="n">
        <f aca="false">BK669</f>
        <v>837693.71</v>
      </c>
      <c r="L669" s="140"/>
      <c r="M669" s="144"/>
      <c r="P669" s="145" t="n">
        <f aca="false">SUM(P670:P708)</f>
        <v>697.17738</v>
      </c>
      <c r="R669" s="145" t="n">
        <f aca="false">SUM(R670:R708)</f>
        <v>10.07446422</v>
      </c>
      <c r="T669" s="146" t="n">
        <f aca="false">SUM(T670:T708)</f>
        <v>0</v>
      </c>
      <c r="AR669" s="141" t="s">
        <v>80</v>
      </c>
      <c r="AT669" s="147" t="s">
        <v>70</v>
      </c>
      <c r="AU669" s="147" t="s">
        <v>78</v>
      </c>
      <c r="AY669" s="141" t="s">
        <v>170</v>
      </c>
      <c r="BK669" s="148" t="n">
        <f aca="false">SUM(BK670:BK708)</f>
        <v>837693.71</v>
      </c>
    </row>
    <row r="670" s="20" customFormat="true" ht="49.15" hidden="false" customHeight="true" outlineLevel="0" collapsed="false">
      <c r="B670" s="21"/>
      <c r="C670" s="151" t="s">
        <v>977</v>
      </c>
      <c r="D670" s="151" t="s">
        <v>172</v>
      </c>
      <c r="E670" s="152" t="s">
        <v>978</v>
      </c>
      <c r="F670" s="153" t="s">
        <v>979</v>
      </c>
      <c r="G670" s="154" t="s">
        <v>260</v>
      </c>
      <c r="H670" s="155" t="n">
        <v>393.04</v>
      </c>
      <c r="I670" s="156" t="n">
        <v>1100</v>
      </c>
      <c r="J670" s="157" t="n">
        <f aca="false">ROUND(I670*H670,2)</f>
        <v>432344</v>
      </c>
      <c r="K670" s="153"/>
      <c r="L670" s="21"/>
      <c r="M670" s="158"/>
      <c r="N670" s="159" t="s">
        <v>42</v>
      </c>
      <c r="O670" s="160" t="n">
        <v>1.04</v>
      </c>
      <c r="P670" s="160" t="n">
        <f aca="false">O670*H670</f>
        <v>408.7616</v>
      </c>
      <c r="Q670" s="160" t="n">
        <v>0.01577</v>
      </c>
      <c r="R670" s="160" t="n">
        <f aca="false">Q670*H670</f>
        <v>6.1982408</v>
      </c>
      <c r="S670" s="160" t="n">
        <v>0</v>
      </c>
      <c r="T670" s="161" t="n">
        <f aca="false">S670*H670</f>
        <v>0</v>
      </c>
      <c r="AR670" s="162" t="s">
        <v>280</v>
      </c>
      <c r="AT670" s="162" t="s">
        <v>172</v>
      </c>
      <c r="AU670" s="162" t="s">
        <v>80</v>
      </c>
      <c r="AY670" s="4" t="s">
        <v>170</v>
      </c>
      <c r="BE670" s="163" t="n">
        <f aca="false">IF(N670="základní",J670,0)</f>
        <v>432344</v>
      </c>
      <c r="BF670" s="163" t="n">
        <f aca="false">IF(N670="snížená",J670,0)</f>
        <v>0</v>
      </c>
      <c r="BG670" s="163" t="n">
        <f aca="false">IF(N670="zákl. přenesená",J670,0)</f>
        <v>0</v>
      </c>
      <c r="BH670" s="163" t="n">
        <f aca="false">IF(N670="sníž. přenesená",J670,0)</f>
        <v>0</v>
      </c>
      <c r="BI670" s="163" t="n">
        <f aca="false">IF(N670="nulová",J670,0)</f>
        <v>0</v>
      </c>
      <c r="BJ670" s="4" t="s">
        <v>78</v>
      </c>
      <c r="BK670" s="163" t="n">
        <f aca="false">ROUND(I670*H670,2)</f>
        <v>432344</v>
      </c>
      <c r="BL670" s="4" t="s">
        <v>280</v>
      </c>
      <c r="BM670" s="162" t="s">
        <v>980</v>
      </c>
    </row>
    <row r="671" s="20" customFormat="true" ht="10.5" hidden="false" customHeight="false" outlineLevel="0" collapsed="false">
      <c r="B671" s="21"/>
      <c r="D671" s="164" t="s">
        <v>178</v>
      </c>
      <c r="F671" s="165" t="s">
        <v>981</v>
      </c>
      <c r="L671" s="21"/>
      <c r="M671" s="166"/>
      <c r="T671" s="52"/>
      <c r="AT671" s="4" t="s">
        <v>178</v>
      </c>
      <c r="AU671" s="4" t="s">
        <v>80</v>
      </c>
    </row>
    <row r="672" s="167" customFormat="true" ht="10.5" hidden="false" customHeight="false" outlineLevel="0" collapsed="false">
      <c r="B672" s="168"/>
      <c r="D672" s="169" t="s">
        <v>180</v>
      </c>
      <c r="E672" s="170"/>
      <c r="F672" s="171" t="s">
        <v>982</v>
      </c>
      <c r="H672" s="170"/>
      <c r="L672" s="168"/>
      <c r="M672" s="172"/>
      <c r="T672" s="173"/>
      <c r="AT672" s="170" t="s">
        <v>180</v>
      </c>
      <c r="AU672" s="170" t="s">
        <v>80</v>
      </c>
      <c r="AV672" s="167" t="s">
        <v>78</v>
      </c>
      <c r="AW672" s="167" t="s">
        <v>32</v>
      </c>
      <c r="AX672" s="167" t="s">
        <v>71</v>
      </c>
      <c r="AY672" s="170" t="s">
        <v>170</v>
      </c>
    </row>
    <row r="673" s="167" customFormat="true" ht="10.5" hidden="false" customHeight="false" outlineLevel="0" collapsed="false">
      <c r="B673" s="168"/>
      <c r="D673" s="169" t="s">
        <v>180</v>
      </c>
      <c r="E673" s="170"/>
      <c r="F673" s="171" t="s">
        <v>274</v>
      </c>
      <c r="H673" s="170"/>
      <c r="L673" s="168"/>
      <c r="M673" s="172"/>
      <c r="T673" s="173"/>
      <c r="AT673" s="170" t="s">
        <v>180</v>
      </c>
      <c r="AU673" s="170" t="s">
        <v>80</v>
      </c>
      <c r="AV673" s="167" t="s">
        <v>78</v>
      </c>
      <c r="AW673" s="167" t="s">
        <v>32</v>
      </c>
      <c r="AX673" s="167" t="s">
        <v>71</v>
      </c>
      <c r="AY673" s="170" t="s">
        <v>170</v>
      </c>
    </row>
    <row r="674" s="174" customFormat="true" ht="10.5" hidden="false" customHeight="false" outlineLevel="0" collapsed="false">
      <c r="B674" s="175"/>
      <c r="D674" s="169" t="s">
        <v>180</v>
      </c>
      <c r="E674" s="176"/>
      <c r="F674" s="177" t="s">
        <v>983</v>
      </c>
      <c r="H674" s="178" t="n">
        <v>113.13</v>
      </c>
      <c r="L674" s="175"/>
      <c r="M674" s="179"/>
      <c r="T674" s="180"/>
      <c r="AT674" s="176" t="s">
        <v>180</v>
      </c>
      <c r="AU674" s="176" t="s">
        <v>80</v>
      </c>
      <c r="AV674" s="174" t="s">
        <v>80</v>
      </c>
      <c r="AW674" s="174" t="s">
        <v>32</v>
      </c>
      <c r="AX674" s="174" t="s">
        <v>71</v>
      </c>
      <c r="AY674" s="176" t="s">
        <v>170</v>
      </c>
    </row>
    <row r="675" s="167" customFormat="true" ht="10.5" hidden="false" customHeight="false" outlineLevel="0" collapsed="false">
      <c r="B675" s="168"/>
      <c r="D675" s="169" t="s">
        <v>180</v>
      </c>
      <c r="E675" s="170"/>
      <c r="F675" s="171" t="s">
        <v>277</v>
      </c>
      <c r="H675" s="170"/>
      <c r="L675" s="168"/>
      <c r="M675" s="172"/>
      <c r="T675" s="173"/>
      <c r="AT675" s="170" t="s">
        <v>180</v>
      </c>
      <c r="AU675" s="170" t="s">
        <v>80</v>
      </c>
      <c r="AV675" s="167" t="s">
        <v>78</v>
      </c>
      <c r="AW675" s="167" t="s">
        <v>32</v>
      </c>
      <c r="AX675" s="167" t="s">
        <v>71</v>
      </c>
      <c r="AY675" s="170" t="s">
        <v>170</v>
      </c>
    </row>
    <row r="676" s="174" customFormat="true" ht="19.25" hidden="false" customHeight="false" outlineLevel="0" collapsed="false">
      <c r="B676" s="175"/>
      <c r="D676" s="169" t="s">
        <v>180</v>
      </c>
      <c r="E676" s="176"/>
      <c r="F676" s="177" t="s">
        <v>984</v>
      </c>
      <c r="H676" s="178" t="n">
        <v>279.91</v>
      </c>
      <c r="L676" s="175"/>
      <c r="M676" s="179"/>
      <c r="T676" s="180"/>
      <c r="AT676" s="176" t="s">
        <v>180</v>
      </c>
      <c r="AU676" s="176" t="s">
        <v>80</v>
      </c>
      <c r="AV676" s="174" t="s">
        <v>80</v>
      </c>
      <c r="AW676" s="174" t="s">
        <v>32</v>
      </c>
      <c r="AX676" s="174" t="s">
        <v>71</v>
      </c>
      <c r="AY676" s="176" t="s">
        <v>170</v>
      </c>
    </row>
    <row r="677" s="181" customFormat="true" ht="10.5" hidden="false" customHeight="false" outlineLevel="0" collapsed="false">
      <c r="B677" s="182"/>
      <c r="D677" s="169" t="s">
        <v>180</v>
      </c>
      <c r="E677" s="183"/>
      <c r="F677" s="184" t="s">
        <v>190</v>
      </c>
      <c r="H677" s="185" t="n">
        <v>393.04</v>
      </c>
      <c r="L677" s="182"/>
      <c r="M677" s="186"/>
      <c r="T677" s="187"/>
      <c r="AT677" s="183" t="s">
        <v>180</v>
      </c>
      <c r="AU677" s="183" t="s">
        <v>80</v>
      </c>
      <c r="AV677" s="181" t="s">
        <v>176</v>
      </c>
      <c r="AW677" s="181" t="s">
        <v>32</v>
      </c>
      <c r="AX677" s="181" t="s">
        <v>78</v>
      </c>
      <c r="AY677" s="183" t="s">
        <v>170</v>
      </c>
    </row>
    <row r="678" s="20" customFormat="true" ht="49.15" hidden="false" customHeight="true" outlineLevel="0" collapsed="false">
      <c r="B678" s="21"/>
      <c r="C678" s="151" t="s">
        <v>985</v>
      </c>
      <c r="D678" s="151" t="s">
        <v>172</v>
      </c>
      <c r="E678" s="152" t="s">
        <v>986</v>
      </c>
      <c r="F678" s="153" t="s">
        <v>987</v>
      </c>
      <c r="G678" s="154" t="s">
        <v>260</v>
      </c>
      <c r="H678" s="155" t="n">
        <v>117.48</v>
      </c>
      <c r="I678" s="156" t="n">
        <v>1150</v>
      </c>
      <c r="J678" s="157" t="n">
        <f aca="false">ROUND(I678*H678,2)</f>
        <v>135102</v>
      </c>
      <c r="K678" s="153"/>
      <c r="L678" s="21"/>
      <c r="M678" s="158"/>
      <c r="N678" s="159" t="s">
        <v>42</v>
      </c>
      <c r="O678" s="160" t="n">
        <v>1.04</v>
      </c>
      <c r="P678" s="160" t="n">
        <f aca="false">O678*H678</f>
        <v>122.1792</v>
      </c>
      <c r="Q678" s="160" t="n">
        <v>0.01608</v>
      </c>
      <c r="R678" s="160" t="n">
        <f aca="false">Q678*H678</f>
        <v>1.8890784</v>
      </c>
      <c r="S678" s="160" t="n">
        <v>0</v>
      </c>
      <c r="T678" s="161" t="n">
        <f aca="false">S678*H678</f>
        <v>0</v>
      </c>
      <c r="AR678" s="162" t="s">
        <v>280</v>
      </c>
      <c r="AT678" s="162" t="s">
        <v>172</v>
      </c>
      <c r="AU678" s="162" t="s">
        <v>80</v>
      </c>
      <c r="AY678" s="4" t="s">
        <v>170</v>
      </c>
      <c r="BE678" s="163" t="n">
        <f aca="false">IF(N678="základní",J678,0)</f>
        <v>135102</v>
      </c>
      <c r="BF678" s="163" t="n">
        <f aca="false">IF(N678="snížená",J678,0)</f>
        <v>0</v>
      </c>
      <c r="BG678" s="163" t="n">
        <f aca="false">IF(N678="zákl. přenesená",J678,0)</f>
        <v>0</v>
      </c>
      <c r="BH678" s="163" t="n">
        <f aca="false">IF(N678="sníž. přenesená",J678,0)</f>
        <v>0</v>
      </c>
      <c r="BI678" s="163" t="n">
        <f aca="false">IF(N678="nulová",J678,0)</f>
        <v>0</v>
      </c>
      <c r="BJ678" s="4" t="s">
        <v>78</v>
      </c>
      <c r="BK678" s="163" t="n">
        <f aca="false">ROUND(I678*H678,2)</f>
        <v>135102</v>
      </c>
      <c r="BL678" s="4" t="s">
        <v>280</v>
      </c>
      <c r="BM678" s="162" t="s">
        <v>988</v>
      </c>
    </row>
    <row r="679" s="20" customFormat="true" ht="10.5" hidden="false" customHeight="false" outlineLevel="0" collapsed="false">
      <c r="B679" s="21"/>
      <c r="D679" s="164" t="s">
        <v>178</v>
      </c>
      <c r="F679" s="165" t="s">
        <v>989</v>
      </c>
      <c r="L679" s="21"/>
      <c r="M679" s="166"/>
      <c r="T679" s="52"/>
      <c r="AT679" s="4" t="s">
        <v>178</v>
      </c>
      <c r="AU679" s="4" t="s">
        <v>80</v>
      </c>
    </row>
    <row r="680" s="167" customFormat="true" ht="10.5" hidden="false" customHeight="false" outlineLevel="0" collapsed="false">
      <c r="B680" s="168"/>
      <c r="D680" s="169" t="s">
        <v>180</v>
      </c>
      <c r="E680" s="170"/>
      <c r="F680" s="171" t="s">
        <v>990</v>
      </c>
      <c r="H680" s="170"/>
      <c r="L680" s="168"/>
      <c r="M680" s="172"/>
      <c r="T680" s="173"/>
      <c r="AT680" s="170" t="s">
        <v>180</v>
      </c>
      <c r="AU680" s="170" t="s">
        <v>80</v>
      </c>
      <c r="AV680" s="167" t="s">
        <v>78</v>
      </c>
      <c r="AW680" s="167" t="s">
        <v>32</v>
      </c>
      <c r="AX680" s="167" t="s">
        <v>71</v>
      </c>
      <c r="AY680" s="170" t="s">
        <v>170</v>
      </c>
    </row>
    <row r="681" s="167" customFormat="true" ht="10.5" hidden="false" customHeight="false" outlineLevel="0" collapsed="false">
      <c r="B681" s="168"/>
      <c r="D681" s="169" t="s">
        <v>180</v>
      </c>
      <c r="E681" s="170"/>
      <c r="F681" s="171" t="s">
        <v>274</v>
      </c>
      <c r="H681" s="170"/>
      <c r="L681" s="168"/>
      <c r="M681" s="172"/>
      <c r="T681" s="173"/>
      <c r="AT681" s="170" t="s">
        <v>180</v>
      </c>
      <c r="AU681" s="170" t="s">
        <v>80</v>
      </c>
      <c r="AV681" s="167" t="s">
        <v>78</v>
      </c>
      <c r="AW681" s="167" t="s">
        <v>32</v>
      </c>
      <c r="AX681" s="167" t="s">
        <v>71</v>
      </c>
      <c r="AY681" s="170" t="s">
        <v>170</v>
      </c>
    </row>
    <row r="682" s="174" customFormat="true" ht="10.5" hidden="false" customHeight="false" outlineLevel="0" collapsed="false">
      <c r="B682" s="175"/>
      <c r="D682" s="169" t="s">
        <v>180</v>
      </c>
      <c r="E682" s="176"/>
      <c r="F682" s="177" t="s">
        <v>991</v>
      </c>
      <c r="H682" s="178" t="n">
        <v>59.04</v>
      </c>
      <c r="L682" s="175"/>
      <c r="M682" s="179"/>
      <c r="T682" s="180"/>
      <c r="AT682" s="176" t="s">
        <v>180</v>
      </c>
      <c r="AU682" s="176" t="s">
        <v>80</v>
      </c>
      <c r="AV682" s="174" t="s">
        <v>80</v>
      </c>
      <c r="AW682" s="174" t="s">
        <v>32</v>
      </c>
      <c r="AX682" s="174" t="s">
        <v>71</v>
      </c>
      <c r="AY682" s="176" t="s">
        <v>170</v>
      </c>
    </row>
    <row r="683" s="167" customFormat="true" ht="10.5" hidden="false" customHeight="false" outlineLevel="0" collapsed="false">
      <c r="B683" s="168"/>
      <c r="D683" s="169" t="s">
        <v>180</v>
      </c>
      <c r="E683" s="170"/>
      <c r="F683" s="171" t="s">
        <v>277</v>
      </c>
      <c r="H683" s="170"/>
      <c r="L683" s="168"/>
      <c r="M683" s="172"/>
      <c r="T683" s="173"/>
      <c r="AT683" s="170" t="s">
        <v>180</v>
      </c>
      <c r="AU683" s="170" t="s">
        <v>80</v>
      </c>
      <c r="AV683" s="167" t="s">
        <v>78</v>
      </c>
      <c r="AW683" s="167" t="s">
        <v>32</v>
      </c>
      <c r="AX683" s="167" t="s">
        <v>71</v>
      </c>
      <c r="AY683" s="170" t="s">
        <v>170</v>
      </c>
    </row>
    <row r="684" s="174" customFormat="true" ht="19.25" hidden="false" customHeight="false" outlineLevel="0" collapsed="false">
      <c r="B684" s="175"/>
      <c r="D684" s="169" t="s">
        <v>180</v>
      </c>
      <c r="E684" s="176"/>
      <c r="F684" s="177" t="s">
        <v>992</v>
      </c>
      <c r="H684" s="178" t="n">
        <v>58.44</v>
      </c>
      <c r="L684" s="175"/>
      <c r="M684" s="179"/>
      <c r="T684" s="180"/>
      <c r="AT684" s="176" t="s">
        <v>180</v>
      </c>
      <c r="AU684" s="176" t="s">
        <v>80</v>
      </c>
      <c r="AV684" s="174" t="s">
        <v>80</v>
      </c>
      <c r="AW684" s="174" t="s">
        <v>32</v>
      </c>
      <c r="AX684" s="174" t="s">
        <v>71</v>
      </c>
      <c r="AY684" s="176" t="s">
        <v>170</v>
      </c>
    </row>
    <row r="685" s="181" customFormat="true" ht="10.5" hidden="false" customHeight="false" outlineLevel="0" collapsed="false">
      <c r="B685" s="182"/>
      <c r="D685" s="169" t="s">
        <v>180</v>
      </c>
      <c r="E685" s="183"/>
      <c r="F685" s="184" t="s">
        <v>190</v>
      </c>
      <c r="H685" s="185" t="n">
        <v>117.48</v>
      </c>
      <c r="L685" s="182"/>
      <c r="M685" s="186"/>
      <c r="T685" s="187"/>
      <c r="AT685" s="183" t="s">
        <v>180</v>
      </c>
      <c r="AU685" s="183" t="s">
        <v>80</v>
      </c>
      <c r="AV685" s="181" t="s">
        <v>176</v>
      </c>
      <c r="AW685" s="181" t="s">
        <v>32</v>
      </c>
      <c r="AX685" s="181" t="s">
        <v>78</v>
      </c>
      <c r="AY685" s="183" t="s">
        <v>170</v>
      </c>
    </row>
    <row r="686" s="20" customFormat="true" ht="49.15" hidden="false" customHeight="true" outlineLevel="0" collapsed="false">
      <c r="B686" s="21"/>
      <c r="C686" s="151" t="s">
        <v>993</v>
      </c>
      <c r="D686" s="151" t="s">
        <v>172</v>
      </c>
      <c r="E686" s="152" t="s">
        <v>994</v>
      </c>
      <c r="F686" s="153" t="s">
        <v>995</v>
      </c>
      <c r="G686" s="154" t="s">
        <v>260</v>
      </c>
      <c r="H686" s="155" t="n">
        <v>15.94</v>
      </c>
      <c r="I686" s="156" t="n">
        <v>1280</v>
      </c>
      <c r="J686" s="157" t="n">
        <f aca="false">ROUND(I686*H686,2)</f>
        <v>20403.2</v>
      </c>
      <c r="K686" s="153"/>
      <c r="L686" s="21"/>
      <c r="M686" s="158"/>
      <c r="N686" s="159" t="s">
        <v>42</v>
      </c>
      <c r="O686" s="160" t="n">
        <v>1.182</v>
      </c>
      <c r="P686" s="160" t="n">
        <f aca="false">O686*H686</f>
        <v>18.84108</v>
      </c>
      <c r="Q686" s="160" t="n">
        <v>0.02003</v>
      </c>
      <c r="R686" s="160" t="n">
        <f aca="false">Q686*H686</f>
        <v>0.3192782</v>
      </c>
      <c r="S686" s="160" t="n">
        <v>0</v>
      </c>
      <c r="T686" s="161" t="n">
        <f aca="false">S686*H686</f>
        <v>0</v>
      </c>
      <c r="AR686" s="162" t="s">
        <v>280</v>
      </c>
      <c r="AT686" s="162" t="s">
        <v>172</v>
      </c>
      <c r="AU686" s="162" t="s">
        <v>80</v>
      </c>
      <c r="AY686" s="4" t="s">
        <v>170</v>
      </c>
      <c r="BE686" s="163" t="n">
        <f aca="false">IF(N686="základní",J686,0)</f>
        <v>20403.2</v>
      </c>
      <c r="BF686" s="163" t="n">
        <f aca="false">IF(N686="snížená",J686,0)</f>
        <v>0</v>
      </c>
      <c r="BG686" s="163" t="n">
        <f aca="false">IF(N686="zákl. přenesená",J686,0)</f>
        <v>0</v>
      </c>
      <c r="BH686" s="163" t="n">
        <f aca="false">IF(N686="sníž. přenesená",J686,0)</f>
        <v>0</v>
      </c>
      <c r="BI686" s="163" t="n">
        <f aca="false">IF(N686="nulová",J686,0)</f>
        <v>0</v>
      </c>
      <c r="BJ686" s="4" t="s">
        <v>78</v>
      </c>
      <c r="BK686" s="163" t="n">
        <f aca="false">ROUND(I686*H686,2)</f>
        <v>20403.2</v>
      </c>
      <c r="BL686" s="4" t="s">
        <v>280</v>
      </c>
      <c r="BM686" s="162" t="s">
        <v>996</v>
      </c>
    </row>
    <row r="687" s="20" customFormat="true" ht="10.5" hidden="false" customHeight="false" outlineLevel="0" collapsed="false">
      <c r="B687" s="21"/>
      <c r="D687" s="164" t="s">
        <v>178</v>
      </c>
      <c r="F687" s="165" t="s">
        <v>997</v>
      </c>
      <c r="L687" s="21"/>
      <c r="M687" s="166"/>
      <c r="T687" s="52"/>
      <c r="AT687" s="4" t="s">
        <v>178</v>
      </c>
      <c r="AU687" s="4" t="s">
        <v>80</v>
      </c>
    </row>
    <row r="688" s="167" customFormat="true" ht="10.5" hidden="false" customHeight="false" outlineLevel="0" collapsed="false">
      <c r="B688" s="168"/>
      <c r="D688" s="169" t="s">
        <v>180</v>
      </c>
      <c r="E688" s="170"/>
      <c r="F688" s="171" t="s">
        <v>998</v>
      </c>
      <c r="H688" s="170"/>
      <c r="L688" s="168"/>
      <c r="M688" s="172"/>
      <c r="T688" s="173"/>
      <c r="AT688" s="170" t="s">
        <v>180</v>
      </c>
      <c r="AU688" s="170" t="s">
        <v>80</v>
      </c>
      <c r="AV688" s="167" t="s">
        <v>78</v>
      </c>
      <c r="AW688" s="167" t="s">
        <v>32</v>
      </c>
      <c r="AX688" s="167" t="s">
        <v>71</v>
      </c>
      <c r="AY688" s="170" t="s">
        <v>170</v>
      </c>
    </row>
    <row r="689" s="174" customFormat="true" ht="10.5" hidden="false" customHeight="false" outlineLevel="0" collapsed="false">
      <c r="B689" s="175"/>
      <c r="D689" s="169" t="s">
        <v>180</v>
      </c>
      <c r="E689" s="176"/>
      <c r="F689" s="177" t="s">
        <v>999</v>
      </c>
      <c r="H689" s="178" t="n">
        <v>15.94</v>
      </c>
      <c r="L689" s="175"/>
      <c r="M689" s="179"/>
      <c r="T689" s="180"/>
      <c r="AT689" s="176" t="s">
        <v>180</v>
      </c>
      <c r="AU689" s="176" t="s">
        <v>80</v>
      </c>
      <c r="AV689" s="174" t="s">
        <v>80</v>
      </c>
      <c r="AW689" s="174" t="s">
        <v>32</v>
      </c>
      <c r="AX689" s="174" t="s">
        <v>78</v>
      </c>
      <c r="AY689" s="176" t="s">
        <v>170</v>
      </c>
    </row>
    <row r="690" s="20" customFormat="true" ht="44.25" hidden="false" customHeight="true" outlineLevel="0" collapsed="false">
      <c r="B690" s="21"/>
      <c r="C690" s="151" t="s">
        <v>1000</v>
      </c>
      <c r="D690" s="151" t="s">
        <v>172</v>
      </c>
      <c r="E690" s="152" t="s">
        <v>1001</v>
      </c>
      <c r="F690" s="153" t="s">
        <v>1002</v>
      </c>
      <c r="G690" s="154" t="s">
        <v>260</v>
      </c>
      <c r="H690" s="155" t="n">
        <v>383.5</v>
      </c>
      <c r="I690" s="156" t="n">
        <v>48.3</v>
      </c>
      <c r="J690" s="157" t="n">
        <f aca="false">ROUND(I690*H690,2)</f>
        <v>18523.05</v>
      </c>
      <c r="K690" s="153"/>
      <c r="L690" s="21"/>
      <c r="M690" s="158"/>
      <c r="N690" s="159" t="s">
        <v>42</v>
      </c>
      <c r="O690" s="160" t="n">
        <v>0.09</v>
      </c>
      <c r="P690" s="160" t="n">
        <f aca="false">O690*H690</f>
        <v>34.515</v>
      </c>
      <c r="Q690" s="160" t="n">
        <v>0</v>
      </c>
      <c r="R690" s="160" t="n">
        <f aca="false">Q690*H690</f>
        <v>0</v>
      </c>
      <c r="S690" s="160" t="n">
        <v>0</v>
      </c>
      <c r="T690" s="161" t="n">
        <f aca="false">S690*H690</f>
        <v>0</v>
      </c>
      <c r="AR690" s="162" t="s">
        <v>280</v>
      </c>
      <c r="AT690" s="162" t="s">
        <v>172</v>
      </c>
      <c r="AU690" s="162" t="s">
        <v>80</v>
      </c>
      <c r="AY690" s="4" t="s">
        <v>170</v>
      </c>
      <c r="BE690" s="163" t="n">
        <f aca="false">IF(N690="základní",J690,0)</f>
        <v>18523.05</v>
      </c>
      <c r="BF690" s="163" t="n">
        <f aca="false">IF(N690="snížená",J690,0)</f>
        <v>0</v>
      </c>
      <c r="BG690" s="163" t="n">
        <f aca="false">IF(N690="zákl. přenesená",J690,0)</f>
        <v>0</v>
      </c>
      <c r="BH690" s="163" t="n">
        <f aca="false">IF(N690="sníž. přenesená",J690,0)</f>
        <v>0</v>
      </c>
      <c r="BI690" s="163" t="n">
        <f aca="false">IF(N690="nulová",J690,0)</f>
        <v>0</v>
      </c>
      <c r="BJ690" s="4" t="s">
        <v>78</v>
      </c>
      <c r="BK690" s="163" t="n">
        <f aca="false">ROUND(I690*H690,2)</f>
        <v>18523.05</v>
      </c>
      <c r="BL690" s="4" t="s">
        <v>280</v>
      </c>
      <c r="BM690" s="162" t="s">
        <v>1003</v>
      </c>
    </row>
    <row r="691" s="20" customFormat="true" ht="10.5" hidden="false" customHeight="false" outlineLevel="0" collapsed="false">
      <c r="B691" s="21"/>
      <c r="D691" s="164" t="s">
        <v>178</v>
      </c>
      <c r="F691" s="165" t="s">
        <v>1004</v>
      </c>
      <c r="L691" s="21"/>
      <c r="M691" s="166"/>
      <c r="T691" s="52"/>
      <c r="AT691" s="4" t="s">
        <v>178</v>
      </c>
      <c r="AU691" s="4" t="s">
        <v>80</v>
      </c>
    </row>
    <row r="692" s="167" customFormat="true" ht="10.5" hidden="false" customHeight="false" outlineLevel="0" collapsed="false">
      <c r="B692" s="168"/>
      <c r="D692" s="169" t="s">
        <v>180</v>
      </c>
      <c r="E692" s="170"/>
      <c r="F692" s="171" t="s">
        <v>1005</v>
      </c>
      <c r="H692" s="170"/>
      <c r="L692" s="168"/>
      <c r="M692" s="172"/>
      <c r="T692" s="173"/>
      <c r="AT692" s="170" t="s">
        <v>180</v>
      </c>
      <c r="AU692" s="170" t="s">
        <v>80</v>
      </c>
      <c r="AV692" s="167" t="s">
        <v>78</v>
      </c>
      <c r="AW692" s="167" t="s">
        <v>32</v>
      </c>
      <c r="AX692" s="167" t="s">
        <v>71</v>
      </c>
      <c r="AY692" s="170" t="s">
        <v>170</v>
      </c>
    </row>
    <row r="693" s="174" customFormat="true" ht="10.5" hidden="false" customHeight="false" outlineLevel="0" collapsed="false">
      <c r="B693" s="175"/>
      <c r="D693" s="169" t="s">
        <v>180</v>
      </c>
      <c r="E693" s="176"/>
      <c r="F693" s="177" t="s">
        <v>1006</v>
      </c>
      <c r="H693" s="178" t="n">
        <v>383.5</v>
      </c>
      <c r="L693" s="175"/>
      <c r="M693" s="179"/>
      <c r="T693" s="180"/>
      <c r="AT693" s="176" t="s">
        <v>180</v>
      </c>
      <c r="AU693" s="176" t="s">
        <v>80</v>
      </c>
      <c r="AV693" s="174" t="s">
        <v>80</v>
      </c>
      <c r="AW693" s="174" t="s">
        <v>32</v>
      </c>
      <c r="AX693" s="174" t="s">
        <v>78</v>
      </c>
      <c r="AY693" s="176" t="s">
        <v>170</v>
      </c>
    </row>
    <row r="694" s="20" customFormat="true" ht="24.2" hidden="false" customHeight="true" outlineLevel="0" collapsed="false">
      <c r="B694" s="21"/>
      <c r="C694" s="188" t="s">
        <v>1007</v>
      </c>
      <c r="D694" s="188" t="s">
        <v>229</v>
      </c>
      <c r="E694" s="189" t="s">
        <v>1008</v>
      </c>
      <c r="F694" s="190" t="s">
        <v>1009</v>
      </c>
      <c r="G694" s="191" t="s">
        <v>260</v>
      </c>
      <c r="H694" s="192" t="n">
        <v>430.862</v>
      </c>
      <c r="I694" s="193" t="n">
        <v>27.8</v>
      </c>
      <c r="J694" s="194" t="n">
        <f aca="false">ROUND(I694*H694,2)</f>
        <v>11977.96</v>
      </c>
      <c r="K694" s="190"/>
      <c r="L694" s="195"/>
      <c r="M694" s="196"/>
      <c r="N694" s="197" t="s">
        <v>42</v>
      </c>
      <c r="O694" s="160" t="n">
        <v>0</v>
      </c>
      <c r="P694" s="160" t="n">
        <f aca="false">O694*H694</f>
        <v>0</v>
      </c>
      <c r="Q694" s="160" t="n">
        <v>0.00011</v>
      </c>
      <c r="R694" s="160" t="n">
        <f aca="false">Q694*H694</f>
        <v>0.04739482</v>
      </c>
      <c r="S694" s="160" t="n">
        <v>0</v>
      </c>
      <c r="T694" s="161" t="n">
        <f aca="false">S694*H694</f>
        <v>0</v>
      </c>
      <c r="AR694" s="162" t="s">
        <v>390</v>
      </c>
      <c r="AT694" s="162" t="s">
        <v>229</v>
      </c>
      <c r="AU694" s="162" t="s">
        <v>80</v>
      </c>
      <c r="AY694" s="4" t="s">
        <v>170</v>
      </c>
      <c r="BE694" s="163" t="n">
        <f aca="false">IF(N694="základní",J694,0)</f>
        <v>11977.96</v>
      </c>
      <c r="BF694" s="163" t="n">
        <f aca="false">IF(N694="snížená",J694,0)</f>
        <v>0</v>
      </c>
      <c r="BG694" s="163" t="n">
        <f aca="false">IF(N694="zákl. přenesená",J694,0)</f>
        <v>0</v>
      </c>
      <c r="BH694" s="163" t="n">
        <f aca="false">IF(N694="sníž. přenesená",J694,0)</f>
        <v>0</v>
      </c>
      <c r="BI694" s="163" t="n">
        <f aca="false">IF(N694="nulová",J694,0)</f>
        <v>0</v>
      </c>
      <c r="BJ694" s="4" t="s">
        <v>78</v>
      </c>
      <c r="BK694" s="163" t="n">
        <f aca="false">ROUND(I694*H694,2)</f>
        <v>11977.96</v>
      </c>
      <c r="BL694" s="4" t="s">
        <v>280</v>
      </c>
      <c r="BM694" s="162" t="s">
        <v>1010</v>
      </c>
    </row>
    <row r="695" s="174" customFormat="true" ht="10.5" hidden="false" customHeight="false" outlineLevel="0" collapsed="false">
      <c r="B695" s="175"/>
      <c r="D695" s="169" t="s">
        <v>180</v>
      </c>
      <c r="F695" s="177" t="s">
        <v>1011</v>
      </c>
      <c r="H695" s="178" t="n">
        <v>430.862</v>
      </c>
      <c r="L695" s="175"/>
      <c r="M695" s="179"/>
      <c r="T695" s="180"/>
      <c r="AT695" s="176" t="s">
        <v>180</v>
      </c>
      <c r="AU695" s="176" t="s">
        <v>80</v>
      </c>
      <c r="AV695" s="174" t="s">
        <v>80</v>
      </c>
      <c r="AW695" s="174" t="s">
        <v>3</v>
      </c>
      <c r="AX695" s="174" t="s">
        <v>78</v>
      </c>
      <c r="AY695" s="176" t="s">
        <v>170</v>
      </c>
    </row>
    <row r="696" s="20" customFormat="true" ht="37.9" hidden="false" customHeight="true" outlineLevel="0" collapsed="false">
      <c r="B696" s="21"/>
      <c r="C696" s="151" t="s">
        <v>1012</v>
      </c>
      <c r="D696" s="151" t="s">
        <v>172</v>
      </c>
      <c r="E696" s="152" t="s">
        <v>1013</v>
      </c>
      <c r="F696" s="153" t="s">
        <v>1014</v>
      </c>
      <c r="G696" s="154" t="s">
        <v>260</v>
      </c>
      <c r="H696" s="155" t="n">
        <v>167.48</v>
      </c>
      <c r="I696" s="156" t="n">
        <v>482</v>
      </c>
      <c r="J696" s="157" t="n">
        <f aca="false">ROUND(I696*H696,2)</f>
        <v>80725.36</v>
      </c>
      <c r="K696" s="153"/>
      <c r="L696" s="21"/>
      <c r="M696" s="158"/>
      <c r="N696" s="159" t="s">
        <v>42</v>
      </c>
      <c r="O696" s="160" t="n">
        <v>0.518</v>
      </c>
      <c r="P696" s="160" t="n">
        <f aca="false">O696*H696</f>
        <v>86.75464</v>
      </c>
      <c r="Q696" s="160" t="n">
        <v>0.00125</v>
      </c>
      <c r="R696" s="160" t="n">
        <f aca="false">Q696*H696</f>
        <v>0.20935</v>
      </c>
      <c r="S696" s="160" t="n">
        <v>0</v>
      </c>
      <c r="T696" s="161" t="n">
        <f aca="false">S696*H696</f>
        <v>0</v>
      </c>
      <c r="AR696" s="162" t="s">
        <v>280</v>
      </c>
      <c r="AT696" s="162" t="s">
        <v>172</v>
      </c>
      <c r="AU696" s="162" t="s">
        <v>80</v>
      </c>
      <c r="AY696" s="4" t="s">
        <v>170</v>
      </c>
      <c r="BE696" s="163" t="n">
        <f aca="false">IF(N696="základní",J696,0)</f>
        <v>80725.36</v>
      </c>
      <c r="BF696" s="163" t="n">
        <f aca="false">IF(N696="snížená",J696,0)</f>
        <v>0</v>
      </c>
      <c r="BG696" s="163" t="n">
        <f aca="false">IF(N696="zákl. přenesená",J696,0)</f>
        <v>0</v>
      </c>
      <c r="BH696" s="163" t="n">
        <f aca="false">IF(N696="sníž. přenesená",J696,0)</f>
        <v>0</v>
      </c>
      <c r="BI696" s="163" t="n">
        <f aca="false">IF(N696="nulová",J696,0)</f>
        <v>0</v>
      </c>
      <c r="BJ696" s="4" t="s">
        <v>78</v>
      </c>
      <c r="BK696" s="163" t="n">
        <f aca="false">ROUND(I696*H696,2)</f>
        <v>80725.36</v>
      </c>
      <c r="BL696" s="4" t="s">
        <v>280</v>
      </c>
      <c r="BM696" s="162" t="s">
        <v>1015</v>
      </c>
    </row>
    <row r="697" s="20" customFormat="true" ht="10.5" hidden="false" customHeight="false" outlineLevel="0" collapsed="false">
      <c r="B697" s="21"/>
      <c r="D697" s="164" t="s">
        <v>178</v>
      </c>
      <c r="F697" s="165" t="s">
        <v>1016</v>
      </c>
      <c r="L697" s="21"/>
      <c r="M697" s="166"/>
      <c r="T697" s="52"/>
      <c r="AT697" s="4" t="s">
        <v>178</v>
      </c>
      <c r="AU697" s="4" t="s">
        <v>80</v>
      </c>
    </row>
    <row r="698" s="167" customFormat="true" ht="10.5" hidden="false" customHeight="false" outlineLevel="0" collapsed="false">
      <c r="B698" s="168"/>
      <c r="D698" s="169" t="s">
        <v>180</v>
      </c>
      <c r="E698" s="170"/>
      <c r="F698" s="171" t="s">
        <v>1017</v>
      </c>
      <c r="H698" s="170"/>
      <c r="L698" s="168"/>
      <c r="M698" s="172"/>
      <c r="T698" s="173"/>
      <c r="AT698" s="170" t="s">
        <v>180</v>
      </c>
      <c r="AU698" s="170" t="s">
        <v>80</v>
      </c>
      <c r="AV698" s="167" t="s">
        <v>78</v>
      </c>
      <c r="AW698" s="167" t="s">
        <v>32</v>
      </c>
      <c r="AX698" s="167" t="s">
        <v>71</v>
      </c>
      <c r="AY698" s="170" t="s">
        <v>170</v>
      </c>
    </row>
    <row r="699" s="167" customFormat="true" ht="10.5" hidden="false" customHeight="false" outlineLevel="0" collapsed="false">
      <c r="B699" s="168"/>
      <c r="D699" s="169" t="s">
        <v>180</v>
      </c>
      <c r="E699" s="170"/>
      <c r="F699" s="171" t="s">
        <v>274</v>
      </c>
      <c r="H699" s="170"/>
      <c r="L699" s="168"/>
      <c r="M699" s="172"/>
      <c r="T699" s="173"/>
      <c r="AT699" s="170" t="s">
        <v>180</v>
      </c>
      <c r="AU699" s="170" t="s">
        <v>80</v>
      </c>
      <c r="AV699" s="167" t="s">
        <v>78</v>
      </c>
      <c r="AW699" s="167" t="s">
        <v>32</v>
      </c>
      <c r="AX699" s="167" t="s">
        <v>71</v>
      </c>
      <c r="AY699" s="170" t="s">
        <v>170</v>
      </c>
    </row>
    <row r="700" s="174" customFormat="true" ht="19.25" hidden="false" customHeight="false" outlineLevel="0" collapsed="false">
      <c r="B700" s="175"/>
      <c r="D700" s="169" t="s">
        <v>180</v>
      </c>
      <c r="E700" s="176"/>
      <c r="F700" s="177" t="s">
        <v>1018</v>
      </c>
      <c r="H700" s="178" t="n">
        <v>167.48</v>
      </c>
      <c r="L700" s="175"/>
      <c r="M700" s="179"/>
      <c r="T700" s="180"/>
      <c r="AT700" s="176" t="s">
        <v>180</v>
      </c>
      <c r="AU700" s="176" t="s">
        <v>80</v>
      </c>
      <c r="AV700" s="174" t="s">
        <v>80</v>
      </c>
      <c r="AW700" s="174" t="s">
        <v>32</v>
      </c>
      <c r="AX700" s="174" t="s">
        <v>71</v>
      </c>
      <c r="AY700" s="176" t="s">
        <v>170</v>
      </c>
    </row>
    <row r="701" s="181" customFormat="true" ht="10.5" hidden="false" customHeight="false" outlineLevel="0" collapsed="false">
      <c r="B701" s="182"/>
      <c r="D701" s="169" t="s">
        <v>180</v>
      </c>
      <c r="E701" s="183"/>
      <c r="F701" s="184" t="s">
        <v>190</v>
      </c>
      <c r="H701" s="185" t="n">
        <v>167.48</v>
      </c>
      <c r="L701" s="182"/>
      <c r="M701" s="186"/>
      <c r="T701" s="187"/>
      <c r="AT701" s="183" t="s">
        <v>180</v>
      </c>
      <c r="AU701" s="183" t="s">
        <v>80</v>
      </c>
      <c r="AV701" s="181" t="s">
        <v>176</v>
      </c>
      <c r="AW701" s="181" t="s">
        <v>32</v>
      </c>
      <c r="AX701" s="181" t="s">
        <v>78</v>
      </c>
      <c r="AY701" s="183" t="s">
        <v>170</v>
      </c>
    </row>
    <row r="702" s="20" customFormat="true" ht="24.2" hidden="false" customHeight="true" outlineLevel="0" collapsed="false">
      <c r="B702" s="21"/>
      <c r="C702" s="188" t="s">
        <v>1019</v>
      </c>
      <c r="D702" s="188" t="s">
        <v>229</v>
      </c>
      <c r="E702" s="189" t="s">
        <v>1020</v>
      </c>
      <c r="F702" s="190" t="s">
        <v>1021</v>
      </c>
      <c r="G702" s="191" t="s">
        <v>260</v>
      </c>
      <c r="H702" s="192" t="n">
        <v>175.854</v>
      </c>
      <c r="I702" s="193" t="n">
        <v>696</v>
      </c>
      <c r="J702" s="194" t="n">
        <f aca="false">ROUND(I702*H702,2)</f>
        <v>122394.38</v>
      </c>
      <c r="K702" s="190"/>
      <c r="L702" s="195"/>
      <c r="M702" s="196"/>
      <c r="N702" s="197" t="s">
        <v>42</v>
      </c>
      <c r="O702" s="160" t="n">
        <v>0</v>
      </c>
      <c r="P702" s="160" t="n">
        <f aca="false">O702*H702</f>
        <v>0</v>
      </c>
      <c r="Q702" s="160" t="n">
        <v>0.008</v>
      </c>
      <c r="R702" s="160" t="n">
        <f aca="false">Q702*H702</f>
        <v>1.406832</v>
      </c>
      <c r="S702" s="160" t="n">
        <v>0</v>
      </c>
      <c r="T702" s="161" t="n">
        <f aca="false">S702*H702</f>
        <v>0</v>
      </c>
      <c r="AR702" s="162" t="s">
        <v>390</v>
      </c>
      <c r="AT702" s="162" t="s">
        <v>229</v>
      </c>
      <c r="AU702" s="162" t="s">
        <v>80</v>
      </c>
      <c r="AY702" s="4" t="s">
        <v>170</v>
      </c>
      <c r="BE702" s="163" t="n">
        <f aca="false">IF(N702="základní",J702,0)</f>
        <v>122394.38</v>
      </c>
      <c r="BF702" s="163" t="n">
        <f aca="false">IF(N702="snížená",J702,0)</f>
        <v>0</v>
      </c>
      <c r="BG702" s="163" t="n">
        <f aca="false">IF(N702="zákl. přenesená",J702,0)</f>
        <v>0</v>
      </c>
      <c r="BH702" s="163" t="n">
        <f aca="false">IF(N702="sníž. přenesená",J702,0)</f>
        <v>0</v>
      </c>
      <c r="BI702" s="163" t="n">
        <f aca="false">IF(N702="nulová",J702,0)</f>
        <v>0</v>
      </c>
      <c r="BJ702" s="4" t="s">
        <v>78</v>
      </c>
      <c r="BK702" s="163" t="n">
        <f aca="false">ROUND(I702*H702,2)</f>
        <v>122394.38</v>
      </c>
      <c r="BL702" s="4" t="s">
        <v>280</v>
      </c>
      <c r="BM702" s="162" t="s">
        <v>1022</v>
      </c>
    </row>
    <row r="703" s="174" customFormat="true" ht="10.5" hidden="false" customHeight="false" outlineLevel="0" collapsed="false">
      <c r="B703" s="175"/>
      <c r="D703" s="169" t="s">
        <v>180</v>
      </c>
      <c r="F703" s="177" t="s">
        <v>1023</v>
      </c>
      <c r="H703" s="178" t="n">
        <v>175.854</v>
      </c>
      <c r="L703" s="175"/>
      <c r="M703" s="179"/>
      <c r="T703" s="180"/>
      <c r="AT703" s="176" t="s">
        <v>180</v>
      </c>
      <c r="AU703" s="176" t="s">
        <v>80</v>
      </c>
      <c r="AV703" s="174" t="s">
        <v>80</v>
      </c>
      <c r="AW703" s="174" t="s">
        <v>3</v>
      </c>
      <c r="AX703" s="174" t="s">
        <v>78</v>
      </c>
      <c r="AY703" s="176" t="s">
        <v>170</v>
      </c>
    </row>
    <row r="704" s="20" customFormat="true" ht="37.9" hidden="false" customHeight="true" outlineLevel="0" collapsed="false">
      <c r="B704" s="21"/>
      <c r="C704" s="151" t="s">
        <v>1024</v>
      </c>
      <c r="D704" s="151" t="s">
        <v>172</v>
      </c>
      <c r="E704" s="152" t="s">
        <v>1025</v>
      </c>
      <c r="F704" s="153" t="s">
        <v>1026</v>
      </c>
      <c r="G704" s="154" t="s">
        <v>292</v>
      </c>
      <c r="H704" s="155" t="n">
        <v>3</v>
      </c>
      <c r="I704" s="156" t="n">
        <v>371</v>
      </c>
      <c r="J704" s="157" t="n">
        <f aca="false">ROUND(I704*H704,2)</f>
        <v>1113</v>
      </c>
      <c r="K704" s="153"/>
      <c r="L704" s="21"/>
      <c r="M704" s="158"/>
      <c r="N704" s="159" t="s">
        <v>42</v>
      </c>
      <c r="O704" s="160" t="n">
        <v>0.683</v>
      </c>
      <c r="P704" s="160" t="n">
        <f aca="false">O704*H704</f>
        <v>2.049</v>
      </c>
      <c r="Q704" s="160" t="n">
        <v>3E-005</v>
      </c>
      <c r="R704" s="160" t="n">
        <f aca="false">Q704*H704</f>
        <v>9E-005</v>
      </c>
      <c r="S704" s="160" t="n">
        <v>0</v>
      </c>
      <c r="T704" s="161" t="n">
        <f aca="false">S704*H704</f>
        <v>0</v>
      </c>
      <c r="AR704" s="162" t="s">
        <v>280</v>
      </c>
      <c r="AT704" s="162" t="s">
        <v>172</v>
      </c>
      <c r="AU704" s="162" t="s">
        <v>80</v>
      </c>
      <c r="AY704" s="4" t="s">
        <v>170</v>
      </c>
      <c r="BE704" s="163" t="n">
        <f aca="false">IF(N704="základní",J704,0)</f>
        <v>1113</v>
      </c>
      <c r="BF704" s="163" t="n">
        <f aca="false">IF(N704="snížená",J704,0)</f>
        <v>0</v>
      </c>
      <c r="BG704" s="163" t="n">
        <f aca="false">IF(N704="zákl. přenesená",J704,0)</f>
        <v>0</v>
      </c>
      <c r="BH704" s="163" t="n">
        <f aca="false">IF(N704="sníž. přenesená",J704,0)</f>
        <v>0</v>
      </c>
      <c r="BI704" s="163" t="n">
        <f aca="false">IF(N704="nulová",J704,0)</f>
        <v>0</v>
      </c>
      <c r="BJ704" s="4" t="s">
        <v>78</v>
      </c>
      <c r="BK704" s="163" t="n">
        <f aca="false">ROUND(I704*H704,2)</f>
        <v>1113</v>
      </c>
      <c r="BL704" s="4" t="s">
        <v>280</v>
      </c>
      <c r="BM704" s="162" t="s">
        <v>1027</v>
      </c>
    </row>
    <row r="705" s="20" customFormat="true" ht="10.5" hidden="false" customHeight="false" outlineLevel="0" collapsed="false">
      <c r="B705" s="21"/>
      <c r="D705" s="164" t="s">
        <v>178</v>
      </c>
      <c r="F705" s="165" t="s">
        <v>1028</v>
      </c>
      <c r="L705" s="21"/>
      <c r="M705" s="166"/>
      <c r="T705" s="52"/>
      <c r="AT705" s="4" t="s">
        <v>178</v>
      </c>
      <c r="AU705" s="4" t="s">
        <v>80</v>
      </c>
    </row>
    <row r="706" s="20" customFormat="true" ht="24.2" hidden="false" customHeight="true" outlineLevel="0" collapsed="false">
      <c r="B706" s="21"/>
      <c r="C706" s="188" t="s">
        <v>1029</v>
      </c>
      <c r="D706" s="188" t="s">
        <v>229</v>
      </c>
      <c r="E706" s="189" t="s">
        <v>1030</v>
      </c>
      <c r="F706" s="190" t="s">
        <v>1031</v>
      </c>
      <c r="G706" s="191" t="s">
        <v>292</v>
      </c>
      <c r="H706" s="192" t="n">
        <v>3</v>
      </c>
      <c r="I706" s="193" t="n">
        <v>873</v>
      </c>
      <c r="J706" s="194" t="n">
        <f aca="false">ROUND(I706*H706,2)</f>
        <v>2619</v>
      </c>
      <c r="K706" s="190"/>
      <c r="L706" s="195"/>
      <c r="M706" s="196"/>
      <c r="N706" s="197" t="s">
        <v>42</v>
      </c>
      <c r="O706" s="160" t="n">
        <v>0</v>
      </c>
      <c r="P706" s="160" t="n">
        <f aca="false">O706*H706</f>
        <v>0</v>
      </c>
      <c r="Q706" s="160" t="n">
        <v>0.0014</v>
      </c>
      <c r="R706" s="160" t="n">
        <f aca="false">Q706*H706</f>
        <v>0.0042</v>
      </c>
      <c r="S706" s="160" t="n">
        <v>0</v>
      </c>
      <c r="T706" s="161" t="n">
        <f aca="false">S706*H706</f>
        <v>0</v>
      </c>
      <c r="AR706" s="162" t="s">
        <v>390</v>
      </c>
      <c r="AT706" s="162" t="s">
        <v>229</v>
      </c>
      <c r="AU706" s="162" t="s">
        <v>80</v>
      </c>
      <c r="AY706" s="4" t="s">
        <v>170</v>
      </c>
      <c r="BE706" s="163" t="n">
        <f aca="false">IF(N706="základní",J706,0)</f>
        <v>2619</v>
      </c>
      <c r="BF706" s="163" t="n">
        <f aca="false">IF(N706="snížená",J706,0)</f>
        <v>0</v>
      </c>
      <c r="BG706" s="163" t="n">
        <f aca="false">IF(N706="zákl. přenesená",J706,0)</f>
        <v>0</v>
      </c>
      <c r="BH706" s="163" t="n">
        <f aca="false">IF(N706="sníž. přenesená",J706,0)</f>
        <v>0</v>
      </c>
      <c r="BI706" s="163" t="n">
        <f aca="false">IF(N706="nulová",J706,0)</f>
        <v>0</v>
      </c>
      <c r="BJ706" s="4" t="s">
        <v>78</v>
      </c>
      <c r="BK706" s="163" t="n">
        <f aca="false">ROUND(I706*H706,2)</f>
        <v>2619</v>
      </c>
      <c r="BL706" s="4" t="s">
        <v>280</v>
      </c>
      <c r="BM706" s="162" t="s">
        <v>1032</v>
      </c>
    </row>
    <row r="707" s="20" customFormat="true" ht="66.75" hidden="false" customHeight="true" outlineLevel="0" collapsed="false">
      <c r="B707" s="21"/>
      <c r="C707" s="151" t="s">
        <v>1033</v>
      </c>
      <c r="D707" s="151" t="s">
        <v>172</v>
      </c>
      <c r="E707" s="152" t="s">
        <v>1034</v>
      </c>
      <c r="F707" s="153" t="s">
        <v>1035</v>
      </c>
      <c r="G707" s="154" t="s">
        <v>207</v>
      </c>
      <c r="H707" s="155" t="n">
        <v>10.074</v>
      </c>
      <c r="I707" s="156" t="n">
        <v>1240</v>
      </c>
      <c r="J707" s="157" t="n">
        <f aca="false">ROUND(I707*H707,2)</f>
        <v>12491.76</v>
      </c>
      <c r="K707" s="153"/>
      <c r="L707" s="21"/>
      <c r="M707" s="158"/>
      <c r="N707" s="159" t="s">
        <v>42</v>
      </c>
      <c r="O707" s="160" t="n">
        <v>2.39</v>
      </c>
      <c r="P707" s="160" t="n">
        <f aca="false">O707*H707</f>
        <v>24.07686</v>
      </c>
      <c r="Q707" s="160" t="n">
        <v>0</v>
      </c>
      <c r="R707" s="160" t="n">
        <f aca="false">Q707*H707</f>
        <v>0</v>
      </c>
      <c r="S707" s="160" t="n">
        <v>0</v>
      </c>
      <c r="T707" s="161" t="n">
        <f aca="false">S707*H707</f>
        <v>0</v>
      </c>
      <c r="AR707" s="162" t="s">
        <v>280</v>
      </c>
      <c r="AT707" s="162" t="s">
        <v>172</v>
      </c>
      <c r="AU707" s="162" t="s">
        <v>80</v>
      </c>
      <c r="AY707" s="4" t="s">
        <v>170</v>
      </c>
      <c r="BE707" s="163" t="n">
        <f aca="false">IF(N707="základní",J707,0)</f>
        <v>12491.76</v>
      </c>
      <c r="BF707" s="163" t="n">
        <f aca="false">IF(N707="snížená",J707,0)</f>
        <v>0</v>
      </c>
      <c r="BG707" s="163" t="n">
        <f aca="false">IF(N707="zákl. přenesená",J707,0)</f>
        <v>0</v>
      </c>
      <c r="BH707" s="163" t="n">
        <f aca="false">IF(N707="sníž. přenesená",J707,0)</f>
        <v>0</v>
      </c>
      <c r="BI707" s="163" t="n">
        <f aca="false">IF(N707="nulová",J707,0)</f>
        <v>0</v>
      </c>
      <c r="BJ707" s="4" t="s">
        <v>78</v>
      </c>
      <c r="BK707" s="163" t="n">
        <f aca="false">ROUND(I707*H707,2)</f>
        <v>12491.76</v>
      </c>
      <c r="BL707" s="4" t="s">
        <v>280</v>
      </c>
      <c r="BM707" s="162" t="s">
        <v>1036</v>
      </c>
    </row>
    <row r="708" s="20" customFormat="true" ht="10.5" hidden="false" customHeight="false" outlineLevel="0" collapsed="false">
      <c r="B708" s="21"/>
      <c r="D708" s="164" t="s">
        <v>178</v>
      </c>
      <c r="F708" s="165" t="s">
        <v>1037</v>
      </c>
      <c r="L708" s="21"/>
      <c r="M708" s="166"/>
      <c r="T708" s="52"/>
      <c r="AT708" s="4" t="s">
        <v>178</v>
      </c>
      <c r="AU708" s="4" t="s">
        <v>80</v>
      </c>
    </row>
    <row r="709" s="139" customFormat="true" ht="22.9" hidden="false" customHeight="true" outlineLevel="0" collapsed="false">
      <c r="B709" s="140"/>
      <c r="D709" s="141" t="s">
        <v>70</v>
      </c>
      <c r="E709" s="149" t="s">
        <v>1038</v>
      </c>
      <c r="F709" s="149" t="s">
        <v>1039</v>
      </c>
      <c r="J709" s="150" t="n">
        <f aca="false">BK709</f>
        <v>951863.2</v>
      </c>
      <c r="L709" s="140"/>
      <c r="M709" s="144"/>
      <c r="P709" s="145" t="n">
        <f aca="false">SUM(P710:P738)</f>
        <v>559.90973</v>
      </c>
      <c r="R709" s="145" t="n">
        <f aca="false">SUM(R710:R738)</f>
        <v>4.0653137</v>
      </c>
      <c r="T709" s="146" t="n">
        <f aca="false">SUM(T710:T738)</f>
        <v>0</v>
      </c>
      <c r="AR709" s="141" t="s">
        <v>80</v>
      </c>
      <c r="AT709" s="147" t="s">
        <v>70</v>
      </c>
      <c r="AU709" s="147" t="s">
        <v>78</v>
      </c>
      <c r="AY709" s="141" t="s">
        <v>170</v>
      </c>
      <c r="BK709" s="148" t="n">
        <f aca="false">SUM(BK710:BK738)</f>
        <v>951863.2</v>
      </c>
    </row>
    <row r="710" s="20" customFormat="true" ht="24.2" hidden="false" customHeight="true" outlineLevel="0" collapsed="false">
      <c r="B710" s="21"/>
      <c r="C710" s="151" t="s">
        <v>1040</v>
      </c>
      <c r="D710" s="151" t="s">
        <v>172</v>
      </c>
      <c r="E710" s="152" t="s">
        <v>1041</v>
      </c>
      <c r="F710" s="153" t="s">
        <v>1042</v>
      </c>
      <c r="G710" s="154" t="s">
        <v>352</v>
      </c>
      <c r="H710" s="155" t="n">
        <v>55.8</v>
      </c>
      <c r="I710" s="156" t="n">
        <v>344</v>
      </c>
      <c r="J710" s="157" t="n">
        <f aca="false">ROUND(I710*H710,2)</f>
        <v>19195.2</v>
      </c>
      <c r="K710" s="153"/>
      <c r="L710" s="21"/>
      <c r="M710" s="158"/>
      <c r="N710" s="159" t="s">
        <v>42</v>
      </c>
      <c r="O710" s="160" t="n">
        <v>0.135</v>
      </c>
      <c r="P710" s="160" t="n">
        <f aca="false">O710*H710</f>
        <v>7.533</v>
      </c>
      <c r="Q710" s="160" t="n">
        <v>0.00354</v>
      </c>
      <c r="R710" s="160" t="n">
        <f aca="false">Q710*H710</f>
        <v>0.197532</v>
      </c>
      <c r="S710" s="160" t="n">
        <v>0</v>
      </c>
      <c r="T710" s="161" t="n">
        <f aca="false">S710*H710</f>
        <v>0</v>
      </c>
      <c r="AR710" s="162" t="s">
        <v>280</v>
      </c>
      <c r="AT710" s="162" t="s">
        <v>172</v>
      </c>
      <c r="AU710" s="162" t="s">
        <v>80</v>
      </c>
      <c r="AY710" s="4" t="s">
        <v>170</v>
      </c>
      <c r="BE710" s="163" t="n">
        <f aca="false">IF(N710="základní",J710,0)</f>
        <v>19195.2</v>
      </c>
      <c r="BF710" s="163" t="n">
        <f aca="false">IF(N710="snížená",J710,0)</f>
        <v>0</v>
      </c>
      <c r="BG710" s="163" t="n">
        <f aca="false">IF(N710="zákl. přenesená",J710,0)</f>
        <v>0</v>
      </c>
      <c r="BH710" s="163" t="n">
        <f aca="false">IF(N710="sníž. přenesená",J710,0)</f>
        <v>0</v>
      </c>
      <c r="BI710" s="163" t="n">
        <f aca="false">IF(N710="nulová",J710,0)</f>
        <v>0</v>
      </c>
      <c r="BJ710" s="4" t="s">
        <v>78</v>
      </c>
      <c r="BK710" s="163" t="n">
        <f aca="false">ROUND(I710*H710,2)</f>
        <v>19195.2</v>
      </c>
      <c r="BL710" s="4" t="s">
        <v>280</v>
      </c>
      <c r="BM710" s="162" t="s">
        <v>1043</v>
      </c>
    </row>
    <row r="711" s="20" customFormat="true" ht="10.5" hidden="false" customHeight="false" outlineLevel="0" collapsed="false">
      <c r="B711" s="21"/>
      <c r="D711" s="164" t="s">
        <v>178</v>
      </c>
      <c r="F711" s="165" t="s">
        <v>1044</v>
      </c>
      <c r="L711" s="21"/>
      <c r="M711" s="166"/>
      <c r="T711" s="52"/>
      <c r="AT711" s="4" t="s">
        <v>178</v>
      </c>
      <c r="AU711" s="4" t="s">
        <v>80</v>
      </c>
    </row>
    <row r="712" s="174" customFormat="true" ht="10.5" hidden="false" customHeight="false" outlineLevel="0" collapsed="false">
      <c r="B712" s="175"/>
      <c r="D712" s="169" t="s">
        <v>180</v>
      </c>
      <c r="E712" s="176"/>
      <c r="F712" s="177" t="s">
        <v>1045</v>
      </c>
      <c r="H712" s="178" t="n">
        <v>55.8</v>
      </c>
      <c r="L712" s="175"/>
      <c r="M712" s="179"/>
      <c r="T712" s="180"/>
      <c r="AT712" s="176" t="s">
        <v>180</v>
      </c>
      <c r="AU712" s="176" t="s">
        <v>80</v>
      </c>
      <c r="AV712" s="174" t="s">
        <v>80</v>
      </c>
      <c r="AW712" s="174" t="s">
        <v>32</v>
      </c>
      <c r="AX712" s="174" t="s">
        <v>78</v>
      </c>
      <c r="AY712" s="176" t="s">
        <v>170</v>
      </c>
    </row>
    <row r="713" s="20" customFormat="true" ht="62.65" hidden="false" customHeight="true" outlineLevel="0" collapsed="false">
      <c r="B713" s="21"/>
      <c r="C713" s="151" t="s">
        <v>1046</v>
      </c>
      <c r="D713" s="151" t="s">
        <v>172</v>
      </c>
      <c r="E713" s="152" t="s">
        <v>1047</v>
      </c>
      <c r="F713" s="153" t="s">
        <v>1048</v>
      </c>
      <c r="G713" s="154" t="s">
        <v>260</v>
      </c>
      <c r="H713" s="155" t="n">
        <v>482.67</v>
      </c>
      <c r="I713" s="156" t="n">
        <v>1590</v>
      </c>
      <c r="J713" s="157" t="n">
        <f aca="false">ROUND(I713*H713,2)</f>
        <v>767445.3</v>
      </c>
      <c r="K713" s="153"/>
      <c r="L713" s="21"/>
      <c r="M713" s="158"/>
      <c r="N713" s="159" t="s">
        <v>42</v>
      </c>
      <c r="O713" s="160" t="n">
        <v>0.959</v>
      </c>
      <c r="P713" s="160" t="n">
        <f aca="false">O713*H713</f>
        <v>462.88053</v>
      </c>
      <c r="Q713" s="160" t="n">
        <v>0.00661</v>
      </c>
      <c r="R713" s="160" t="n">
        <f aca="false">Q713*H713</f>
        <v>3.1904487</v>
      </c>
      <c r="S713" s="160" t="n">
        <v>0</v>
      </c>
      <c r="T713" s="161" t="n">
        <f aca="false">S713*H713</f>
        <v>0</v>
      </c>
      <c r="AR713" s="162" t="s">
        <v>280</v>
      </c>
      <c r="AT713" s="162" t="s">
        <v>172</v>
      </c>
      <c r="AU713" s="162" t="s">
        <v>80</v>
      </c>
      <c r="AY713" s="4" t="s">
        <v>170</v>
      </c>
      <c r="BE713" s="163" t="n">
        <f aca="false">IF(N713="základní",J713,0)</f>
        <v>767445.3</v>
      </c>
      <c r="BF713" s="163" t="n">
        <f aca="false">IF(N713="snížená",J713,0)</f>
        <v>0</v>
      </c>
      <c r="BG713" s="163" t="n">
        <f aca="false">IF(N713="zákl. přenesená",J713,0)</f>
        <v>0</v>
      </c>
      <c r="BH713" s="163" t="n">
        <f aca="false">IF(N713="sníž. přenesená",J713,0)</f>
        <v>0</v>
      </c>
      <c r="BI713" s="163" t="n">
        <f aca="false">IF(N713="nulová",J713,0)</f>
        <v>0</v>
      </c>
      <c r="BJ713" s="4" t="s">
        <v>78</v>
      </c>
      <c r="BK713" s="163" t="n">
        <f aca="false">ROUND(I713*H713,2)</f>
        <v>767445.3</v>
      </c>
      <c r="BL713" s="4" t="s">
        <v>280</v>
      </c>
      <c r="BM713" s="162" t="s">
        <v>1049</v>
      </c>
    </row>
    <row r="714" s="20" customFormat="true" ht="10.5" hidden="false" customHeight="false" outlineLevel="0" collapsed="false">
      <c r="B714" s="21"/>
      <c r="D714" s="164" t="s">
        <v>178</v>
      </c>
      <c r="F714" s="165" t="s">
        <v>1050</v>
      </c>
      <c r="L714" s="21"/>
      <c r="M714" s="166"/>
      <c r="T714" s="52"/>
      <c r="AT714" s="4" t="s">
        <v>178</v>
      </c>
      <c r="AU714" s="4" t="s">
        <v>80</v>
      </c>
    </row>
    <row r="715" s="20" customFormat="true" ht="44.25" hidden="false" customHeight="true" outlineLevel="0" collapsed="false">
      <c r="B715" s="21"/>
      <c r="C715" s="151" t="s">
        <v>1051</v>
      </c>
      <c r="D715" s="151" t="s">
        <v>172</v>
      </c>
      <c r="E715" s="152" t="s">
        <v>1052</v>
      </c>
      <c r="F715" s="153" t="s">
        <v>1053</v>
      </c>
      <c r="G715" s="154" t="s">
        <v>352</v>
      </c>
      <c r="H715" s="155" t="n">
        <v>27.9</v>
      </c>
      <c r="I715" s="156" t="n">
        <v>737</v>
      </c>
      <c r="J715" s="157" t="n">
        <f aca="false">ROUND(I715*H715,2)</f>
        <v>20562.3</v>
      </c>
      <c r="K715" s="153"/>
      <c r="L715" s="21"/>
      <c r="M715" s="158"/>
      <c r="N715" s="159" t="s">
        <v>42</v>
      </c>
      <c r="O715" s="160" t="n">
        <v>0.315</v>
      </c>
      <c r="P715" s="160" t="n">
        <f aca="false">O715*H715</f>
        <v>8.7885</v>
      </c>
      <c r="Q715" s="160" t="n">
        <v>0.00406</v>
      </c>
      <c r="R715" s="160" t="n">
        <f aca="false">Q715*H715</f>
        <v>0.113274</v>
      </c>
      <c r="S715" s="160" t="n">
        <v>0</v>
      </c>
      <c r="T715" s="161" t="n">
        <f aca="false">S715*H715</f>
        <v>0</v>
      </c>
      <c r="AR715" s="162" t="s">
        <v>280</v>
      </c>
      <c r="AT715" s="162" t="s">
        <v>172</v>
      </c>
      <c r="AU715" s="162" t="s">
        <v>80</v>
      </c>
      <c r="AY715" s="4" t="s">
        <v>170</v>
      </c>
      <c r="BE715" s="163" t="n">
        <f aca="false">IF(N715="základní",J715,0)</f>
        <v>20562.3</v>
      </c>
      <c r="BF715" s="163" t="n">
        <f aca="false">IF(N715="snížená",J715,0)</f>
        <v>0</v>
      </c>
      <c r="BG715" s="163" t="n">
        <f aca="false">IF(N715="zákl. přenesená",J715,0)</f>
        <v>0</v>
      </c>
      <c r="BH715" s="163" t="n">
        <f aca="false">IF(N715="sníž. přenesená",J715,0)</f>
        <v>0</v>
      </c>
      <c r="BI715" s="163" t="n">
        <f aca="false">IF(N715="nulová",J715,0)</f>
        <v>0</v>
      </c>
      <c r="BJ715" s="4" t="s">
        <v>78</v>
      </c>
      <c r="BK715" s="163" t="n">
        <f aca="false">ROUND(I715*H715,2)</f>
        <v>20562.3</v>
      </c>
      <c r="BL715" s="4" t="s">
        <v>280</v>
      </c>
      <c r="BM715" s="162" t="s">
        <v>1054</v>
      </c>
    </row>
    <row r="716" s="20" customFormat="true" ht="10.5" hidden="false" customHeight="false" outlineLevel="0" collapsed="false">
      <c r="B716" s="21"/>
      <c r="D716" s="164" t="s">
        <v>178</v>
      </c>
      <c r="F716" s="165" t="s">
        <v>1055</v>
      </c>
      <c r="L716" s="21"/>
      <c r="M716" s="166"/>
      <c r="T716" s="52"/>
      <c r="AT716" s="4" t="s">
        <v>178</v>
      </c>
      <c r="AU716" s="4" t="s">
        <v>80</v>
      </c>
    </row>
    <row r="717" s="20" customFormat="true" ht="33" hidden="false" customHeight="true" outlineLevel="0" collapsed="false">
      <c r="B717" s="21"/>
      <c r="C717" s="151" t="s">
        <v>1056</v>
      </c>
      <c r="D717" s="151" t="s">
        <v>172</v>
      </c>
      <c r="E717" s="152" t="s">
        <v>1057</v>
      </c>
      <c r="F717" s="153" t="s">
        <v>1058</v>
      </c>
      <c r="G717" s="154" t="s">
        <v>352</v>
      </c>
      <c r="H717" s="155" t="n">
        <v>34.6</v>
      </c>
      <c r="I717" s="156" t="n">
        <v>461</v>
      </c>
      <c r="J717" s="157" t="n">
        <f aca="false">ROUND(I717*H717,2)</f>
        <v>15950.6</v>
      </c>
      <c r="K717" s="153"/>
      <c r="L717" s="21"/>
      <c r="M717" s="158"/>
      <c r="N717" s="159" t="s">
        <v>42</v>
      </c>
      <c r="O717" s="160" t="n">
        <v>0.332</v>
      </c>
      <c r="P717" s="160" t="n">
        <f aca="false">O717*H717</f>
        <v>11.4872</v>
      </c>
      <c r="Q717" s="160" t="n">
        <v>0.00347</v>
      </c>
      <c r="R717" s="160" t="n">
        <f aca="false">Q717*H717</f>
        <v>0.120062</v>
      </c>
      <c r="S717" s="160" t="n">
        <v>0</v>
      </c>
      <c r="T717" s="161" t="n">
        <f aca="false">S717*H717</f>
        <v>0</v>
      </c>
      <c r="AR717" s="162" t="s">
        <v>280</v>
      </c>
      <c r="AT717" s="162" t="s">
        <v>172</v>
      </c>
      <c r="AU717" s="162" t="s">
        <v>80</v>
      </c>
      <c r="AY717" s="4" t="s">
        <v>170</v>
      </c>
      <c r="BE717" s="163" t="n">
        <f aca="false">IF(N717="základní",J717,0)</f>
        <v>15950.6</v>
      </c>
      <c r="BF717" s="163" t="n">
        <f aca="false">IF(N717="snížená",J717,0)</f>
        <v>0</v>
      </c>
      <c r="BG717" s="163" t="n">
        <f aca="false">IF(N717="zákl. přenesená",J717,0)</f>
        <v>0</v>
      </c>
      <c r="BH717" s="163" t="n">
        <f aca="false">IF(N717="sníž. přenesená",J717,0)</f>
        <v>0</v>
      </c>
      <c r="BI717" s="163" t="n">
        <f aca="false">IF(N717="nulová",J717,0)</f>
        <v>0</v>
      </c>
      <c r="BJ717" s="4" t="s">
        <v>78</v>
      </c>
      <c r="BK717" s="163" t="n">
        <f aca="false">ROUND(I717*H717,2)</f>
        <v>15950.6</v>
      </c>
      <c r="BL717" s="4" t="s">
        <v>280</v>
      </c>
      <c r="BM717" s="162" t="s">
        <v>1059</v>
      </c>
    </row>
    <row r="718" s="20" customFormat="true" ht="10.5" hidden="false" customHeight="false" outlineLevel="0" collapsed="false">
      <c r="B718" s="21"/>
      <c r="D718" s="164" t="s">
        <v>178</v>
      </c>
      <c r="F718" s="165" t="s">
        <v>1060</v>
      </c>
      <c r="L718" s="21"/>
      <c r="M718" s="166"/>
      <c r="T718" s="52"/>
      <c r="AT718" s="4" t="s">
        <v>178</v>
      </c>
      <c r="AU718" s="4" t="s">
        <v>80</v>
      </c>
    </row>
    <row r="719" s="174" customFormat="true" ht="10.5" hidden="false" customHeight="false" outlineLevel="0" collapsed="false">
      <c r="B719" s="175"/>
      <c r="D719" s="169" t="s">
        <v>180</v>
      </c>
      <c r="E719" s="176"/>
      <c r="F719" s="177" t="s">
        <v>1061</v>
      </c>
      <c r="H719" s="178" t="n">
        <v>34.6</v>
      </c>
      <c r="L719" s="175"/>
      <c r="M719" s="179"/>
      <c r="T719" s="180"/>
      <c r="AT719" s="176" t="s">
        <v>180</v>
      </c>
      <c r="AU719" s="176" t="s">
        <v>80</v>
      </c>
      <c r="AV719" s="174" t="s">
        <v>80</v>
      </c>
      <c r="AW719" s="174" t="s">
        <v>32</v>
      </c>
      <c r="AX719" s="174" t="s">
        <v>78</v>
      </c>
      <c r="AY719" s="176" t="s">
        <v>170</v>
      </c>
    </row>
    <row r="720" s="20" customFormat="true" ht="37.9" hidden="false" customHeight="true" outlineLevel="0" collapsed="false">
      <c r="B720" s="21"/>
      <c r="C720" s="151" t="s">
        <v>1062</v>
      </c>
      <c r="D720" s="151" t="s">
        <v>172</v>
      </c>
      <c r="E720" s="152" t="s">
        <v>1063</v>
      </c>
      <c r="F720" s="153" t="s">
        <v>1064</v>
      </c>
      <c r="G720" s="154" t="s">
        <v>352</v>
      </c>
      <c r="H720" s="155" t="n">
        <v>60</v>
      </c>
      <c r="I720" s="156" t="n">
        <v>770</v>
      </c>
      <c r="J720" s="157" t="n">
        <f aca="false">ROUND(I720*H720,2)</f>
        <v>46200</v>
      </c>
      <c r="K720" s="153"/>
      <c r="L720" s="21"/>
      <c r="M720" s="158"/>
      <c r="N720" s="159" t="s">
        <v>42</v>
      </c>
      <c r="O720" s="160" t="n">
        <v>0.363</v>
      </c>
      <c r="P720" s="160" t="n">
        <f aca="false">O720*H720</f>
        <v>21.78</v>
      </c>
      <c r="Q720" s="160" t="n">
        <v>0.00429</v>
      </c>
      <c r="R720" s="160" t="n">
        <f aca="false">Q720*H720</f>
        <v>0.2574</v>
      </c>
      <c r="S720" s="160" t="n">
        <v>0</v>
      </c>
      <c r="T720" s="161" t="n">
        <f aca="false">S720*H720</f>
        <v>0</v>
      </c>
      <c r="AR720" s="162" t="s">
        <v>280</v>
      </c>
      <c r="AT720" s="162" t="s">
        <v>172</v>
      </c>
      <c r="AU720" s="162" t="s">
        <v>80</v>
      </c>
      <c r="AY720" s="4" t="s">
        <v>170</v>
      </c>
      <c r="BE720" s="163" t="n">
        <f aca="false">IF(N720="základní",J720,0)</f>
        <v>46200</v>
      </c>
      <c r="BF720" s="163" t="n">
        <f aca="false">IF(N720="snížená",J720,0)</f>
        <v>0</v>
      </c>
      <c r="BG720" s="163" t="n">
        <f aca="false">IF(N720="zákl. přenesená",J720,0)</f>
        <v>0</v>
      </c>
      <c r="BH720" s="163" t="n">
        <f aca="false">IF(N720="sníž. přenesená",J720,0)</f>
        <v>0</v>
      </c>
      <c r="BI720" s="163" t="n">
        <f aca="false">IF(N720="nulová",J720,0)</f>
        <v>0</v>
      </c>
      <c r="BJ720" s="4" t="s">
        <v>78</v>
      </c>
      <c r="BK720" s="163" t="n">
        <f aca="false">ROUND(I720*H720,2)</f>
        <v>46200</v>
      </c>
      <c r="BL720" s="4" t="s">
        <v>280</v>
      </c>
      <c r="BM720" s="162" t="s">
        <v>1065</v>
      </c>
    </row>
    <row r="721" s="20" customFormat="true" ht="10.5" hidden="false" customHeight="false" outlineLevel="0" collapsed="false">
      <c r="B721" s="21"/>
      <c r="D721" s="164" t="s">
        <v>178</v>
      </c>
      <c r="F721" s="165" t="s">
        <v>1066</v>
      </c>
      <c r="L721" s="21"/>
      <c r="M721" s="166"/>
      <c r="T721" s="52"/>
      <c r="AT721" s="4" t="s">
        <v>178</v>
      </c>
      <c r="AU721" s="4" t="s">
        <v>80</v>
      </c>
    </row>
    <row r="722" s="167" customFormat="true" ht="10.5" hidden="false" customHeight="false" outlineLevel="0" collapsed="false">
      <c r="B722" s="168"/>
      <c r="D722" s="169" t="s">
        <v>180</v>
      </c>
      <c r="E722" s="170"/>
      <c r="F722" s="171" t="s">
        <v>1067</v>
      </c>
      <c r="H722" s="170"/>
      <c r="L722" s="168"/>
      <c r="M722" s="172"/>
      <c r="T722" s="173"/>
      <c r="AT722" s="170" t="s">
        <v>180</v>
      </c>
      <c r="AU722" s="170" t="s">
        <v>80</v>
      </c>
      <c r="AV722" s="167" t="s">
        <v>78</v>
      </c>
      <c r="AW722" s="167" t="s">
        <v>32</v>
      </c>
      <c r="AX722" s="167" t="s">
        <v>71</v>
      </c>
      <c r="AY722" s="170" t="s">
        <v>170</v>
      </c>
    </row>
    <row r="723" s="174" customFormat="true" ht="10.5" hidden="false" customHeight="false" outlineLevel="0" collapsed="false">
      <c r="B723" s="175"/>
      <c r="D723" s="169" t="s">
        <v>180</v>
      </c>
      <c r="E723" s="176"/>
      <c r="F723" s="177" t="s">
        <v>1068</v>
      </c>
      <c r="H723" s="178" t="n">
        <v>60</v>
      </c>
      <c r="L723" s="175"/>
      <c r="M723" s="179"/>
      <c r="T723" s="180"/>
      <c r="AT723" s="176" t="s">
        <v>180</v>
      </c>
      <c r="AU723" s="176" t="s">
        <v>80</v>
      </c>
      <c r="AV723" s="174" t="s">
        <v>80</v>
      </c>
      <c r="AW723" s="174" t="s">
        <v>32</v>
      </c>
      <c r="AX723" s="174" t="s">
        <v>78</v>
      </c>
      <c r="AY723" s="176" t="s">
        <v>170</v>
      </c>
    </row>
    <row r="724" s="20" customFormat="true" ht="44.25" hidden="false" customHeight="true" outlineLevel="0" collapsed="false">
      <c r="B724" s="21"/>
      <c r="C724" s="151" t="s">
        <v>1069</v>
      </c>
      <c r="D724" s="151" t="s">
        <v>172</v>
      </c>
      <c r="E724" s="152" t="s">
        <v>1070</v>
      </c>
      <c r="F724" s="153" t="s">
        <v>1071</v>
      </c>
      <c r="G724" s="154" t="s">
        <v>292</v>
      </c>
      <c r="H724" s="155" t="n">
        <v>3</v>
      </c>
      <c r="I724" s="156" t="n">
        <v>779</v>
      </c>
      <c r="J724" s="157" t="n">
        <f aca="false">ROUND(I724*H724,2)</f>
        <v>2337</v>
      </c>
      <c r="K724" s="153"/>
      <c r="L724" s="21"/>
      <c r="M724" s="158"/>
      <c r="N724" s="159" t="s">
        <v>42</v>
      </c>
      <c r="O724" s="160" t="n">
        <v>0.093</v>
      </c>
      <c r="P724" s="160" t="n">
        <f aca="false">O724*H724</f>
        <v>0.279</v>
      </c>
      <c r="Q724" s="160" t="n">
        <v>0.00045</v>
      </c>
      <c r="R724" s="160" t="n">
        <f aca="false">Q724*H724</f>
        <v>0.00135</v>
      </c>
      <c r="S724" s="160" t="n">
        <v>0</v>
      </c>
      <c r="T724" s="161" t="n">
        <f aca="false">S724*H724</f>
        <v>0</v>
      </c>
      <c r="AR724" s="162" t="s">
        <v>280</v>
      </c>
      <c r="AT724" s="162" t="s">
        <v>172</v>
      </c>
      <c r="AU724" s="162" t="s">
        <v>80</v>
      </c>
      <c r="AY724" s="4" t="s">
        <v>170</v>
      </c>
      <c r="BE724" s="163" t="n">
        <f aca="false">IF(N724="základní",J724,0)</f>
        <v>2337</v>
      </c>
      <c r="BF724" s="163" t="n">
        <f aca="false">IF(N724="snížená",J724,0)</f>
        <v>0</v>
      </c>
      <c r="BG724" s="163" t="n">
        <f aca="false">IF(N724="zákl. přenesená",J724,0)</f>
        <v>0</v>
      </c>
      <c r="BH724" s="163" t="n">
        <f aca="false">IF(N724="sníž. přenesená",J724,0)</f>
        <v>0</v>
      </c>
      <c r="BI724" s="163" t="n">
        <f aca="false">IF(N724="nulová",J724,0)</f>
        <v>0</v>
      </c>
      <c r="BJ724" s="4" t="s">
        <v>78</v>
      </c>
      <c r="BK724" s="163" t="n">
        <f aca="false">ROUND(I724*H724,2)</f>
        <v>2337</v>
      </c>
      <c r="BL724" s="4" t="s">
        <v>280</v>
      </c>
      <c r="BM724" s="162" t="s">
        <v>1072</v>
      </c>
    </row>
    <row r="725" s="20" customFormat="true" ht="10.5" hidden="false" customHeight="false" outlineLevel="0" collapsed="false">
      <c r="B725" s="21"/>
      <c r="D725" s="164" t="s">
        <v>178</v>
      </c>
      <c r="F725" s="165" t="s">
        <v>1073</v>
      </c>
      <c r="L725" s="21"/>
      <c r="M725" s="166"/>
      <c r="T725" s="52"/>
      <c r="AT725" s="4" t="s">
        <v>178</v>
      </c>
      <c r="AU725" s="4" t="s">
        <v>80</v>
      </c>
    </row>
    <row r="726" s="20" customFormat="true" ht="49.15" hidden="false" customHeight="true" outlineLevel="0" collapsed="false">
      <c r="B726" s="21"/>
      <c r="C726" s="151" t="s">
        <v>1074</v>
      </c>
      <c r="D726" s="151" t="s">
        <v>172</v>
      </c>
      <c r="E726" s="152" t="s">
        <v>1075</v>
      </c>
      <c r="F726" s="153" t="s">
        <v>1076</v>
      </c>
      <c r="G726" s="154" t="s">
        <v>292</v>
      </c>
      <c r="H726" s="155" t="n">
        <v>2</v>
      </c>
      <c r="I726" s="156" t="n">
        <v>883</v>
      </c>
      <c r="J726" s="157" t="n">
        <f aca="false">ROUND(I726*H726,2)</f>
        <v>1766</v>
      </c>
      <c r="K726" s="153"/>
      <c r="L726" s="21"/>
      <c r="M726" s="158"/>
      <c r="N726" s="159" t="s">
        <v>42</v>
      </c>
      <c r="O726" s="160" t="n">
        <v>0.129</v>
      </c>
      <c r="P726" s="160" t="n">
        <f aca="false">O726*H726</f>
        <v>0.258</v>
      </c>
      <c r="Q726" s="160" t="n">
        <v>0.00045</v>
      </c>
      <c r="R726" s="160" t="n">
        <f aca="false">Q726*H726</f>
        <v>0.0009</v>
      </c>
      <c r="S726" s="160" t="n">
        <v>0</v>
      </c>
      <c r="T726" s="161" t="n">
        <f aca="false">S726*H726</f>
        <v>0</v>
      </c>
      <c r="AR726" s="162" t="s">
        <v>280</v>
      </c>
      <c r="AT726" s="162" t="s">
        <v>172</v>
      </c>
      <c r="AU726" s="162" t="s">
        <v>80</v>
      </c>
      <c r="AY726" s="4" t="s">
        <v>170</v>
      </c>
      <c r="BE726" s="163" t="n">
        <f aca="false">IF(N726="základní",J726,0)</f>
        <v>1766</v>
      </c>
      <c r="BF726" s="163" t="n">
        <f aca="false">IF(N726="snížená",J726,0)</f>
        <v>0</v>
      </c>
      <c r="BG726" s="163" t="n">
        <f aca="false">IF(N726="zákl. přenesená",J726,0)</f>
        <v>0</v>
      </c>
      <c r="BH726" s="163" t="n">
        <f aca="false">IF(N726="sníž. přenesená",J726,0)</f>
        <v>0</v>
      </c>
      <c r="BI726" s="163" t="n">
        <f aca="false">IF(N726="nulová",J726,0)</f>
        <v>0</v>
      </c>
      <c r="BJ726" s="4" t="s">
        <v>78</v>
      </c>
      <c r="BK726" s="163" t="n">
        <f aca="false">ROUND(I726*H726,2)</f>
        <v>1766</v>
      </c>
      <c r="BL726" s="4" t="s">
        <v>280</v>
      </c>
      <c r="BM726" s="162" t="s">
        <v>1077</v>
      </c>
    </row>
    <row r="727" s="20" customFormat="true" ht="10.5" hidden="false" customHeight="false" outlineLevel="0" collapsed="false">
      <c r="B727" s="21"/>
      <c r="D727" s="164" t="s">
        <v>178</v>
      </c>
      <c r="F727" s="165" t="s">
        <v>1078</v>
      </c>
      <c r="L727" s="21"/>
      <c r="M727" s="166"/>
      <c r="T727" s="52"/>
      <c r="AT727" s="4" t="s">
        <v>178</v>
      </c>
      <c r="AU727" s="4" t="s">
        <v>80</v>
      </c>
    </row>
    <row r="728" s="20" customFormat="true" ht="33" hidden="false" customHeight="true" outlineLevel="0" collapsed="false">
      <c r="B728" s="21"/>
      <c r="C728" s="151" t="s">
        <v>1079</v>
      </c>
      <c r="D728" s="151" t="s">
        <v>172</v>
      </c>
      <c r="E728" s="152" t="s">
        <v>1080</v>
      </c>
      <c r="F728" s="153" t="s">
        <v>1081</v>
      </c>
      <c r="G728" s="154" t="s">
        <v>352</v>
      </c>
      <c r="H728" s="155" t="n">
        <v>55.8</v>
      </c>
      <c r="I728" s="156" t="n">
        <v>597</v>
      </c>
      <c r="J728" s="157" t="n">
        <f aca="false">ROUND(I728*H728,2)</f>
        <v>33312.6</v>
      </c>
      <c r="K728" s="153"/>
      <c r="L728" s="21"/>
      <c r="M728" s="158"/>
      <c r="N728" s="159" t="s">
        <v>42</v>
      </c>
      <c r="O728" s="160" t="n">
        <v>0.204</v>
      </c>
      <c r="P728" s="160" t="n">
        <f aca="false">O728*H728</f>
        <v>11.3832</v>
      </c>
      <c r="Q728" s="160" t="n">
        <v>0.00169</v>
      </c>
      <c r="R728" s="160" t="n">
        <f aca="false">Q728*H728</f>
        <v>0.094302</v>
      </c>
      <c r="S728" s="160" t="n">
        <v>0</v>
      </c>
      <c r="T728" s="161" t="n">
        <f aca="false">S728*H728</f>
        <v>0</v>
      </c>
      <c r="AR728" s="162" t="s">
        <v>280</v>
      </c>
      <c r="AT728" s="162" t="s">
        <v>172</v>
      </c>
      <c r="AU728" s="162" t="s">
        <v>80</v>
      </c>
      <c r="AY728" s="4" t="s">
        <v>170</v>
      </c>
      <c r="BE728" s="163" t="n">
        <f aca="false">IF(N728="základní",J728,0)</f>
        <v>33312.6</v>
      </c>
      <c r="BF728" s="163" t="n">
        <f aca="false">IF(N728="snížená",J728,0)</f>
        <v>0</v>
      </c>
      <c r="BG728" s="163" t="n">
        <f aca="false">IF(N728="zákl. přenesená",J728,0)</f>
        <v>0</v>
      </c>
      <c r="BH728" s="163" t="n">
        <f aca="false">IF(N728="sníž. přenesená",J728,0)</f>
        <v>0</v>
      </c>
      <c r="BI728" s="163" t="n">
        <f aca="false">IF(N728="nulová",J728,0)</f>
        <v>0</v>
      </c>
      <c r="BJ728" s="4" t="s">
        <v>78</v>
      </c>
      <c r="BK728" s="163" t="n">
        <f aca="false">ROUND(I728*H728,2)</f>
        <v>33312.6</v>
      </c>
      <c r="BL728" s="4" t="s">
        <v>280</v>
      </c>
      <c r="BM728" s="162" t="s">
        <v>1082</v>
      </c>
    </row>
    <row r="729" s="20" customFormat="true" ht="10.5" hidden="false" customHeight="false" outlineLevel="0" collapsed="false">
      <c r="B729" s="21"/>
      <c r="D729" s="164" t="s">
        <v>178</v>
      </c>
      <c r="F729" s="165" t="s">
        <v>1083</v>
      </c>
      <c r="L729" s="21"/>
      <c r="M729" s="166"/>
      <c r="T729" s="52"/>
      <c r="AT729" s="4" t="s">
        <v>178</v>
      </c>
      <c r="AU729" s="4" t="s">
        <v>80</v>
      </c>
    </row>
    <row r="730" s="174" customFormat="true" ht="10.5" hidden="false" customHeight="false" outlineLevel="0" collapsed="false">
      <c r="B730" s="175"/>
      <c r="D730" s="169" t="s">
        <v>180</v>
      </c>
      <c r="E730" s="176"/>
      <c r="F730" s="177" t="s">
        <v>1045</v>
      </c>
      <c r="H730" s="178" t="n">
        <v>55.8</v>
      </c>
      <c r="L730" s="175"/>
      <c r="M730" s="179"/>
      <c r="T730" s="180"/>
      <c r="AT730" s="176" t="s">
        <v>180</v>
      </c>
      <c r="AU730" s="176" t="s">
        <v>80</v>
      </c>
      <c r="AV730" s="174" t="s">
        <v>80</v>
      </c>
      <c r="AW730" s="174" t="s">
        <v>32</v>
      </c>
      <c r="AX730" s="174" t="s">
        <v>78</v>
      </c>
      <c r="AY730" s="176" t="s">
        <v>170</v>
      </c>
    </row>
    <row r="731" s="20" customFormat="true" ht="44.25" hidden="false" customHeight="true" outlineLevel="0" collapsed="false">
      <c r="B731" s="21"/>
      <c r="C731" s="151" t="s">
        <v>1084</v>
      </c>
      <c r="D731" s="151" t="s">
        <v>172</v>
      </c>
      <c r="E731" s="152" t="s">
        <v>1085</v>
      </c>
      <c r="F731" s="153" t="s">
        <v>1086</v>
      </c>
      <c r="G731" s="154" t="s">
        <v>292</v>
      </c>
      <c r="H731" s="155" t="n">
        <v>6</v>
      </c>
      <c r="I731" s="156" t="n">
        <v>625</v>
      </c>
      <c r="J731" s="157" t="n">
        <f aca="false">ROUND(I731*H731,2)</f>
        <v>3750</v>
      </c>
      <c r="K731" s="153"/>
      <c r="L731" s="21"/>
      <c r="M731" s="158"/>
      <c r="N731" s="159" t="s">
        <v>42</v>
      </c>
      <c r="O731" s="160" t="n">
        <v>0.4</v>
      </c>
      <c r="P731" s="160" t="n">
        <f aca="false">O731*H731</f>
        <v>2.4</v>
      </c>
      <c r="Q731" s="160" t="n">
        <v>0.00036</v>
      </c>
      <c r="R731" s="160" t="n">
        <f aca="false">Q731*H731</f>
        <v>0.00216</v>
      </c>
      <c r="S731" s="160" t="n">
        <v>0</v>
      </c>
      <c r="T731" s="161" t="n">
        <f aca="false">S731*H731</f>
        <v>0</v>
      </c>
      <c r="AR731" s="162" t="s">
        <v>280</v>
      </c>
      <c r="AT731" s="162" t="s">
        <v>172</v>
      </c>
      <c r="AU731" s="162" t="s">
        <v>80</v>
      </c>
      <c r="AY731" s="4" t="s">
        <v>170</v>
      </c>
      <c r="BE731" s="163" t="n">
        <f aca="false">IF(N731="základní",J731,0)</f>
        <v>3750</v>
      </c>
      <c r="BF731" s="163" t="n">
        <f aca="false">IF(N731="snížená",J731,0)</f>
        <v>0</v>
      </c>
      <c r="BG731" s="163" t="n">
        <f aca="false">IF(N731="zákl. přenesená",J731,0)</f>
        <v>0</v>
      </c>
      <c r="BH731" s="163" t="n">
        <f aca="false">IF(N731="sníž. přenesená",J731,0)</f>
        <v>0</v>
      </c>
      <c r="BI731" s="163" t="n">
        <f aca="false">IF(N731="nulová",J731,0)</f>
        <v>0</v>
      </c>
      <c r="BJ731" s="4" t="s">
        <v>78</v>
      </c>
      <c r="BK731" s="163" t="n">
        <f aca="false">ROUND(I731*H731,2)</f>
        <v>3750</v>
      </c>
      <c r="BL731" s="4" t="s">
        <v>280</v>
      </c>
      <c r="BM731" s="162" t="s">
        <v>1087</v>
      </c>
    </row>
    <row r="732" s="20" customFormat="true" ht="10.5" hidden="false" customHeight="false" outlineLevel="0" collapsed="false">
      <c r="B732" s="21"/>
      <c r="D732" s="164" t="s">
        <v>178</v>
      </c>
      <c r="F732" s="165" t="s">
        <v>1088</v>
      </c>
      <c r="L732" s="21"/>
      <c r="M732" s="166"/>
      <c r="T732" s="52"/>
      <c r="AT732" s="4" t="s">
        <v>178</v>
      </c>
      <c r="AU732" s="4" t="s">
        <v>80</v>
      </c>
    </row>
    <row r="733" s="20" customFormat="true" ht="37.9" hidden="false" customHeight="true" outlineLevel="0" collapsed="false">
      <c r="B733" s="21"/>
      <c r="C733" s="151" t="s">
        <v>1089</v>
      </c>
      <c r="D733" s="151" t="s">
        <v>172</v>
      </c>
      <c r="E733" s="152" t="s">
        <v>1090</v>
      </c>
      <c r="F733" s="153" t="s">
        <v>1091</v>
      </c>
      <c r="G733" s="154" t="s">
        <v>352</v>
      </c>
      <c r="H733" s="155" t="n">
        <v>40.5</v>
      </c>
      <c r="I733" s="156" t="n">
        <v>792</v>
      </c>
      <c r="J733" s="157" t="n">
        <f aca="false">ROUND(I733*H733,2)</f>
        <v>32076</v>
      </c>
      <c r="K733" s="153"/>
      <c r="L733" s="21"/>
      <c r="M733" s="158"/>
      <c r="N733" s="159" t="s">
        <v>42</v>
      </c>
      <c r="O733" s="160" t="n">
        <v>0.334</v>
      </c>
      <c r="P733" s="160" t="n">
        <f aca="false">O733*H733</f>
        <v>13.527</v>
      </c>
      <c r="Q733" s="160" t="n">
        <v>0.00217</v>
      </c>
      <c r="R733" s="160" t="n">
        <f aca="false">Q733*H733</f>
        <v>0.087885</v>
      </c>
      <c r="S733" s="160" t="n">
        <v>0</v>
      </c>
      <c r="T733" s="161" t="n">
        <f aca="false">S733*H733</f>
        <v>0</v>
      </c>
      <c r="AR733" s="162" t="s">
        <v>280</v>
      </c>
      <c r="AT733" s="162" t="s">
        <v>172</v>
      </c>
      <c r="AU733" s="162" t="s">
        <v>80</v>
      </c>
      <c r="AY733" s="4" t="s">
        <v>170</v>
      </c>
      <c r="BE733" s="163" t="n">
        <f aca="false">IF(N733="základní",J733,0)</f>
        <v>32076</v>
      </c>
      <c r="BF733" s="163" t="n">
        <f aca="false">IF(N733="snížená",J733,0)</f>
        <v>0</v>
      </c>
      <c r="BG733" s="163" t="n">
        <f aca="false">IF(N733="zákl. přenesená",J733,0)</f>
        <v>0</v>
      </c>
      <c r="BH733" s="163" t="n">
        <f aca="false">IF(N733="sníž. přenesená",J733,0)</f>
        <v>0</v>
      </c>
      <c r="BI733" s="163" t="n">
        <f aca="false">IF(N733="nulová",J733,0)</f>
        <v>0</v>
      </c>
      <c r="BJ733" s="4" t="s">
        <v>78</v>
      </c>
      <c r="BK733" s="163" t="n">
        <f aca="false">ROUND(I733*H733,2)</f>
        <v>32076</v>
      </c>
      <c r="BL733" s="4" t="s">
        <v>280</v>
      </c>
      <c r="BM733" s="162" t="s">
        <v>1092</v>
      </c>
    </row>
    <row r="734" s="20" customFormat="true" ht="10.5" hidden="false" customHeight="false" outlineLevel="0" collapsed="false">
      <c r="B734" s="21"/>
      <c r="D734" s="164" t="s">
        <v>178</v>
      </c>
      <c r="F734" s="165" t="s">
        <v>1093</v>
      </c>
      <c r="L734" s="21"/>
      <c r="M734" s="166"/>
      <c r="T734" s="52"/>
      <c r="AT734" s="4" t="s">
        <v>178</v>
      </c>
      <c r="AU734" s="4" t="s">
        <v>80</v>
      </c>
    </row>
    <row r="735" s="167" customFormat="true" ht="10.5" hidden="false" customHeight="false" outlineLevel="0" collapsed="false">
      <c r="B735" s="168"/>
      <c r="D735" s="169" t="s">
        <v>180</v>
      </c>
      <c r="E735" s="170"/>
      <c r="F735" s="171" t="s">
        <v>1094</v>
      </c>
      <c r="H735" s="170"/>
      <c r="L735" s="168"/>
      <c r="M735" s="172"/>
      <c r="T735" s="173"/>
      <c r="AT735" s="170" t="s">
        <v>180</v>
      </c>
      <c r="AU735" s="170" t="s">
        <v>80</v>
      </c>
      <c r="AV735" s="167" t="s">
        <v>78</v>
      </c>
      <c r="AW735" s="167" t="s">
        <v>32</v>
      </c>
      <c r="AX735" s="167" t="s">
        <v>71</v>
      </c>
      <c r="AY735" s="170" t="s">
        <v>170</v>
      </c>
    </row>
    <row r="736" s="174" customFormat="true" ht="10.5" hidden="false" customHeight="false" outlineLevel="0" collapsed="false">
      <c r="B736" s="175"/>
      <c r="D736" s="169" t="s">
        <v>180</v>
      </c>
      <c r="E736" s="176"/>
      <c r="F736" s="177" t="s">
        <v>1095</v>
      </c>
      <c r="H736" s="178" t="n">
        <v>40.5</v>
      </c>
      <c r="L736" s="175"/>
      <c r="M736" s="179"/>
      <c r="T736" s="180"/>
      <c r="AT736" s="176" t="s">
        <v>180</v>
      </c>
      <c r="AU736" s="176" t="s">
        <v>80</v>
      </c>
      <c r="AV736" s="174" t="s">
        <v>80</v>
      </c>
      <c r="AW736" s="174" t="s">
        <v>32</v>
      </c>
      <c r="AX736" s="174" t="s">
        <v>78</v>
      </c>
      <c r="AY736" s="176" t="s">
        <v>170</v>
      </c>
    </row>
    <row r="737" s="20" customFormat="true" ht="49.15" hidden="false" customHeight="true" outlineLevel="0" collapsed="false">
      <c r="B737" s="21"/>
      <c r="C737" s="151" t="s">
        <v>1096</v>
      </c>
      <c r="D737" s="151" t="s">
        <v>172</v>
      </c>
      <c r="E737" s="152" t="s">
        <v>1097</v>
      </c>
      <c r="F737" s="153" t="s">
        <v>1098</v>
      </c>
      <c r="G737" s="154" t="s">
        <v>207</v>
      </c>
      <c r="H737" s="155" t="n">
        <v>4.065</v>
      </c>
      <c r="I737" s="156" t="n">
        <v>2280</v>
      </c>
      <c r="J737" s="157" t="n">
        <f aca="false">ROUND(I737*H737,2)</f>
        <v>9268.2</v>
      </c>
      <c r="K737" s="153"/>
      <c r="L737" s="21"/>
      <c r="M737" s="158"/>
      <c r="N737" s="159" t="s">
        <v>42</v>
      </c>
      <c r="O737" s="160" t="n">
        <v>4.82</v>
      </c>
      <c r="P737" s="160" t="n">
        <f aca="false">O737*H737</f>
        <v>19.5933</v>
      </c>
      <c r="Q737" s="160" t="n">
        <v>0</v>
      </c>
      <c r="R737" s="160" t="n">
        <f aca="false">Q737*H737</f>
        <v>0</v>
      </c>
      <c r="S737" s="160" t="n">
        <v>0</v>
      </c>
      <c r="T737" s="161" t="n">
        <f aca="false">S737*H737</f>
        <v>0</v>
      </c>
      <c r="AR737" s="162" t="s">
        <v>280</v>
      </c>
      <c r="AT737" s="162" t="s">
        <v>172</v>
      </c>
      <c r="AU737" s="162" t="s">
        <v>80</v>
      </c>
      <c r="AY737" s="4" t="s">
        <v>170</v>
      </c>
      <c r="BE737" s="163" t="n">
        <f aca="false">IF(N737="základní",J737,0)</f>
        <v>9268.2</v>
      </c>
      <c r="BF737" s="163" t="n">
        <f aca="false">IF(N737="snížená",J737,0)</f>
        <v>0</v>
      </c>
      <c r="BG737" s="163" t="n">
        <f aca="false">IF(N737="zákl. přenesená",J737,0)</f>
        <v>0</v>
      </c>
      <c r="BH737" s="163" t="n">
        <f aca="false">IF(N737="sníž. přenesená",J737,0)</f>
        <v>0</v>
      </c>
      <c r="BI737" s="163" t="n">
        <f aca="false">IF(N737="nulová",J737,0)</f>
        <v>0</v>
      </c>
      <c r="BJ737" s="4" t="s">
        <v>78</v>
      </c>
      <c r="BK737" s="163" t="n">
        <f aca="false">ROUND(I737*H737,2)</f>
        <v>9268.2</v>
      </c>
      <c r="BL737" s="4" t="s">
        <v>280</v>
      </c>
      <c r="BM737" s="162" t="s">
        <v>1099</v>
      </c>
    </row>
    <row r="738" s="20" customFormat="true" ht="10.5" hidden="false" customHeight="false" outlineLevel="0" collapsed="false">
      <c r="B738" s="21"/>
      <c r="D738" s="164" t="s">
        <v>178</v>
      </c>
      <c r="F738" s="165" t="s">
        <v>1100</v>
      </c>
      <c r="L738" s="21"/>
      <c r="M738" s="166"/>
      <c r="T738" s="52"/>
      <c r="AT738" s="4" t="s">
        <v>178</v>
      </c>
      <c r="AU738" s="4" t="s">
        <v>80</v>
      </c>
    </row>
    <row r="739" s="139" customFormat="true" ht="22.9" hidden="false" customHeight="true" outlineLevel="0" collapsed="false">
      <c r="B739" s="140"/>
      <c r="D739" s="141" t="s">
        <v>70</v>
      </c>
      <c r="E739" s="149" t="s">
        <v>1101</v>
      </c>
      <c r="F739" s="149" t="s">
        <v>1102</v>
      </c>
      <c r="J739" s="150" t="n">
        <f aca="false">BK739</f>
        <v>218664.45</v>
      </c>
      <c r="L739" s="140"/>
      <c r="M739" s="144"/>
      <c r="P739" s="145" t="n">
        <f aca="false">SUM(P740:P748)</f>
        <v>97.421349</v>
      </c>
      <c r="R739" s="145" t="n">
        <f aca="false">SUM(R740:R748)</f>
        <v>0.3813093</v>
      </c>
      <c r="T739" s="146" t="n">
        <f aca="false">SUM(T740:T748)</f>
        <v>0</v>
      </c>
      <c r="AR739" s="141" t="s">
        <v>80</v>
      </c>
      <c r="AT739" s="147" t="s">
        <v>70</v>
      </c>
      <c r="AU739" s="147" t="s">
        <v>78</v>
      </c>
      <c r="AY739" s="141" t="s">
        <v>170</v>
      </c>
      <c r="BK739" s="148" t="n">
        <f aca="false">SUM(BK740:BK748)</f>
        <v>218664.45</v>
      </c>
    </row>
    <row r="740" s="20" customFormat="true" ht="44.25" hidden="false" customHeight="true" outlineLevel="0" collapsed="false">
      <c r="B740" s="21"/>
      <c r="C740" s="151" t="s">
        <v>1103</v>
      </c>
      <c r="D740" s="151" t="s">
        <v>172</v>
      </c>
      <c r="E740" s="152" t="s">
        <v>1104</v>
      </c>
      <c r="F740" s="153" t="s">
        <v>1105</v>
      </c>
      <c r="G740" s="154" t="s">
        <v>260</v>
      </c>
      <c r="H740" s="155" t="n">
        <v>965.34</v>
      </c>
      <c r="I740" s="156" t="n">
        <v>69.8</v>
      </c>
      <c r="J740" s="157" t="n">
        <f aca="false">ROUND(I740*H740,2)</f>
        <v>67380.73</v>
      </c>
      <c r="K740" s="153"/>
      <c r="L740" s="21"/>
      <c r="M740" s="158"/>
      <c r="N740" s="159" t="s">
        <v>42</v>
      </c>
      <c r="O740" s="160" t="n">
        <v>0.1</v>
      </c>
      <c r="P740" s="160" t="n">
        <f aca="false">O740*H740</f>
        <v>96.534</v>
      </c>
      <c r="Q740" s="160" t="n">
        <v>1E-005</v>
      </c>
      <c r="R740" s="160" t="n">
        <f aca="false">Q740*H740</f>
        <v>0.0096534</v>
      </c>
      <c r="S740" s="160" t="n">
        <v>0</v>
      </c>
      <c r="T740" s="161" t="n">
        <f aca="false">S740*H740</f>
        <v>0</v>
      </c>
      <c r="AR740" s="162" t="s">
        <v>280</v>
      </c>
      <c r="AT740" s="162" t="s">
        <v>172</v>
      </c>
      <c r="AU740" s="162" t="s">
        <v>80</v>
      </c>
      <c r="AY740" s="4" t="s">
        <v>170</v>
      </c>
      <c r="BE740" s="163" t="n">
        <f aca="false">IF(N740="základní",J740,0)</f>
        <v>67380.73</v>
      </c>
      <c r="BF740" s="163" t="n">
        <f aca="false">IF(N740="snížená",J740,0)</f>
        <v>0</v>
      </c>
      <c r="BG740" s="163" t="n">
        <f aca="false">IF(N740="zákl. přenesená",J740,0)</f>
        <v>0</v>
      </c>
      <c r="BH740" s="163" t="n">
        <f aca="false">IF(N740="sníž. přenesená",J740,0)</f>
        <v>0</v>
      </c>
      <c r="BI740" s="163" t="n">
        <f aca="false">IF(N740="nulová",J740,0)</f>
        <v>0</v>
      </c>
      <c r="BJ740" s="4" t="s">
        <v>78</v>
      </c>
      <c r="BK740" s="163" t="n">
        <f aca="false">ROUND(I740*H740,2)</f>
        <v>67380.73</v>
      </c>
      <c r="BL740" s="4" t="s">
        <v>280</v>
      </c>
      <c r="BM740" s="162" t="s">
        <v>1106</v>
      </c>
    </row>
    <row r="741" s="20" customFormat="true" ht="10.5" hidden="false" customHeight="false" outlineLevel="0" collapsed="false">
      <c r="B741" s="21"/>
      <c r="D741" s="164" t="s">
        <v>178</v>
      </c>
      <c r="F741" s="165" t="s">
        <v>1107</v>
      </c>
      <c r="L741" s="21"/>
      <c r="M741" s="166"/>
      <c r="T741" s="52"/>
      <c r="AT741" s="4" t="s">
        <v>178</v>
      </c>
      <c r="AU741" s="4" t="s">
        <v>80</v>
      </c>
    </row>
    <row r="742" s="174" customFormat="true" ht="10.5" hidden="false" customHeight="false" outlineLevel="0" collapsed="false">
      <c r="B742" s="175"/>
      <c r="D742" s="169" t="s">
        <v>180</v>
      </c>
      <c r="E742" s="176"/>
      <c r="F742" s="177" t="s">
        <v>1108</v>
      </c>
      <c r="H742" s="178" t="n">
        <v>965.34</v>
      </c>
      <c r="L742" s="175"/>
      <c r="M742" s="179"/>
      <c r="T742" s="180"/>
      <c r="AT742" s="176" t="s">
        <v>180</v>
      </c>
      <c r="AU742" s="176" t="s">
        <v>80</v>
      </c>
      <c r="AV742" s="174" t="s">
        <v>80</v>
      </c>
      <c r="AW742" s="174" t="s">
        <v>32</v>
      </c>
      <c r="AX742" s="174" t="s">
        <v>78</v>
      </c>
      <c r="AY742" s="176" t="s">
        <v>170</v>
      </c>
    </row>
    <row r="743" s="20" customFormat="true" ht="24.2" hidden="false" customHeight="true" outlineLevel="0" collapsed="false">
      <c r="B743" s="21"/>
      <c r="C743" s="188" t="s">
        <v>1109</v>
      </c>
      <c r="D743" s="188" t="s">
        <v>229</v>
      </c>
      <c r="E743" s="189" t="s">
        <v>1110</v>
      </c>
      <c r="F743" s="190" t="s">
        <v>1111</v>
      </c>
      <c r="G743" s="191" t="s">
        <v>260</v>
      </c>
      <c r="H743" s="192" t="n">
        <v>530.937</v>
      </c>
      <c r="I743" s="193" t="n">
        <v>55.93</v>
      </c>
      <c r="J743" s="194" t="n">
        <f aca="false">ROUND(I743*H743,2)</f>
        <v>29695.31</v>
      </c>
      <c r="K743" s="190"/>
      <c r="L743" s="195"/>
      <c r="M743" s="196"/>
      <c r="N743" s="197" t="s">
        <v>42</v>
      </c>
      <c r="O743" s="160" t="n">
        <v>0</v>
      </c>
      <c r="P743" s="160" t="n">
        <f aca="false">O743*H743</f>
        <v>0</v>
      </c>
      <c r="Q743" s="160" t="n">
        <v>0.0002</v>
      </c>
      <c r="R743" s="160" t="n">
        <f aca="false">Q743*H743</f>
        <v>0.1061874</v>
      </c>
      <c r="S743" s="160" t="n">
        <v>0</v>
      </c>
      <c r="T743" s="161" t="n">
        <f aca="false">S743*H743</f>
        <v>0</v>
      </c>
      <c r="AR743" s="162" t="s">
        <v>390</v>
      </c>
      <c r="AT743" s="162" t="s">
        <v>229</v>
      </c>
      <c r="AU743" s="162" t="s">
        <v>80</v>
      </c>
      <c r="AY743" s="4" t="s">
        <v>170</v>
      </c>
      <c r="BE743" s="163" t="n">
        <f aca="false">IF(N743="základní",J743,0)</f>
        <v>29695.31</v>
      </c>
      <c r="BF743" s="163" t="n">
        <f aca="false">IF(N743="snížená",J743,0)</f>
        <v>0</v>
      </c>
      <c r="BG743" s="163" t="n">
        <f aca="false">IF(N743="zákl. přenesená",J743,0)</f>
        <v>0</v>
      </c>
      <c r="BH743" s="163" t="n">
        <f aca="false">IF(N743="sníž. přenesená",J743,0)</f>
        <v>0</v>
      </c>
      <c r="BI743" s="163" t="n">
        <f aca="false">IF(N743="nulová",J743,0)</f>
        <v>0</v>
      </c>
      <c r="BJ743" s="4" t="s">
        <v>78</v>
      </c>
      <c r="BK743" s="163" t="n">
        <f aca="false">ROUND(I743*H743,2)</f>
        <v>29695.31</v>
      </c>
      <c r="BL743" s="4" t="s">
        <v>280</v>
      </c>
      <c r="BM743" s="162" t="s">
        <v>1112</v>
      </c>
    </row>
    <row r="744" s="174" customFormat="true" ht="10.5" hidden="false" customHeight="false" outlineLevel="0" collapsed="false">
      <c r="B744" s="175"/>
      <c r="D744" s="169" t="s">
        <v>180</v>
      </c>
      <c r="E744" s="176"/>
      <c r="F744" s="177" t="s">
        <v>935</v>
      </c>
      <c r="H744" s="178" t="n">
        <v>482.67</v>
      </c>
      <c r="L744" s="175"/>
      <c r="M744" s="179"/>
      <c r="T744" s="180"/>
      <c r="AT744" s="176" t="s">
        <v>180</v>
      </c>
      <c r="AU744" s="176" t="s">
        <v>80</v>
      </c>
      <c r="AV744" s="174" t="s">
        <v>80</v>
      </c>
      <c r="AW744" s="174" t="s">
        <v>32</v>
      </c>
      <c r="AX744" s="174" t="s">
        <v>78</v>
      </c>
      <c r="AY744" s="176" t="s">
        <v>170</v>
      </c>
    </row>
    <row r="745" s="174" customFormat="true" ht="10.5" hidden="false" customHeight="false" outlineLevel="0" collapsed="false">
      <c r="B745" s="175"/>
      <c r="D745" s="169" t="s">
        <v>180</v>
      </c>
      <c r="F745" s="177" t="s">
        <v>1113</v>
      </c>
      <c r="H745" s="178" t="n">
        <v>530.937</v>
      </c>
      <c r="L745" s="175"/>
      <c r="M745" s="179"/>
      <c r="T745" s="180"/>
      <c r="AT745" s="176" t="s">
        <v>180</v>
      </c>
      <c r="AU745" s="176" t="s">
        <v>80</v>
      </c>
      <c r="AV745" s="174" t="s">
        <v>80</v>
      </c>
      <c r="AW745" s="174" t="s">
        <v>3</v>
      </c>
      <c r="AX745" s="174" t="s">
        <v>78</v>
      </c>
      <c r="AY745" s="176" t="s">
        <v>170</v>
      </c>
    </row>
    <row r="746" s="20" customFormat="true" ht="16.5" hidden="false" customHeight="true" outlineLevel="0" collapsed="false">
      <c r="B746" s="21"/>
      <c r="C746" s="188" t="s">
        <v>1114</v>
      </c>
      <c r="D746" s="188" t="s">
        <v>229</v>
      </c>
      <c r="E746" s="189" t="s">
        <v>1115</v>
      </c>
      <c r="F746" s="190" t="s">
        <v>1116</v>
      </c>
      <c r="G746" s="191" t="s">
        <v>260</v>
      </c>
      <c r="H746" s="192" t="n">
        <v>530.937</v>
      </c>
      <c r="I746" s="193" t="n">
        <v>228.06</v>
      </c>
      <c r="J746" s="194" t="n">
        <f aca="false">ROUND(I746*H746,2)</f>
        <v>121085.49</v>
      </c>
      <c r="K746" s="190"/>
      <c r="L746" s="195"/>
      <c r="M746" s="196"/>
      <c r="N746" s="197" t="s">
        <v>42</v>
      </c>
      <c r="O746" s="160" t="n">
        <v>0</v>
      </c>
      <c r="P746" s="160" t="n">
        <f aca="false">O746*H746</f>
        <v>0</v>
      </c>
      <c r="Q746" s="160" t="n">
        <v>0.0005</v>
      </c>
      <c r="R746" s="160" t="n">
        <f aca="false">Q746*H746</f>
        <v>0.2654685</v>
      </c>
      <c r="S746" s="160" t="n">
        <v>0</v>
      </c>
      <c r="T746" s="161" t="n">
        <f aca="false">S746*H746</f>
        <v>0</v>
      </c>
      <c r="AR746" s="162" t="s">
        <v>390</v>
      </c>
      <c r="AT746" s="162" t="s">
        <v>229</v>
      </c>
      <c r="AU746" s="162" t="s">
        <v>80</v>
      </c>
      <c r="AY746" s="4" t="s">
        <v>170</v>
      </c>
      <c r="BE746" s="163" t="n">
        <f aca="false">IF(N746="základní",J746,0)</f>
        <v>121085.49</v>
      </c>
      <c r="BF746" s="163" t="n">
        <f aca="false">IF(N746="snížená",J746,0)</f>
        <v>0</v>
      </c>
      <c r="BG746" s="163" t="n">
        <f aca="false">IF(N746="zákl. přenesená",J746,0)</f>
        <v>0</v>
      </c>
      <c r="BH746" s="163" t="n">
        <f aca="false">IF(N746="sníž. přenesená",J746,0)</f>
        <v>0</v>
      </c>
      <c r="BI746" s="163" t="n">
        <f aca="false">IF(N746="nulová",J746,0)</f>
        <v>0</v>
      </c>
      <c r="BJ746" s="4" t="s">
        <v>78</v>
      </c>
      <c r="BK746" s="163" t="n">
        <f aca="false">ROUND(I746*H746,2)</f>
        <v>121085.49</v>
      </c>
      <c r="BL746" s="4" t="s">
        <v>280</v>
      </c>
      <c r="BM746" s="162" t="s">
        <v>1117</v>
      </c>
    </row>
    <row r="747" s="20" customFormat="true" ht="49.15" hidden="false" customHeight="true" outlineLevel="0" collapsed="false">
      <c r="B747" s="21"/>
      <c r="C747" s="151" t="s">
        <v>1118</v>
      </c>
      <c r="D747" s="151" t="s">
        <v>172</v>
      </c>
      <c r="E747" s="152" t="s">
        <v>1119</v>
      </c>
      <c r="F747" s="153" t="s">
        <v>1120</v>
      </c>
      <c r="G747" s="154" t="s">
        <v>207</v>
      </c>
      <c r="H747" s="155" t="n">
        <v>0.381</v>
      </c>
      <c r="I747" s="156" t="n">
        <v>1320</v>
      </c>
      <c r="J747" s="157" t="n">
        <f aca="false">ROUND(I747*H747,2)</f>
        <v>502.92</v>
      </c>
      <c r="K747" s="153"/>
      <c r="L747" s="21"/>
      <c r="M747" s="158"/>
      <c r="N747" s="159" t="s">
        <v>42</v>
      </c>
      <c r="O747" s="160" t="n">
        <v>2.329</v>
      </c>
      <c r="P747" s="160" t="n">
        <f aca="false">O747*H747</f>
        <v>0.887349</v>
      </c>
      <c r="Q747" s="160" t="n">
        <v>0</v>
      </c>
      <c r="R747" s="160" t="n">
        <f aca="false">Q747*H747</f>
        <v>0</v>
      </c>
      <c r="S747" s="160" t="n">
        <v>0</v>
      </c>
      <c r="T747" s="161" t="n">
        <f aca="false">S747*H747</f>
        <v>0</v>
      </c>
      <c r="AR747" s="162" t="s">
        <v>280</v>
      </c>
      <c r="AT747" s="162" t="s">
        <v>172</v>
      </c>
      <c r="AU747" s="162" t="s">
        <v>80</v>
      </c>
      <c r="AY747" s="4" t="s">
        <v>170</v>
      </c>
      <c r="BE747" s="163" t="n">
        <f aca="false">IF(N747="základní",J747,0)</f>
        <v>502.92</v>
      </c>
      <c r="BF747" s="163" t="n">
        <f aca="false">IF(N747="snížená",J747,0)</f>
        <v>0</v>
      </c>
      <c r="BG747" s="163" t="n">
        <f aca="false">IF(N747="zákl. přenesená",J747,0)</f>
        <v>0</v>
      </c>
      <c r="BH747" s="163" t="n">
        <f aca="false">IF(N747="sníž. přenesená",J747,0)</f>
        <v>0</v>
      </c>
      <c r="BI747" s="163" t="n">
        <f aca="false">IF(N747="nulová",J747,0)</f>
        <v>0</v>
      </c>
      <c r="BJ747" s="4" t="s">
        <v>78</v>
      </c>
      <c r="BK747" s="163" t="n">
        <f aca="false">ROUND(I747*H747,2)</f>
        <v>502.92</v>
      </c>
      <c r="BL747" s="4" t="s">
        <v>280</v>
      </c>
      <c r="BM747" s="162" t="s">
        <v>1121</v>
      </c>
    </row>
    <row r="748" s="20" customFormat="true" ht="10.5" hidden="false" customHeight="false" outlineLevel="0" collapsed="false">
      <c r="B748" s="21"/>
      <c r="D748" s="164" t="s">
        <v>178</v>
      </c>
      <c r="F748" s="165" t="s">
        <v>1122</v>
      </c>
      <c r="L748" s="21"/>
      <c r="M748" s="166"/>
      <c r="T748" s="52"/>
      <c r="AT748" s="4" t="s">
        <v>178</v>
      </c>
      <c r="AU748" s="4" t="s">
        <v>80</v>
      </c>
    </row>
    <row r="749" s="139" customFormat="true" ht="22.9" hidden="false" customHeight="true" outlineLevel="0" collapsed="false">
      <c r="B749" s="140"/>
      <c r="D749" s="141" t="s">
        <v>70</v>
      </c>
      <c r="E749" s="149" t="s">
        <v>1123</v>
      </c>
      <c r="F749" s="149" t="s">
        <v>1124</v>
      </c>
      <c r="J749" s="150" t="n">
        <f aca="false">BK749</f>
        <v>1074411.93</v>
      </c>
      <c r="L749" s="140"/>
      <c r="M749" s="144"/>
      <c r="P749" s="145" t="n">
        <f aca="false">SUM(P750:P808)</f>
        <v>252.625955</v>
      </c>
      <c r="R749" s="145" t="n">
        <f aca="false">SUM(R750:R808)</f>
        <v>3.7607754</v>
      </c>
      <c r="T749" s="146" t="n">
        <f aca="false">SUM(T750:T808)</f>
        <v>0</v>
      </c>
      <c r="AR749" s="141" t="s">
        <v>80</v>
      </c>
      <c r="AT749" s="147" t="s">
        <v>70</v>
      </c>
      <c r="AU749" s="147" t="s">
        <v>78</v>
      </c>
      <c r="AY749" s="141" t="s">
        <v>170</v>
      </c>
      <c r="BK749" s="148" t="n">
        <f aca="false">SUM(BK750:BK808)</f>
        <v>1074411.93</v>
      </c>
    </row>
    <row r="750" s="20" customFormat="true" ht="33" hidden="false" customHeight="true" outlineLevel="0" collapsed="false">
      <c r="B750" s="21"/>
      <c r="C750" s="151" t="s">
        <v>1125</v>
      </c>
      <c r="D750" s="151" t="s">
        <v>172</v>
      </c>
      <c r="E750" s="152" t="s">
        <v>1126</v>
      </c>
      <c r="F750" s="153" t="s">
        <v>1127</v>
      </c>
      <c r="G750" s="154" t="s">
        <v>260</v>
      </c>
      <c r="H750" s="155" t="n">
        <v>52.313</v>
      </c>
      <c r="I750" s="156" t="n">
        <v>650</v>
      </c>
      <c r="J750" s="157" t="n">
        <f aca="false">ROUND(I750*H750,2)</f>
        <v>34003.45</v>
      </c>
      <c r="K750" s="153"/>
      <c r="L750" s="21"/>
      <c r="M750" s="158"/>
      <c r="N750" s="159" t="s">
        <v>42</v>
      </c>
      <c r="O750" s="160" t="n">
        <v>1.298</v>
      </c>
      <c r="P750" s="160" t="n">
        <f aca="false">O750*H750</f>
        <v>67.902274</v>
      </c>
      <c r="Q750" s="160" t="n">
        <v>0.00026</v>
      </c>
      <c r="R750" s="160" t="n">
        <f aca="false">Q750*H750</f>
        <v>0.01360138</v>
      </c>
      <c r="S750" s="160" t="n">
        <v>0</v>
      </c>
      <c r="T750" s="161" t="n">
        <f aca="false">S750*H750</f>
        <v>0</v>
      </c>
      <c r="AR750" s="162" t="s">
        <v>280</v>
      </c>
      <c r="AT750" s="162" t="s">
        <v>172</v>
      </c>
      <c r="AU750" s="162" t="s">
        <v>80</v>
      </c>
      <c r="AY750" s="4" t="s">
        <v>170</v>
      </c>
      <c r="BE750" s="163" t="n">
        <f aca="false">IF(N750="základní",J750,0)</f>
        <v>34003.45</v>
      </c>
      <c r="BF750" s="163" t="n">
        <f aca="false">IF(N750="snížená",J750,0)</f>
        <v>0</v>
      </c>
      <c r="BG750" s="163" t="n">
        <f aca="false">IF(N750="zákl. přenesená",J750,0)</f>
        <v>0</v>
      </c>
      <c r="BH750" s="163" t="n">
        <f aca="false">IF(N750="sníž. přenesená",J750,0)</f>
        <v>0</v>
      </c>
      <c r="BI750" s="163" t="n">
        <f aca="false">IF(N750="nulová",J750,0)</f>
        <v>0</v>
      </c>
      <c r="BJ750" s="4" t="s">
        <v>78</v>
      </c>
      <c r="BK750" s="163" t="n">
        <f aca="false">ROUND(I750*H750,2)</f>
        <v>34003.45</v>
      </c>
      <c r="BL750" s="4" t="s">
        <v>280</v>
      </c>
      <c r="BM750" s="162" t="s">
        <v>1128</v>
      </c>
    </row>
    <row r="751" s="20" customFormat="true" ht="10.5" hidden="false" customHeight="false" outlineLevel="0" collapsed="false">
      <c r="B751" s="21"/>
      <c r="D751" s="164" t="s">
        <v>178</v>
      </c>
      <c r="F751" s="165" t="s">
        <v>1129</v>
      </c>
      <c r="L751" s="21"/>
      <c r="M751" s="166"/>
      <c r="T751" s="52"/>
      <c r="AT751" s="4" t="s">
        <v>178</v>
      </c>
      <c r="AU751" s="4" t="s">
        <v>80</v>
      </c>
    </row>
    <row r="752" s="174" customFormat="true" ht="10.5" hidden="false" customHeight="false" outlineLevel="0" collapsed="false">
      <c r="B752" s="175"/>
      <c r="D752" s="169" t="s">
        <v>180</v>
      </c>
      <c r="E752" s="176"/>
      <c r="F752" s="177" t="s">
        <v>1130</v>
      </c>
      <c r="H752" s="178" t="n">
        <v>51.188</v>
      </c>
      <c r="L752" s="175"/>
      <c r="M752" s="179"/>
      <c r="T752" s="180"/>
      <c r="AT752" s="176" t="s">
        <v>180</v>
      </c>
      <c r="AU752" s="176" t="s">
        <v>80</v>
      </c>
      <c r="AV752" s="174" t="s">
        <v>80</v>
      </c>
      <c r="AW752" s="174" t="s">
        <v>32</v>
      </c>
      <c r="AX752" s="174" t="s">
        <v>71</v>
      </c>
      <c r="AY752" s="176" t="s">
        <v>170</v>
      </c>
    </row>
    <row r="753" s="174" customFormat="true" ht="10.5" hidden="false" customHeight="false" outlineLevel="0" collapsed="false">
      <c r="B753" s="175"/>
      <c r="D753" s="169" t="s">
        <v>180</v>
      </c>
      <c r="E753" s="176"/>
      <c r="F753" s="177" t="s">
        <v>1131</v>
      </c>
      <c r="H753" s="178" t="n">
        <v>1.125</v>
      </c>
      <c r="L753" s="175"/>
      <c r="M753" s="179"/>
      <c r="T753" s="180"/>
      <c r="AT753" s="176" t="s">
        <v>180</v>
      </c>
      <c r="AU753" s="176" t="s">
        <v>80</v>
      </c>
      <c r="AV753" s="174" t="s">
        <v>80</v>
      </c>
      <c r="AW753" s="174" t="s">
        <v>32</v>
      </c>
      <c r="AX753" s="174" t="s">
        <v>71</v>
      </c>
      <c r="AY753" s="176" t="s">
        <v>170</v>
      </c>
    </row>
    <row r="754" s="181" customFormat="true" ht="10.5" hidden="false" customHeight="false" outlineLevel="0" collapsed="false">
      <c r="B754" s="182"/>
      <c r="D754" s="169" t="s">
        <v>180</v>
      </c>
      <c r="E754" s="183"/>
      <c r="F754" s="184" t="s">
        <v>190</v>
      </c>
      <c r="H754" s="185" t="n">
        <v>52.313</v>
      </c>
      <c r="L754" s="182"/>
      <c r="M754" s="186"/>
      <c r="T754" s="187"/>
      <c r="AT754" s="183" t="s">
        <v>180</v>
      </c>
      <c r="AU754" s="183" t="s">
        <v>80</v>
      </c>
      <c r="AV754" s="181" t="s">
        <v>176</v>
      </c>
      <c r="AW754" s="181" t="s">
        <v>32</v>
      </c>
      <c r="AX754" s="181" t="s">
        <v>78</v>
      </c>
      <c r="AY754" s="183" t="s">
        <v>170</v>
      </c>
    </row>
    <row r="755" s="20" customFormat="true" ht="24.2" hidden="false" customHeight="true" outlineLevel="0" collapsed="false">
      <c r="B755" s="21"/>
      <c r="C755" s="188" t="s">
        <v>1132</v>
      </c>
      <c r="D755" s="188" t="s">
        <v>229</v>
      </c>
      <c r="E755" s="189" t="s">
        <v>1133</v>
      </c>
      <c r="F755" s="190" t="s">
        <v>1134</v>
      </c>
      <c r="G755" s="191" t="s">
        <v>260</v>
      </c>
      <c r="H755" s="192" t="n">
        <v>52.313</v>
      </c>
      <c r="I755" s="193" t="n">
        <v>4480</v>
      </c>
      <c r="J755" s="194" t="n">
        <f aca="false">ROUND(I755*H755,2)</f>
        <v>234362.24</v>
      </c>
      <c r="K755" s="190"/>
      <c r="L755" s="195"/>
      <c r="M755" s="196"/>
      <c r="N755" s="197" t="s">
        <v>42</v>
      </c>
      <c r="O755" s="160" t="n">
        <v>0</v>
      </c>
      <c r="P755" s="160" t="n">
        <f aca="false">O755*H755</f>
        <v>0</v>
      </c>
      <c r="Q755" s="160" t="n">
        <v>0.03056</v>
      </c>
      <c r="R755" s="160" t="n">
        <f aca="false">Q755*H755</f>
        <v>1.59868528</v>
      </c>
      <c r="S755" s="160" t="n">
        <v>0</v>
      </c>
      <c r="T755" s="161" t="n">
        <f aca="false">S755*H755</f>
        <v>0</v>
      </c>
      <c r="AR755" s="162" t="s">
        <v>390</v>
      </c>
      <c r="AT755" s="162" t="s">
        <v>229</v>
      </c>
      <c r="AU755" s="162" t="s">
        <v>80</v>
      </c>
      <c r="AY755" s="4" t="s">
        <v>170</v>
      </c>
      <c r="BE755" s="163" t="n">
        <f aca="false">IF(N755="základní",J755,0)</f>
        <v>234362.24</v>
      </c>
      <c r="BF755" s="163" t="n">
        <f aca="false">IF(N755="snížená",J755,0)</f>
        <v>0</v>
      </c>
      <c r="BG755" s="163" t="n">
        <f aca="false">IF(N755="zákl. přenesená",J755,0)</f>
        <v>0</v>
      </c>
      <c r="BH755" s="163" t="n">
        <f aca="false">IF(N755="sníž. přenesená",J755,0)</f>
        <v>0</v>
      </c>
      <c r="BI755" s="163" t="n">
        <f aca="false">IF(N755="nulová",J755,0)</f>
        <v>0</v>
      </c>
      <c r="BJ755" s="4" t="s">
        <v>78</v>
      </c>
      <c r="BK755" s="163" t="n">
        <f aca="false">ROUND(I755*H755,2)</f>
        <v>234362.24</v>
      </c>
      <c r="BL755" s="4" t="s">
        <v>280</v>
      </c>
      <c r="BM755" s="162" t="s">
        <v>1135</v>
      </c>
    </row>
    <row r="756" s="20" customFormat="true" ht="33" hidden="false" customHeight="true" outlineLevel="0" collapsed="false">
      <c r="B756" s="21"/>
      <c r="C756" s="151" t="s">
        <v>1136</v>
      </c>
      <c r="D756" s="151" t="s">
        <v>172</v>
      </c>
      <c r="E756" s="152" t="s">
        <v>1137</v>
      </c>
      <c r="F756" s="153" t="s">
        <v>1138</v>
      </c>
      <c r="G756" s="154" t="s">
        <v>260</v>
      </c>
      <c r="H756" s="155" t="n">
        <v>6.1</v>
      </c>
      <c r="I756" s="156" t="n">
        <v>780</v>
      </c>
      <c r="J756" s="157" t="n">
        <f aca="false">ROUND(I756*H756,2)</f>
        <v>4758</v>
      </c>
      <c r="K756" s="153"/>
      <c r="L756" s="21"/>
      <c r="M756" s="158"/>
      <c r="N756" s="159" t="s">
        <v>42</v>
      </c>
      <c r="O756" s="160" t="n">
        <v>1.585</v>
      </c>
      <c r="P756" s="160" t="n">
        <f aca="false">O756*H756</f>
        <v>9.6685</v>
      </c>
      <c r="Q756" s="160" t="n">
        <v>0.00026</v>
      </c>
      <c r="R756" s="160" t="n">
        <f aca="false">Q756*H756</f>
        <v>0.001586</v>
      </c>
      <c r="S756" s="160" t="n">
        <v>0</v>
      </c>
      <c r="T756" s="161" t="n">
        <f aca="false">S756*H756</f>
        <v>0</v>
      </c>
      <c r="AR756" s="162" t="s">
        <v>280</v>
      </c>
      <c r="AT756" s="162" t="s">
        <v>172</v>
      </c>
      <c r="AU756" s="162" t="s">
        <v>80</v>
      </c>
      <c r="AY756" s="4" t="s">
        <v>170</v>
      </c>
      <c r="BE756" s="163" t="n">
        <f aca="false">IF(N756="základní",J756,0)</f>
        <v>4758</v>
      </c>
      <c r="BF756" s="163" t="n">
        <f aca="false">IF(N756="snížená",J756,0)</f>
        <v>0</v>
      </c>
      <c r="BG756" s="163" t="n">
        <f aca="false">IF(N756="zákl. přenesená",J756,0)</f>
        <v>0</v>
      </c>
      <c r="BH756" s="163" t="n">
        <f aca="false">IF(N756="sníž. přenesená",J756,0)</f>
        <v>0</v>
      </c>
      <c r="BI756" s="163" t="n">
        <f aca="false">IF(N756="nulová",J756,0)</f>
        <v>0</v>
      </c>
      <c r="BJ756" s="4" t="s">
        <v>78</v>
      </c>
      <c r="BK756" s="163" t="n">
        <f aca="false">ROUND(I756*H756,2)</f>
        <v>4758</v>
      </c>
      <c r="BL756" s="4" t="s">
        <v>280</v>
      </c>
      <c r="BM756" s="162" t="s">
        <v>1139</v>
      </c>
    </row>
    <row r="757" s="20" customFormat="true" ht="10.5" hidden="false" customHeight="false" outlineLevel="0" collapsed="false">
      <c r="B757" s="21"/>
      <c r="D757" s="164" t="s">
        <v>178</v>
      </c>
      <c r="F757" s="165" t="s">
        <v>1140</v>
      </c>
      <c r="L757" s="21"/>
      <c r="M757" s="166"/>
      <c r="T757" s="52"/>
      <c r="AT757" s="4" t="s">
        <v>178</v>
      </c>
      <c r="AU757" s="4" t="s">
        <v>80</v>
      </c>
    </row>
    <row r="758" s="20" customFormat="true" ht="24.2" hidden="false" customHeight="true" outlineLevel="0" collapsed="false">
      <c r="B758" s="21"/>
      <c r="C758" s="188" t="s">
        <v>1141</v>
      </c>
      <c r="D758" s="188" t="s">
        <v>229</v>
      </c>
      <c r="E758" s="189" t="s">
        <v>1142</v>
      </c>
      <c r="F758" s="190" t="s">
        <v>1143</v>
      </c>
      <c r="G758" s="191" t="s">
        <v>260</v>
      </c>
      <c r="H758" s="192" t="n">
        <v>6.1</v>
      </c>
      <c r="I758" s="193" t="n">
        <v>3740</v>
      </c>
      <c r="J758" s="194" t="n">
        <f aca="false">ROUND(I758*H758,2)</f>
        <v>22814</v>
      </c>
      <c r="K758" s="190"/>
      <c r="L758" s="195"/>
      <c r="M758" s="196"/>
      <c r="N758" s="197" t="s">
        <v>42</v>
      </c>
      <c r="O758" s="160" t="n">
        <v>0</v>
      </c>
      <c r="P758" s="160" t="n">
        <f aca="false">O758*H758</f>
        <v>0</v>
      </c>
      <c r="Q758" s="160" t="n">
        <v>0.0287</v>
      </c>
      <c r="R758" s="160" t="n">
        <f aca="false">Q758*H758</f>
        <v>0.17507</v>
      </c>
      <c r="S758" s="160" t="n">
        <v>0</v>
      </c>
      <c r="T758" s="161" t="n">
        <f aca="false">S758*H758</f>
        <v>0</v>
      </c>
      <c r="AR758" s="162" t="s">
        <v>390</v>
      </c>
      <c r="AT758" s="162" t="s">
        <v>229</v>
      </c>
      <c r="AU758" s="162" t="s">
        <v>80</v>
      </c>
      <c r="AY758" s="4" t="s">
        <v>170</v>
      </c>
      <c r="BE758" s="163" t="n">
        <f aca="false">IF(N758="základní",J758,0)</f>
        <v>22814</v>
      </c>
      <c r="BF758" s="163" t="n">
        <f aca="false">IF(N758="snížená",J758,0)</f>
        <v>0</v>
      </c>
      <c r="BG758" s="163" t="n">
        <f aca="false">IF(N758="zákl. přenesená",J758,0)</f>
        <v>0</v>
      </c>
      <c r="BH758" s="163" t="n">
        <f aca="false">IF(N758="sníž. přenesená",J758,0)</f>
        <v>0</v>
      </c>
      <c r="BI758" s="163" t="n">
        <f aca="false">IF(N758="nulová",J758,0)</f>
        <v>0</v>
      </c>
      <c r="BJ758" s="4" t="s">
        <v>78</v>
      </c>
      <c r="BK758" s="163" t="n">
        <f aca="false">ROUND(I758*H758,2)</f>
        <v>22814</v>
      </c>
      <c r="BL758" s="4" t="s">
        <v>280</v>
      </c>
      <c r="BM758" s="162" t="s">
        <v>1144</v>
      </c>
    </row>
    <row r="759" s="167" customFormat="true" ht="10.5" hidden="false" customHeight="false" outlineLevel="0" collapsed="false">
      <c r="B759" s="168"/>
      <c r="D759" s="169" t="s">
        <v>180</v>
      </c>
      <c r="E759" s="170"/>
      <c r="F759" s="171" t="s">
        <v>1145</v>
      </c>
      <c r="H759" s="170"/>
      <c r="L759" s="168"/>
      <c r="M759" s="172"/>
      <c r="T759" s="173"/>
      <c r="AT759" s="170" t="s">
        <v>180</v>
      </c>
      <c r="AU759" s="170" t="s">
        <v>80</v>
      </c>
      <c r="AV759" s="167" t="s">
        <v>78</v>
      </c>
      <c r="AW759" s="167" t="s">
        <v>32</v>
      </c>
      <c r="AX759" s="167" t="s">
        <v>71</v>
      </c>
      <c r="AY759" s="170" t="s">
        <v>170</v>
      </c>
    </row>
    <row r="760" s="174" customFormat="true" ht="10.5" hidden="false" customHeight="false" outlineLevel="0" collapsed="false">
      <c r="B760" s="175"/>
      <c r="D760" s="169" t="s">
        <v>180</v>
      </c>
      <c r="E760" s="176"/>
      <c r="F760" s="177" t="s">
        <v>1146</v>
      </c>
      <c r="H760" s="178" t="n">
        <v>6.1</v>
      </c>
      <c r="L760" s="175"/>
      <c r="M760" s="179"/>
      <c r="T760" s="180"/>
      <c r="AT760" s="176" t="s">
        <v>180</v>
      </c>
      <c r="AU760" s="176" t="s">
        <v>80</v>
      </c>
      <c r="AV760" s="174" t="s">
        <v>80</v>
      </c>
      <c r="AW760" s="174" t="s">
        <v>32</v>
      </c>
      <c r="AX760" s="174" t="s">
        <v>78</v>
      </c>
      <c r="AY760" s="176" t="s">
        <v>170</v>
      </c>
    </row>
    <row r="761" s="20" customFormat="true" ht="24.2" hidden="false" customHeight="true" outlineLevel="0" collapsed="false">
      <c r="B761" s="21"/>
      <c r="C761" s="151" t="s">
        <v>1147</v>
      </c>
      <c r="D761" s="151" t="s">
        <v>172</v>
      </c>
      <c r="E761" s="152" t="s">
        <v>1148</v>
      </c>
      <c r="F761" s="153" t="s">
        <v>1149</v>
      </c>
      <c r="G761" s="154" t="s">
        <v>292</v>
      </c>
      <c r="H761" s="155" t="n">
        <v>24</v>
      </c>
      <c r="I761" s="156" t="n">
        <v>770</v>
      </c>
      <c r="J761" s="157" t="n">
        <f aca="false">ROUND(I761*H761,2)</f>
        <v>18480</v>
      </c>
      <c r="K761" s="153"/>
      <c r="L761" s="21"/>
      <c r="M761" s="158"/>
      <c r="N761" s="159" t="s">
        <v>42</v>
      </c>
      <c r="O761" s="160" t="n">
        <v>1.559</v>
      </c>
      <c r="P761" s="160" t="n">
        <f aca="false">O761*H761</f>
        <v>37.416</v>
      </c>
      <c r="Q761" s="160" t="n">
        <v>0.00027</v>
      </c>
      <c r="R761" s="160" t="n">
        <f aca="false">Q761*H761</f>
        <v>0.00648</v>
      </c>
      <c r="S761" s="160" t="n">
        <v>0</v>
      </c>
      <c r="T761" s="161" t="n">
        <f aca="false">S761*H761</f>
        <v>0</v>
      </c>
      <c r="AR761" s="162" t="s">
        <v>280</v>
      </c>
      <c r="AT761" s="162" t="s">
        <v>172</v>
      </c>
      <c r="AU761" s="162" t="s">
        <v>80</v>
      </c>
      <c r="AY761" s="4" t="s">
        <v>170</v>
      </c>
      <c r="BE761" s="163" t="n">
        <f aca="false">IF(N761="základní",J761,0)</f>
        <v>18480</v>
      </c>
      <c r="BF761" s="163" t="n">
        <f aca="false">IF(N761="snížená",J761,0)</f>
        <v>0</v>
      </c>
      <c r="BG761" s="163" t="n">
        <f aca="false">IF(N761="zákl. přenesená",J761,0)</f>
        <v>0</v>
      </c>
      <c r="BH761" s="163" t="n">
        <f aca="false">IF(N761="sníž. přenesená",J761,0)</f>
        <v>0</v>
      </c>
      <c r="BI761" s="163" t="n">
        <f aca="false">IF(N761="nulová",J761,0)</f>
        <v>0</v>
      </c>
      <c r="BJ761" s="4" t="s">
        <v>78</v>
      </c>
      <c r="BK761" s="163" t="n">
        <f aca="false">ROUND(I761*H761,2)</f>
        <v>18480</v>
      </c>
      <c r="BL761" s="4" t="s">
        <v>280</v>
      </c>
      <c r="BM761" s="162" t="s">
        <v>1150</v>
      </c>
    </row>
    <row r="762" s="20" customFormat="true" ht="10.5" hidden="false" customHeight="false" outlineLevel="0" collapsed="false">
      <c r="B762" s="21"/>
      <c r="D762" s="164" t="s">
        <v>178</v>
      </c>
      <c r="F762" s="165" t="s">
        <v>1151</v>
      </c>
      <c r="L762" s="21"/>
      <c r="M762" s="166"/>
      <c r="T762" s="52"/>
      <c r="AT762" s="4" t="s">
        <v>178</v>
      </c>
      <c r="AU762" s="4" t="s">
        <v>80</v>
      </c>
    </row>
    <row r="763" s="167" customFormat="true" ht="10.5" hidden="false" customHeight="false" outlineLevel="0" collapsed="false">
      <c r="B763" s="168"/>
      <c r="D763" s="169" t="s">
        <v>180</v>
      </c>
      <c r="E763" s="170"/>
      <c r="F763" s="171" t="s">
        <v>1152</v>
      </c>
      <c r="H763" s="170"/>
      <c r="L763" s="168"/>
      <c r="M763" s="172"/>
      <c r="T763" s="173"/>
      <c r="AT763" s="170" t="s">
        <v>180</v>
      </c>
      <c r="AU763" s="170" t="s">
        <v>80</v>
      </c>
      <c r="AV763" s="167" t="s">
        <v>78</v>
      </c>
      <c r="AW763" s="167" t="s">
        <v>32</v>
      </c>
      <c r="AX763" s="167" t="s">
        <v>71</v>
      </c>
      <c r="AY763" s="170" t="s">
        <v>170</v>
      </c>
    </row>
    <row r="764" s="174" customFormat="true" ht="10.5" hidden="false" customHeight="false" outlineLevel="0" collapsed="false">
      <c r="B764" s="175"/>
      <c r="D764" s="169" t="s">
        <v>180</v>
      </c>
      <c r="E764" s="176"/>
      <c r="F764" s="177" t="s">
        <v>1153</v>
      </c>
      <c r="H764" s="178" t="n">
        <v>24</v>
      </c>
      <c r="L764" s="175"/>
      <c r="M764" s="179"/>
      <c r="T764" s="180"/>
      <c r="AT764" s="176" t="s">
        <v>180</v>
      </c>
      <c r="AU764" s="176" t="s">
        <v>80</v>
      </c>
      <c r="AV764" s="174" t="s">
        <v>80</v>
      </c>
      <c r="AW764" s="174" t="s">
        <v>32</v>
      </c>
      <c r="AX764" s="174" t="s">
        <v>78</v>
      </c>
      <c r="AY764" s="176" t="s">
        <v>170</v>
      </c>
    </row>
    <row r="765" s="20" customFormat="true" ht="24.2" hidden="false" customHeight="true" outlineLevel="0" collapsed="false">
      <c r="B765" s="21"/>
      <c r="C765" s="188" t="s">
        <v>1154</v>
      </c>
      <c r="D765" s="188" t="s">
        <v>229</v>
      </c>
      <c r="E765" s="189" t="s">
        <v>1155</v>
      </c>
      <c r="F765" s="190" t="s">
        <v>1156</v>
      </c>
      <c r="G765" s="191" t="s">
        <v>260</v>
      </c>
      <c r="H765" s="192" t="n">
        <v>12</v>
      </c>
      <c r="I765" s="193" t="n">
        <v>5960</v>
      </c>
      <c r="J765" s="194" t="n">
        <f aca="false">ROUND(I765*H765,2)</f>
        <v>71520</v>
      </c>
      <c r="K765" s="190"/>
      <c r="L765" s="195"/>
      <c r="M765" s="196"/>
      <c r="N765" s="197" t="s">
        <v>42</v>
      </c>
      <c r="O765" s="160" t="n">
        <v>0</v>
      </c>
      <c r="P765" s="160" t="n">
        <f aca="false">O765*H765</f>
        <v>0</v>
      </c>
      <c r="Q765" s="160" t="n">
        <v>0.03472</v>
      </c>
      <c r="R765" s="160" t="n">
        <f aca="false">Q765*H765</f>
        <v>0.41664</v>
      </c>
      <c r="S765" s="160" t="n">
        <v>0</v>
      </c>
      <c r="T765" s="161" t="n">
        <f aca="false">S765*H765</f>
        <v>0</v>
      </c>
      <c r="AR765" s="162" t="s">
        <v>390</v>
      </c>
      <c r="AT765" s="162" t="s">
        <v>229</v>
      </c>
      <c r="AU765" s="162" t="s">
        <v>80</v>
      </c>
      <c r="AY765" s="4" t="s">
        <v>170</v>
      </c>
      <c r="BE765" s="163" t="n">
        <f aca="false">IF(N765="základní",J765,0)</f>
        <v>71520</v>
      </c>
      <c r="BF765" s="163" t="n">
        <f aca="false">IF(N765="snížená",J765,0)</f>
        <v>0</v>
      </c>
      <c r="BG765" s="163" t="n">
        <f aca="false">IF(N765="zákl. přenesená",J765,0)</f>
        <v>0</v>
      </c>
      <c r="BH765" s="163" t="n">
        <f aca="false">IF(N765="sníž. přenesená",J765,0)</f>
        <v>0</v>
      </c>
      <c r="BI765" s="163" t="n">
        <f aca="false">IF(N765="nulová",J765,0)</f>
        <v>0</v>
      </c>
      <c r="BJ765" s="4" t="s">
        <v>78</v>
      </c>
      <c r="BK765" s="163" t="n">
        <f aca="false">ROUND(I765*H765,2)</f>
        <v>71520</v>
      </c>
      <c r="BL765" s="4" t="s">
        <v>280</v>
      </c>
      <c r="BM765" s="162" t="s">
        <v>1157</v>
      </c>
    </row>
    <row r="766" s="167" customFormat="true" ht="10.5" hidden="false" customHeight="false" outlineLevel="0" collapsed="false">
      <c r="B766" s="168"/>
      <c r="D766" s="169" t="s">
        <v>180</v>
      </c>
      <c r="E766" s="170"/>
      <c r="F766" s="171" t="s">
        <v>1158</v>
      </c>
      <c r="H766" s="170"/>
      <c r="L766" s="168"/>
      <c r="M766" s="172"/>
      <c r="T766" s="173"/>
      <c r="AT766" s="170" t="s">
        <v>180</v>
      </c>
      <c r="AU766" s="170" t="s">
        <v>80</v>
      </c>
      <c r="AV766" s="167" t="s">
        <v>78</v>
      </c>
      <c r="AW766" s="167" t="s">
        <v>32</v>
      </c>
      <c r="AX766" s="167" t="s">
        <v>71</v>
      </c>
      <c r="AY766" s="170" t="s">
        <v>170</v>
      </c>
    </row>
    <row r="767" s="174" customFormat="true" ht="10.5" hidden="false" customHeight="false" outlineLevel="0" collapsed="false">
      <c r="B767" s="175"/>
      <c r="D767" s="169" t="s">
        <v>180</v>
      </c>
      <c r="E767" s="176"/>
      <c r="F767" s="177" t="s">
        <v>1159</v>
      </c>
      <c r="H767" s="178" t="n">
        <v>12</v>
      </c>
      <c r="L767" s="175"/>
      <c r="M767" s="179"/>
      <c r="T767" s="180"/>
      <c r="AT767" s="176" t="s">
        <v>180</v>
      </c>
      <c r="AU767" s="176" t="s">
        <v>80</v>
      </c>
      <c r="AV767" s="174" t="s">
        <v>80</v>
      </c>
      <c r="AW767" s="174" t="s">
        <v>32</v>
      </c>
      <c r="AX767" s="174" t="s">
        <v>78</v>
      </c>
      <c r="AY767" s="176" t="s">
        <v>170</v>
      </c>
    </row>
    <row r="768" s="20" customFormat="true" ht="37.9" hidden="false" customHeight="true" outlineLevel="0" collapsed="false">
      <c r="B768" s="21"/>
      <c r="C768" s="151" t="s">
        <v>1160</v>
      </c>
      <c r="D768" s="151" t="s">
        <v>172</v>
      </c>
      <c r="E768" s="152" t="s">
        <v>1161</v>
      </c>
      <c r="F768" s="153" t="s">
        <v>1162</v>
      </c>
      <c r="G768" s="154" t="s">
        <v>292</v>
      </c>
      <c r="H768" s="155" t="n">
        <v>3</v>
      </c>
      <c r="I768" s="156" t="n">
        <v>4500</v>
      </c>
      <c r="J768" s="157" t="n">
        <f aca="false">ROUND(I768*H768,2)</f>
        <v>13500</v>
      </c>
      <c r="K768" s="153"/>
      <c r="L768" s="21"/>
      <c r="M768" s="158"/>
      <c r="N768" s="159" t="s">
        <v>42</v>
      </c>
      <c r="O768" s="160" t="n">
        <v>9.462</v>
      </c>
      <c r="P768" s="160" t="n">
        <f aca="false">O768*H768</f>
        <v>28.386</v>
      </c>
      <c r="Q768" s="160" t="n">
        <v>0.00086</v>
      </c>
      <c r="R768" s="160" t="n">
        <f aca="false">Q768*H768</f>
        <v>0.00258</v>
      </c>
      <c r="S768" s="160" t="n">
        <v>0</v>
      </c>
      <c r="T768" s="161" t="n">
        <f aca="false">S768*H768</f>
        <v>0</v>
      </c>
      <c r="AR768" s="162" t="s">
        <v>280</v>
      </c>
      <c r="AT768" s="162" t="s">
        <v>172</v>
      </c>
      <c r="AU768" s="162" t="s">
        <v>80</v>
      </c>
      <c r="AY768" s="4" t="s">
        <v>170</v>
      </c>
      <c r="BE768" s="163" t="n">
        <f aca="false">IF(N768="základní",J768,0)</f>
        <v>13500</v>
      </c>
      <c r="BF768" s="163" t="n">
        <f aca="false">IF(N768="snížená",J768,0)</f>
        <v>0</v>
      </c>
      <c r="BG768" s="163" t="n">
        <f aca="false">IF(N768="zákl. přenesená",J768,0)</f>
        <v>0</v>
      </c>
      <c r="BH768" s="163" t="n">
        <f aca="false">IF(N768="sníž. přenesená",J768,0)</f>
        <v>0</v>
      </c>
      <c r="BI768" s="163" t="n">
        <f aca="false">IF(N768="nulová",J768,0)</f>
        <v>0</v>
      </c>
      <c r="BJ768" s="4" t="s">
        <v>78</v>
      </c>
      <c r="BK768" s="163" t="n">
        <f aca="false">ROUND(I768*H768,2)</f>
        <v>13500</v>
      </c>
      <c r="BL768" s="4" t="s">
        <v>280</v>
      </c>
      <c r="BM768" s="162" t="s">
        <v>1163</v>
      </c>
    </row>
    <row r="769" s="20" customFormat="true" ht="10.5" hidden="false" customHeight="false" outlineLevel="0" collapsed="false">
      <c r="B769" s="21"/>
      <c r="D769" s="164" t="s">
        <v>178</v>
      </c>
      <c r="F769" s="165" t="s">
        <v>1164</v>
      </c>
      <c r="L769" s="21"/>
      <c r="M769" s="166"/>
      <c r="T769" s="52"/>
      <c r="AT769" s="4" t="s">
        <v>178</v>
      </c>
      <c r="AU769" s="4" t="s">
        <v>80</v>
      </c>
    </row>
    <row r="770" s="167" customFormat="true" ht="10.5" hidden="false" customHeight="false" outlineLevel="0" collapsed="false">
      <c r="B770" s="168"/>
      <c r="D770" s="169" t="s">
        <v>180</v>
      </c>
      <c r="E770" s="170"/>
      <c r="F770" s="171" t="s">
        <v>1165</v>
      </c>
      <c r="H770" s="170"/>
      <c r="L770" s="168"/>
      <c r="M770" s="172"/>
      <c r="T770" s="173"/>
      <c r="AT770" s="170" t="s">
        <v>180</v>
      </c>
      <c r="AU770" s="170" t="s">
        <v>80</v>
      </c>
      <c r="AV770" s="167" t="s">
        <v>78</v>
      </c>
      <c r="AW770" s="167" t="s">
        <v>32</v>
      </c>
      <c r="AX770" s="167" t="s">
        <v>71</v>
      </c>
      <c r="AY770" s="170" t="s">
        <v>170</v>
      </c>
    </row>
    <row r="771" s="174" customFormat="true" ht="10.5" hidden="false" customHeight="false" outlineLevel="0" collapsed="false">
      <c r="B771" s="175"/>
      <c r="D771" s="169" t="s">
        <v>180</v>
      </c>
      <c r="E771" s="176"/>
      <c r="F771" s="177" t="s">
        <v>80</v>
      </c>
      <c r="H771" s="178" t="n">
        <v>2</v>
      </c>
      <c r="L771" s="175"/>
      <c r="M771" s="179"/>
      <c r="T771" s="180"/>
      <c r="AT771" s="176" t="s">
        <v>180</v>
      </c>
      <c r="AU771" s="176" t="s">
        <v>80</v>
      </c>
      <c r="AV771" s="174" t="s">
        <v>80</v>
      </c>
      <c r="AW771" s="174" t="s">
        <v>32</v>
      </c>
      <c r="AX771" s="174" t="s">
        <v>71</v>
      </c>
      <c r="AY771" s="176" t="s">
        <v>170</v>
      </c>
    </row>
    <row r="772" s="167" customFormat="true" ht="10.5" hidden="false" customHeight="false" outlineLevel="0" collapsed="false">
      <c r="B772" s="168"/>
      <c r="D772" s="169" t="s">
        <v>180</v>
      </c>
      <c r="E772" s="170"/>
      <c r="F772" s="171" t="s">
        <v>1166</v>
      </c>
      <c r="H772" s="170"/>
      <c r="L772" s="168"/>
      <c r="M772" s="172"/>
      <c r="T772" s="173"/>
      <c r="Z772" s="205"/>
      <c r="AT772" s="170" t="s">
        <v>180</v>
      </c>
      <c r="AU772" s="170" t="s">
        <v>80</v>
      </c>
      <c r="AV772" s="167" t="s">
        <v>78</v>
      </c>
      <c r="AW772" s="167" t="s">
        <v>32</v>
      </c>
      <c r="AX772" s="167" t="s">
        <v>71</v>
      </c>
      <c r="AY772" s="170" t="s">
        <v>170</v>
      </c>
    </row>
    <row r="773" s="174" customFormat="true" ht="10.5" hidden="false" customHeight="false" outlineLevel="0" collapsed="false">
      <c r="B773" s="175"/>
      <c r="D773" s="169" t="s">
        <v>180</v>
      </c>
      <c r="E773" s="176"/>
      <c r="F773" s="177" t="s">
        <v>78</v>
      </c>
      <c r="H773" s="178" t="n">
        <v>1</v>
      </c>
      <c r="L773" s="175"/>
      <c r="M773" s="179"/>
      <c r="T773" s="180"/>
      <c r="AT773" s="176" t="s">
        <v>180</v>
      </c>
      <c r="AU773" s="176" t="s">
        <v>80</v>
      </c>
      <c r="AV773" s="174" t="s">
        <v>80</v>
      </c>
      <c r="AW773" s="174" t="s">
        <v>32</v>
      </c>
      <c r="AX773" s="174" t="s">
        <v>71</v>
      </c>
      <c r="AY773" s="176" t="s">
        <v>170</v>
      </c>
    </row>
    <row r="774" s="181" customFormat="true" ht="10.5" hidden="false" customHeight="false" outlineLevel="0" collapsed="false">
      <c r="B774" s="182"/>
      <c r="D774" s="169" t="s">
        <v>180</v>
      </c>
      <c r="E774" s="183"/>
      <c r="F774" s="184" t="s">
        <v>190</v>
      </c>
      <c r="H774" s="185" t="n">
        <v>3</v>
      </c>
      <c r="L774" s="182"/>
      <c r="M774" s="186"/>
      <c r="T774" s="187"/>
      <c r="AT774" s="183" t="s">
        <v>180</v>
      </c>
      <c r="AU774" s="183" t="s">
        <v>80</v>
      </c>
      <c r="AV774" s="181" t="s">
        <v>176</v>
      </c>
      <c r="AW774" s="181" t="s">
        <v>32</v>
      </c>
      <c r="AX774" s="181" t="s">
        <v>78</v>
      </c>
      <c r="AY774" s="183" t="s">
        <v>170</v>
      </c>
    </row>
    <row r="775" s="20" customFormat="true" ht="24.2" hidden="false" customHeight="true" outlineLevel="0" collapsed="false">
      <c r="B775" s="21"/>
      <c r="C775" s="188" t="s">
        <v>1167</v>
      </c>
      <c r="D775" s="188" t="s">
        <v>229</v>
      </c>
      <c r="E775" s="189" t="s">
        <v>1168</v>
      </c>
      <c r="F775" s="190" t="s">
        <v>1169</v>
      </c>
      <c r="G775" s="191" t="s">
        <v>260</v>
      </c>
      <c r="H775" s="192" t="n">
        <v>34.394</v>
      </c>
      <c r="I775" s="193" t="n">
        <v>11400</v>
      </c>
      <c r="J775" s="194" t="n">
        <f aca="false">ROUND(I775*H775,2)</f>
        <v>392091.6</v>
      </c>
      <c r="K775" s="190"/>
      <c r="L775" s="195"/>
      <c r="M775" s="196"/>
      <c r="N775" s="197" t="s">
        <v>42</v>
      </c>
      <c r="O775" s="160" t="n">
        <v>0</v>
      </c>
      <c r="P775" s="160" t="n">
        <f aca="false">O775*H775</f>
        <v>0</v>
      </c>
      <c r="Q775" s="160" t="n">
        <v>0.04021</v>
      </c>
      <c r="R775" s="160" t="n">
        <f aca="false">Q775*H775</f>
        <v>1.38298274</v>
      </c>
      <c r="S775" s="160" t="n">
        <v>0</v>
      </c>
      <c r="T775" s="161" t="n">
        <f aca="false">S775*H775</f>
        <v>0</v>
      </c>
      <c r="AR775" s="162" t="s">
        <v>390</v>
      </c>
      <c r="AT775" s="162" t="s">
        <v>229</v>
      </c>
      <c r="AU775" s="162" t="s">
        <v>80</v>
      </c>
      <c r="AY775" s="4" t="s">
        <v>170</v>
      </c>
      <c r="BE775" s="163" t="n">
        <f aca="false">IF(N775="základní",J775,0)</f>
        <v>392091.6</v>
      </c>
      <c r="BF775" s="163" t="n">
        <f aca="false">IF(N775="snížená",J775,0)</f>
        <v>0</v>
      </c>
      <c r="BG775" s="163" t="n">
        <f aca="false">IF(N775="zákl. přenesená",J775,0)</f>
        <v>0</v>
      </c>
      <c r="BH775" s="163" t="n">
        <f aca="false">IF(N775="sníž. přenesená",J775,0)</f>
        <v>0</v>
      </c>
      <c r="BI775" s="163" t="n">
        <f aca="false">IF(N775="nulová",J775,0)</f>
        <v>0</v>
      </c>
      <c r="BJ775" s="4" t="s">
        <v>78</v>
      </c>
      <c r="BK775" s="163" t="n">
        <f aca="false">ROUND(I775*H775,2)</f>
        <v>392091.6</v>
      </c>
      <c r="BL775" s="4" t="s">
        <v>280</v>
      </c>
      <c r="BM775" s="162" t="s">
        <v>1170</v>
      </c>
    </row>
    <row r="776" s="174" customFormat="true" ht="10.5" hidden="false" customHeight="false" outlineLevel="0" collapsed="false">
      <c r="B776" s="175"/>
      <c r="D776" s="169" t="s">
        <v>180</v>
      </c>
      <c r="E776" s="176"/>
      <c r="F776" s="177" t="s">
        <v>1171</v>
      </c>
      <c r="H776" s="178" t="n">
        <v>10.313</v>
      </c>
      <c r="L776" s="175"/>
      <c r="M776" s="179"/>
      <c r="T776" s="180"/>
      <c r="AT776" s="176" t="s">
        <v>180</v>
      </c>
      <c r="AU776" s="176" t="s">
        <v>80</v>
      </c>
      <c r="AV776" s="174" t="s">
        <v>80</v>
      </c>
      <c r="AW776" s="174" t="s">
        <v>32</v>
      </c>
      <c r="AX776" s="174" t="s">
        <v>78</v>
      </c>
      <c r="AY776" s="176" t="s">
        <v>170</v>
      </c>
    </row>
    <row r="777" s="174" customFormat="true" ht="10.5" hidden="false" customHeight="false" outlineLevel="0" collapsed="false">
      <c r="B777" s="175"/>
      <c r="D777" s="169" t="s">
        <v>180</v>
      </c>
      <c r="F777" s="177" t="s">
        <v>1172</v>
      </c>
      <c r="H777" s="178" t="n">
        <v>34.394</v>
      </c>
      <c r="L777" s="175"/>
      <c r="M777" s="179"/>
      <c r="T777" s="180"/>
      <c r="AT777" s="176" t="s">
        <v>180</v>
      </c>
      <c r="AU777" s="176" t="s">
        <v>80</v>
      </c>
      <c r="AV777" s="174" t="s">
        <v>80</v>
      </c>
      <c r="AW777" s="174" t="s">
        <v>3</v>
      </c>
      <c r="AX777" s="174" t="s">
        <v>78</v>
      </c>
      <c r="AY777" s="176" t="s">
        <v>170</v>
      </c>
    </row>
    <row r="778" s="20" customFormat="true" ht="24.2" hidden="false" customHeight="true" outlineLevel="0" collapsed="false">
      <c r="B778" s="21"/>
      <c r="C778" s="151" t="s">
        <v>1173</v>
      </c>
      <c r="D778" s="151" t="s">
        <v>172</v>
      </c>
      <c r="E778" s="152" t="s">
        <v>1174</v>
      </c>
      <c r="F778" s="153" t="s">
        <v>1175</v>
      </c>
      <c r="G778" s="154" t="s">
        <v>292</v>
      </c>
      <c r="H778" s="155" t="n">
        <v>42</v>
      </c>
      <c r="I778" s="156" t="n">
        <v>112</v>
      </c>
      <c r="J778" s="157" t="n">
        <f aca="false">ROUND(I778*H778,2)</f>
        <v>4704</v>
      </c>
      <c r="K778" s="153"/>
      <c r="L778" s="21"/>
      <c r="M778" s="158"/>
      <c r="N778" s="159" t="s">
        <v>42</v>
      </c>
      <c r="O778" s="160" t="n">
        <v>0.209</v>
      </c>
      <c r="P778" s="160" t="n">
        <f aca="false">O778*H778</f>
        <v>8.778</v>
      </c>
      <c r="Q778" s="160" t="n">
        <v>0</v>
      </c>
      <c r="R778" s="160" t="n">
        <f aca="false">Q778*H778</f>
        <v>0</v>
      </c>
      <c r="S778" s="160" t="n">
        <v>0</v>
      </c>
      <c r="T778" s="161" t="n">
        <f aca="false">S778*H778</f>
        <v>0</v>
      </c>
      <c r="AR778" s="162" t="s">
        <v>280</v>
      </c>
      <c r="AT778" s="162" t="s">
        <v>172</v>
      </c>
      <c r="AU778" s="162" t="s">
        <v>80</v>
      </c>
      <c r="AY778" s="4" t="s">
        <v>170</v>
      </c>
      <c r="BE778" s="163" t="n">
        <f aca="false">IF(N778="základní",J778,0)</f>
        <v>4704</v>
      </c>
      <c r="BF778" s="163" t="n">
        <f aca="false">IF(N778="snížená",J778,0)</f>
        <v>0</v>
      </c>
      <c r="BG778" s="163" t="n">
        <f aca="false">IF(N778="zákl. přenesená",J778,0)</f>
        <v>0</v>
      </c>
      <c r="BH778" s="163" t="n">
        <f aca="false">IF(N778="sníž. přenesená",J778,0)</f>
        <v>0</v>
      </c>
      <c r="BI778" s="163" t="n">
        <f aca="false">IF(N778="nulová",J778,0)</f>
        <v>0</v>
      </c>
      <c r="BJ778" s="4" t="s">
        <v>78</v>
      </c>
      <c r="BK778" s="163" t="n">
        <f aca="false">ROUND(I778*H778,2)</f>
        <v>4704</v>
      </c>
      <c r="BL778" s="4" t="s">
        <v>280</v>
      </c>
      <c r="BM778" s="162" t="s">
        <v>1176</v>
      </c>
    </row>
    <row r="779" s="20" customFormat="true" ht="10.5" hidden="false" customHeight="false" outlineLevel="0" collapsed="false">
      <c r="B779" s="21"/>
      <c r="D779" s="164" t="s">
        <v>178</v>
      </c>
      <c r="F779" s="165" t="s">
        <v>1177</v>
      </c>
      <c r="L779" s="21"/>
      <c r="M779" s="166"/>
      <c r="T779" s="52"/>
      <c r="AT779" s="4" t="s">
        <v>178</v>
      </c>
      <c r="AU779" s="4" t="s">
        <v>80</v>
      </c>
    </row>
    <row r="780" s="20" customFormat="true" ht="21.75" hidden="false" customHeight="true" outlineLevel="0" collapsed="false">
      <c r="B780" s="21"/>
      <c r="C780" s="188" t="s">
        <v>1178</v>
      </c>
      <c r="D780" s="188" t="s">
        <v>229</v>
      </c>
      <c r="E780" s="189" t="s">
        <v>1179</v>
      </c>
      <c r="F780" s="190" t="s">
        <v>1180</v>
      </c>
      <c r="G780" s="191" t="s">
        <v>292</v>
      </c>
      <c r="H780" s="192" t="n">
        <v>42</v>
      </c>
      <c r="I780" s="193" t="n">
        <v>218</v>
      </c>
      <c r="J780" s="194" t="n">
        <f aca="false">ROUND(I780*H780,2)</f>
        <v>9156</v>
      </c>
      <c r="K780" s="190"/>
      <c r="L780" s="195"/>
      <c r="M780" s="196"/>
      <c r="N780" s="197" t="s">
        <v>42</v>
      </c>
      <c r="O780" s="160" t="n">
        <v>0</v>
      </c>
      <c r="P780" s="160" t="n">
        <f aca="false">O780*H780</f>
        <v>0</v>
      </c>
      <c r="Q780" s="160" t="n">
        <v>0.00015</v>
      </c>
      <c r="R780" s="160" t="n">
        <f aca="false">Q780*H780</f>
        <v>0.0063</v>
      </c>
      <c r="S780" s="160" t="n">
        <v>0</v>
      </c>
      <c r="T780" s="161" t="n">
        <f aca="false">S780*H780</f>
        <v>0</v>
      </c>
      <c r="AR780" s="162" t="s">
        <v>390</v>
      </c>
      <c r="AT780" s="162" t="s">
        <v>229</v>
      </c>
      <c r="AU780" s="162" t="s">
        <v>80</v>
      </c>
      <c r="AY780" s="4" t="s">
        <v>170</v>
      </c>
      <c r="BE780" s="163" t="n">
        <f aca="false">IF(N780="základní",J780,0)</f>
        <v>9156</v>
      </c>
      <c r="BF780" s="163" t="n">
        <f aca="false">IF(N780="snížená",J780,0)</f>
        <v>0</v>
      </c>
      <c r="BG780" s="163" t="n">
        <f aca="false">IF(N780="zákl. přenesená",J780,0)</f>
        <v>0</v>
      </c>
      <c r="BH780" s="163" t="n">
        <f aca="false">IF(N780="sníž. přenesená",J780,0)</f>
        <v>0</v>
      </c>
      <c r="BI780" s="163" t="n">
        <f aca="false">IF(N780="nulová",J780,0)</f>
        <v>0</v>
      </c>
      <c r="BJ780" s="4" t="s">
        <v>78</v>
      </c>
      <c r="BK780" s="163" t="n">
        <f aca="false">ROUND(I780*H780,2)</f>
        <v>9156</v>
      </c>
      <c r="BL780" s="4" t="s">
        <v>280</v>
      </c>
      <c r="BM780" s="162" t="s">
        <v>1181</v>
      </c>
    </row>
    <row r="781" s="20" customFormat="true" ht="24.2" hidden="false" customHeight="true" outlineLevel="0" collapsed="false">
      <c r="B781" s="21"/>
      <c r="C781" s="151" t="s">
        <v>1182</v>
      </c>
      <c r="D781" s="151" t="s">
        <v>172</v>
      </c>
      <c r="E781" s="152" t="s">
        <v>1183</v>
      </c>
      <c r="F781" s="153" t="s">
        <v>1184</v>
      </c>
      <c r="G781" s="154" t="s">
        <v>292</v>
      </c>
      <c r="H781" s="155" t="n">
        <v>43</v>
      </c>
      <c r="I781" s="156" t="n">
        <v>180</v>
      </c>
      <c r="J781" s="157" t="n">
        <f aca="false">ROUND(I781*H781,2)</f>
        <v>7740</v>
      </c>
      <c r="K781" s="153"/>
      <c r="L781" s="21"/>
      <c r="M781" s="158"/>
      <c r="N781" s="159" t="s">
        <v>42</v>
      </c>
      <c r="O781" s="160" t="n">
        <v>0.335</v>
      </c>
      <c r="P781" s="160" t="n">
        <f aca="false">O781*H781</f>
        <v>14.405</v>
      </c>
      <c r="Q781" s="160" t="n">
        <v>0</v>
      </c>
      <c r="R781" s="160" t="n">
        <f aca="false">Q781*H781</f>
        <v>0</v>
      </c>
      <c r="S781" s="160" t="n">
        <v>0</v>
      </c>
      <c r="T781" s="161" t="n">
        <f aca="false">S781*H781</f>
        <v>0</v>
      </c>
      <c r="AR781" s="162" t="s">
        <v>280</v>
      </c>
      <c r="AT781" s="162" t="s">
        <v>172</v>
      </c>
      <c r="AU781" s="162" t="s">
        <v>80</v>
      </c>
      <c r="AY781" s="4" t="s">
        <v>170</v>
      </c>
      <c r="BE781" s="163" t="n">
        <f aca="false">IF(N781="základní",J781,0)</f>
        <v>7740</v>
      </c>
      <c r="BF781" s="163" t="n">
        <f aca="false">IF(N781="snížená",J781,0)</f>
        <v>0</v>
      </c>
      <c r="BG781" s="163" t="n">
        <f aca="false">IF(N781="zákl. přenesená",J781,0)</f>
        <v>0</v>
      </c>
      <c r="BH781" s="163" t="n">
        <f aca="false">IF(N781="sníž. přenesená",J781,0)</f>
        <v>0</v>
      </c>
      <c r="BI781" s="163" t="n">
        <f aca="false">IF(N781="nulová",J781,0)</f>
        <v>0</v>
      </c>
      <c r="BJ781" s="4" t="s">
        <v>78</v>
      </c>
      <c r="BK781" s="163" t="n">
        <f aca="false">ROUND(I781*H781,2)</f>
        <v>7740</v>
      </c>
      <c r="BL781" s="4" t="s">
        <v>280</v>
      </c>
      <c r="BM781" s="162" t="s">
        <v>1185</v>
      </c>
    </row>
    <row r="782" s="20" customFormat="true" ht="10.5" hidden="false" customHeight="false" outlineLevel="0" collapsed="false">
      <c r="B782" s="21"/>
      <c r="D782" s="164" t="s">
        <v>178</v>
      </c>
      <c r="F782" s="165" t="s">
        <v>1186</v>
      </c>
      <c r="L782" s="21"/>
      <c r="M782" s="166"/>
      <c r="T782" s="52"/>
      <c r="AT782" s="4" t="s">
        <v>178</v>
      </c>
      <c r="AU782" s="4" t="s">
        <v>80</v>
      </c>
    </row>
    <row r="783" s="20" customFormat="true" ht="16.5" hidden="false" customHeight="true" outlineLevel="0" collapsed="false">
      <c r="B783" s="21"/>
      <c r="C783" s="188" t="s">
        <v>1187</v>
      </c>
      <c r="D783" s="188" t="s">
        <v>229</v>
      </c>
      <c r="E783" s="189" t="s">
        <v>1188</v>
      </c>
      <c r="F783" s="190" t="s">
        <v>1189</v>
      </c>
      <c r="G783" s="191" t="s">
        <v>292</v>
      </c>
      <c r="H783" s="192" t="n">
        <v>43</v>
      </c>
      <c r="I783" s="193" t="n">
        <v>670</v>
      </c>
      <c r="J783" s="194" t="n">
        <f aca="false">ROUND(I783*H783,2)</f>
        <v>28810</v>
      </c>
      <c r="K783" s="190"/>
      <c r="L783" s="195"/>
      <c r="M783" s="196"/>
      <c r="N783" s="197" t="s">
        <v>42</v>
      </c>
      <c r="O783" s="160" t="n">
        <v>0</v>
      </c>
      <c r="P783" s="160" t="n">
        <f aca="false">O783*H783</f>
        <v>0</v>
      </c>
      <c r="Q783" s="160" t="n">
        <v>0.0022</v>
      </c>
      <c r="R783" s="160" t="n">
        <f aca="false">Q783*H783</f>
        <v>0.0946</v>
      </c>
      <c r="S783" s="160" t="n">
        <v>0</v>
      </c>
      <c r="T783" s="161" t="n">
        <f aca="false">S783*H783</f>
        <v>0</v>
      </c>
      <c r="AR783" s="162" t="s">
        <v>390</v>
      </c>
      <c r="AT783" s="162" t="s">
        <v>229</v>
      </c>
      <c r="AU783" s="162" t="s">
        <v>80</v>
      </c>
      <c r="AY783" s="4" t="s">
        <v>170</v>
      </c>
      <c r="BE783" s="163" t="n">
        <f aca="false">IF(N783="základní",J783,0)</f>
        <v>28810</v>
      </c>
      <c r="BF783" s="163" t="n">
        <f aca="false">IF(N783="snížená",J783,0)</f>
        <v>0</v>
      </c>
      <c r="BG783" s="163" t="n">
        <f aca="false">IF(N783="zákl. přenesená",J783,0)</f>
        <v>0</v>
      </c>
      <c r="BH783" s="163" t="n">
        <f aca="false">IF(N783="sníž. přenesená",J783,0)</f>
        <v>0</v>
      </c>
      <c r="BI783" s="163" t="n">
        <f aca="false">IF(N783="nulová",J783,0)</f>
        <v>0</v>
      </c>
      <c r="BJ783" s="4" t="s">
        <v>78</v>
      </c>
      <c r="BK783" s="163" t="n">
        <f aca="false">ROUND(I783*H783,2)</f>
        <v>28810</v>
      </c>
      <c r="BL783" s="4" t="s">
        <v>280</v>
      </c>
      <c r="BM783" s="162" t="s">
        <v>1190</v>
      </c>
    </row>
    <row r="784" s="20" customFormat="true" ht="24.2" hidden="false" customHeight="true" outlineLevel="0" collapsed="false">
      <c r="B784" s="21"/>
      <c r="C784" s="151" t="s">
        <v>1191</v>
      </c>
      <c r="D784" s="151" t="s">
        <v>172</v>
      </c>
      <c r="E784" s="152" t="s">
        <v>1192</v>
      </c>
      <c r="F784" s="153" t="s">
        <v>1193</v>
      </c>
      <c r="G784" s="154" t="s">
        <v>292</v>
      </c>
      <c r="H784" s="155" t="n">
        <v>1</v>
      </c>
      <c r="I784" s="156" t="n">
        <v>164</v>
      </c>
      <c r="J784" s="157" t="n">
        <f aca="false">ROUND(I784*H784,2)</f>
        <v>164</v>
      </c>
      <c r="K784" s="153"/>
      <c r="L784" s="21"/>
      <c r="M784" s="158"/>
      <c r="N784" s="159" t="s">
        <v>42</v>
      </c>
      <c r="O784" s="160" t="n">
        <v>0.305</v>
      </c>
      <c r="P784" s="160" t="n">
        <f aca="false">O784*H784</f>
        <v>0.305</v>
      </c>
      <c r="Q784" s="160" t="n">
        <v>0</v>
      </c>
      <c r="R784" s="160" t="n">
        <f aca="false">Q784*H784</f>
        <v>0</v>
      </c>
      <c r="S784" s="160" t="n">
        <v>0</v>
      </c>
      <c r="T784" s="161" t="n">
        <f aca="false">S784*H784</f>
        <v>0</v>
      </c>
      <c r="AR784" s="162" t="s">
        <v>280</v>
      </c>
      <c r="AT784" s="162" t="s">
        <v>172</v>
      </c>
      <c r="AU784" s="162" t="s">
        <v>80</v>
      </c>
      <c r="AY784" s="4" t="s">
        <v>170</v>
      </c>
      <c r="BE784" s="163" t="n">
        <f aca="false">IF(N784="základní",J784,0)</f>
        <v>164</v>
      </c>
      <c r="BF784" s="163" t="n">
        <f aca="false">IF(N784="snížená",J784,0)</f>
        <v>0</v>
      </c>
      <c r="BG784" s="163" t="n">
        <f aca="false">IF(N784="zákl. přenesená",J784,0)</f>
        <v>0</v>
      </c>
      <c r="BH784" s="163" t="n">
        <f aca="false">IF(N784="sníž. přenesená",J784,0)</f>
        <v>0</v>
      </c>
      <c r="BI784" s="163" t="n">
        <f aca="false">IF(N784="nulová",J784,0)</f>
        <v>0</v>
      </c>
      <c r="BJ784" s="4" t="s">
        <v>78</v>
      </c>
      <c r="BK784" s="163" t="n">
        <f aca="false">ROUND(I784*H784,2)</f>
        <v>164</v>
      </c>
      <c r="BL784" s="4" t="s">
        <v>280</v>
      </c>
      <c r="BM784" s="162" t="s">
        <v>1194</v>
      </c>
    </row>
    <row r="785" s="20" customFormat="true" ht="10.5" hidden="false" customHeight="false" outlineLevel="0" collapsed="false">
      <c r="B785" s="21"/>
      <c r="D785" s="164" t="s">
        <v>178</v>
      </c>
      <c r="F785" s="165" t="s">
        <v>1195</v>
      </c>
      <c r="L785" s="21"/>
      <c r="M785" s="166"/>
      <c r="T785" s="52"/>
      <c r="AT785" s="4" t="s">
        <v>178</v>
      </c>
      <c r="AU785" s="4" t="s">
        <v>80</v>
      </c>
    </row>
    <row r="786" s="20" customFormat="true" ht="16.5" hidden="false" customHeight="true" outlineLevel="0" collapsed="false">
      <c r="B786" s="21"/>
      <c r="C786" s="188" t="s">
        <v>1196</v>
      </c>
      <c r="D786" s="188" t="s">
        <v>229</v>
      </c>
      <c r="E786" s="189" t="s">
        <v>1197</v>
      </c>
      <c r="F786" s="190" t="s">
        <v>1198</v>
      </c>
      <c r="G786" s="191" t="s">
        <v>292</v>
      </c>
      <c r="H786" s="192" t="n">
        <v>1</v>
      </c>
      <c r="I786" s="193" t="n">
        <v>283</v>
      </c>
      <c r="J786" s="194" t="n">
        <f aca="false">ROUND(I786*H786,2)</f>
        <v>283</v>
      </c>
      <c r="K786" s="190"/>
      <c r="L786" s="195"/>
      <c r="M786" s="196"/>
      <c r="N786" s="197" t="s">
        <v>42</v>
      </c>
      <c r="O786" s="160" t="n">
        <v>0</v>
      </c>
      <c r="P786" s="160" t="n">
        <f aca="false">O786*H786</f>
        <v>0</v>
      </c>
      <c r="Q786" s="160" t="n">
        <v>0.00015</v>
      </c>
      <c r="R786" s="160" t="n">
        <f aca="false">Q786*H786</f>
        <v>0.00015</v>
      </c>
      <c r="S786" s="160" t="n">
        <v>0</v>
      </c>
      <c r="T786" s="161" t="n">
        <f aca="false">S786*H786</f>
        <v>0</v>
      </c>
      <c r="AR786" s="162" t="s">
        <v>390</v>
      </c>
      <c r="AT786" s="162" t="s">
        <v>229</v>
      </c>
      <c r="AU786" s="162" t="s">
        <v>80</v>
      </c>
      <c r="AY786" s="4" t="s">
        <v>170</v>
      </c>
      <c r="BE786" s="163" t="n">
        <f aca="false">IF(N786="základní",J786,0)</f>
        <v>283</v>
      </c>
      <c r="BF786" s="163" t="n">
        <f aca="false">IF(N786="snížená",J786,0)</f>
        <v>0</v>
      </c>
      <c r="BG786" s="163" t="n">
        <f aca="false">IF(N786="zákl. přenesená",J786,0)</f>
        <v>0</v>
      </c>
      <c r="BH786" s="163" t="n">
        <f aca="false">IF(N786="sníž. přenesená",J786,0)</f>
        <v>0</v>
      </c>
      <c r="BI786" s="163" t="n">
        <f aca="false">IF(N786="nulová",J786,0)</f>
        <v>0</v>
      </c>
      <c r="BJ786" s="4" t="s">
        <v>78</v>
      </c>
      <c r="BK786" s="163" t="n">
        <f aca="false">ROUND(I786*H786,2)</f>
        <v>283</v>
      </c>
      <c r="BL786" s="4" t="s">
        <v>280</v>
      </c>
      <c r="BM786" s="162" t="s">
        <v>1199</v>
      </c>
    </row>
    <row r="787" s="20" customFormat="true" ht="24.2" hidden="false" customHeight="true" outlineLevel="0" collapsed="false">
      <c r="B787" s="21"/>
      <c r="C787" s="151" t="s">
        <v>1200</v>
      </c>
      <c r="D787" s="151" t="s">
        <v>172</v>
      </c>
      <c r="E787" s="152" t="s">
        <v>1201</v>
      </c>
      <c r="F787" s="153" t="s">
        <v>1202</v>
      </c>
      <c r="G787" s="154" t="s">
        <v>292</v>
      </c>
      <c r="H787" s="155" t="n">
        <v>3</v>
      </c>
      <c r="I787" s="156" t="n">
        <v>2240</v>
      </c>
      <c r="J787" s="157" t="n">
        <f aca="false">ROUND(I787*H787,2)</f>
        <v>6720</v>
      </c>
      <c r="K787" s="153"/>
      <c r="L787" s="21"/>
      <c r="M787" s="158"/>
      <c r="N787" s="159" t="s">
        <v>42</v>
      </c>
      <c r="O787" s="160" t="n">
        <v>4.185</v>
      </c>
      <c r="P787" s="160" t="n">
        <f aca="false">O787*H787</f>
        <v>12.555</v>
      </c>
      <c r="Q787" s="160" t="n">
        <v>0</v>
      </c>
      <c r="R787" s="160" t="n">
        <f aca="false">Q787*H787</f>
        <v>0</v>
      </c>
      <c r="S787" s="160" t="n">
        <v>0</v>
      </c>
      <c r="T787" s="161" t="n">
        <f aca="false">S787*H787</f>
        <v>0</v>
      </c>
      <c r="AR787" s="162" t="s">
        <v>280</v>
      </c>
      <c r="AT787" s="162" t="s">
        <v>172</v>
      </c>
      <c r="AU787" s="162" t="s">
        <v>80</v>
      </c>
      <c r="AY787" s="4" t="s">
        <v>170</v>
      </c>
      <c r="BE787" s="163" t="n">
        <f aca="false">IF(N787="základní",J787,0)</f>
        <v>6720</v>
      </c>
      <c r="BF787" s="163" t="n">
        <f aca="false">IF(N787="snížená",J787,0)</f>
        <v>0</v>
      </c>
      <c r="BG787" s="163" t="n">
        <f aca="false">IF(N787="zákl. přenesená",J787,0)</f>
        <v>0</v>
      </c>
      <c r="BH787" s="163" t="n">
        <f aca="false">IF(N787="sníž. přenesená",J787,0)</f>
        <v>0</v>
      </c>
      <c r="BI787" s="163" t="n">
        <f aca="false">IF(N787="nulová",J787,0)</f>
        <v>0</v>
      </c>
      <c r="BJ787" s="4" t="s">
        <v>78</v>
      </c>
      <c r="BK787" s="163" t="n">
        <f aca="false">ROUND(I787*H787,2)</f>
        <v>6720</v>
      </c>
      <c r="BL787" s="4" t="s">
        <v>280</v>
      </c>
      <c r="BM787" s="162" t="s">
        <v>1203</v>
      </c>
    </row>
    <row r="788" s="20" customFormat="true" ht="10.5" hidden="false" customHeight="false" outlineLevel="0" collapsed="false">
      <c r="B788" s="21"/>
      <c r="D788" s="164" t="s">
        <v>178</v>
      </c>
      <c r="F788" s="165" t="s">
        <v>1204</v>
      </c>
      <c r="L788" s="21"/>
      <c r="M788" s="166"/>
      <c r="T788" s="52"/>
      <c r="AT788" s="4" t="s">
        <v>178</v>
      </c>
      <c r="AU788" s="4" t="s">
        <v>80</v>
      </c>
    </row>
    <row r="789" s="20" customFormat="true" ht="16.5" hidden="false" customHeight="true" outlineLevel="0" collapsed="false">
      <c r="B789" s="21"/>
      <c r="C789" s="188" t="s">
        <v>1205</v>
      </c>
      <c r="D789" s="188" t="s">
        <v>229</v>
      </c>
      <c r="E789" s="189" t="s">
        <v>1206</v>
      </c>
      <c r="F789" s="190" t="s">
        <v>1207</v>
      </c>
      <c r="G789" s="191" t="s">
        <v>292</v>
      </c>
      <c r="H789" s="192" t="n">
        <v>3</v>
      </c>
      <c r="I789" s="193" t="n">
        <v>1910</v>
      </c>
      <c r="J789" s="194" t="n">
        <f aca="false">ROUND(I789*H789,2)</f>
        <v>5730</v>
      </c>
      <c r="K789" s="190"/>
      <c r="L789" s="195"/>
      <c r="M789" s="196"/>
      <c r="N789" s="197" t="s">
        <v>42</v>
      </c>
      <c r="O789" s="160" t="n">
        <v>0</v>
      </c>
      <c r="P789" s="160" t="n">
        <f aca="false">O789*H789</f>
        <v>0</v>
      </c>
      <c r="Q789" s="160" t="n">
        <v>0.0022</v>
      </c>
      <c r="R789" s="160" t="n">
        <f aca="false">Q789*H789</f>
        <v>0.0066</v>
      </c>
      <c r="S789" s="160" t="n">
        <v>0</v>
      </c>
      <c r="T789" s="161" t="n">
        <f aca="false">S789*H789</f>
        <v>0</v>
      </c>
      <c r="AR789" s="162" t="s">
        <v>390</v>
      </c>
      <c r="AT789" s="162" t="s">
        <v>229</v>
      </c>
      <c r="AU789" s="162" t="s">
        <v>80</v>
      </c>
      <c r="AY789" s="4" t="s">
        <v>170</v>
      </c>
      <c r="BE789" s="163" t="n">
        <f aca="false">IF(N789="základní",J789,0)</f>
        <v>5730</v>
      </c>
      <c r="BF789" s="163" t="n">
        <f aca="false">IF(N789="snížená",J789,0)</f>
        <v>0</v>
      </c>
      <c r="BG789" s="163" t="n">
        <f aca="false">IF(N789="zákl. přenesená",J789,0)</f>
        <v>0</v>
      </c>
      <c r="BH789" s="163" t="n">
        <f aca="false">IF(N789="sníž. přenesená",J789,0)</f>
        <v>0</v>
      </c>
      <c r="BI789" s="163" t="n">
        <f aca="false">IF(N789="nulová",J789,0)</f>
        <v>0</v>
      </c>
      <c r="BJ789" s="4" t="s">
        <v>78</v>
      </c>
      <c r="BK789" s="163" t="n">
        <f aca="false">ROUND(I789*H789,2)</f>
        <v>5730</v>
      </c>
      <c r="BL789" s="4" t="s">
        <v>280</v>
      </c>
      <c r="BM789" s="162" t="s">
        <v>1208</v>
      </c>
    </row>
    <row r="790" s="20" customFormat="true" ht="44.25" hidden="false" customHeight="true" outlineLevel="0" collapsed="false">
      <c r="B790" s="21"/>
      <c r="C790" s="151" t="s">
        <v>1209</v>
      </c>
      <c r="D790" s="151" t="s">
        <v>172</v>
      </c>
      <c r="E790" s="152" t="s">
        <v>1210</v>
      </c>
      <c r="F790" s="153" t="s">
        <v>1211</v>
      </c>
      <c r="G790" s="154" t="s">
        <v>292</v>
      </c>
      <c r="H790" s="155" t="n">
        <v>7</v>
      </c>
      <c r="I790" s="156" t="n">
        <v>220</v>
      </c>
      <c r="J790" s="157" t="n">
        <f aca="false">ROUND(I790*H790,2)</f>
        <v>1540</v>
      </c>
      <c r="K790" s="153"/>
      <c r="L790" s="21"/>
      <c r="M790" s="158"/>
      <c r="N790" s="159" t="s">
        <v>42</v>
      </c>
      <c r="O790" s="160" t="n">
        <v>0.464</v>
      </c>
      <c r="P790" s="160" t="n">
        <f aca="false">O790*H790</f>
        <v>3.248</v>
      </c>
      <c r="Q790" s="160" t="n">
        <v>0</v>
      </c>
      <c r="R790" s="160" t="n">
        <f aca="false">Q790*H790</f>
        <v>0</v>
      </c>
      <c r="S790" s="160" t="n">
        <v>0</v>
      </c>
      <c r="T790" s="161" t="n">
        <f aca="false">S790*H790</f>
        <v>0</v>
      </c>
      <c r="AR790" s="162" t="s">
        <v>280</v>
      </c>
      <c r="AT790" s="162" t="s">
        <v>172</v>
      </c>
      <c r="AU790" s="162" t="s">
        <v>80</v>
      </c>
      <c r="AY790" s="4" t="s">
        <v>170</v>
      </c>
      <c r="BE790" s="163" t="n">
        <f aca="false">IF(N790="základní",J790,0)</f>
        <v>1540</v>
      </c>
      <c r="BF790" s="163" t="n">
        <f aca="false">IF(N790="snížená",J790,0)</f>
        <v>0</v>
      </c>
      <c r="BG790" s="163" t="n">
        <f aca="false">IF(N790="zákl. přenesená",J790,0)</f>
        <v>0</v>
      </c>
      <c r="BH790" s="163" t="n">
        <f aca="false">IF(N790="sníž. přenesená",J790,0)</f>
        <v>0</v>
      </c>
      <c r="BI790" s="163" t="n">
        <f aca="false">IF(N790="nulová",J790,0)</f>
        <v>0</v>
      </c>
      <c r="BJ790" s="4" t="s">
        <v>78</v>
      </c>
      <c r="BK790" s="163" t="n">
        <f aca="false">ROUND(I790*H790,2)</f>
        <v>1540</v>
      </c>
      <c r="BL790" s="4" t="s">
        <v>280</v>
      </c>
      <c r="BM790" s="162" t="s">
        <v>1212</v>
      </c>
    </row>
    <row r="791" s="20" customFormat="true" ht="10.5" hidden="false" customHeight="false" outlineLevel="0" collapsed="false">
      <c r="B791" s="21"/>
      <c r="D791" s="164" t="s">
        <v>178</v>
      </c>
      <c r="F791" s="165" t="s">
        <v>1213</v>
      </c>
      <c r="L791" s="21"/>
      <c r="M791" s="166"/>
      <c r="T791" s="52"/>
      <c r="AT791" s="4" t="s">
        <v>178</v>
      </c>
      <c r="AU791" s="4" t="s">
        <v>80</v>
      </c>
    </row>
    <row r="792" s="167" customFormat="true" ht="10.5" hidden="false" customHeight="false" outlineLevel="0" collapsed="false">
      <c r="B792" s="168"/>
      <c r="D792" s="169" t="s">
        <v>180</v>
      </c>
      <c r="E792" s="170"/>
      <c r="F792" s="171" t="s">
        <v>1214</v>
      </c>
      <c r="H792" s="170"/>
      <c r="L792" s="168"/>
      <c r="M792" s="172"/>
      <c r="T792" s="173"/>
      <c r="AT792" s="170" t="s">
        <v>180</v>
      </c>
      <c r="AU792" s="170" t="s">
        <v>80</v>
      </c>
      <c r="AV792" s="167" t="s">
        <v>78</v>
      </c>
      <c r="AW792" s="167" t="s">
        <v>32</v>
      </c>
      <c r="AX792" s="167" t="s">
        <v>71</v>
      </c>
      <c r="AY792" s="170" t="s">
        <v>170</v>
      </c>
    </row>
    <row r="793" s="174" customFormat="true" ht="10.5" hidden="false" customHeight="false" outlineLevel="0" collapsed="false">
      <c r="B793" s="175"/>
      <c r="D793" s="169" t="s">
        <v>180</v>
      </c>
      <c r="E793" s="176"/>
      <c r="F793" s="177" t="s">
        <v>216</v>
      </c>
      <c r="H793" s="178" t="n">
        <v>7</v>
      </c>
      <c r="L793" s="175"/>
      <c r="M793" s="179"/>
      <c r="T793" s="180"/>
      <c r="AT793" s="176" t="s">
        <v>180</v>
      </c>
      <c r="AU793" s="176" t="s">
        <v>80</v>
      </c>
      <c r="AV793" s="174" t="s">
        <v>80</v>
      </c>
      <c r="AW793" s="174" t="s">
        <v>32</v>
      </c>
      <c r="AX793" s="174" t="s">
        <v>78</v>
      </c>
      <c r="AY793" s="176" t="s">
        <v>170</v>
      </c>
    </row>
    <row r="794" s="20" customFormat="true" ht="44.25" hidden="false" customHeight="true" outlineLevel="0" collapsed="false">
      <c r="B794" s="21"/>
      <c r="C794" s="151" t="s">
        <v>1215</v>
      </c>
      <c r="D794" s="151" t="s">
        <v>172</v>
      </c>
      <c r="E794" s="152" t="s">
        <v>1216</v>
      </c>
      <c r="F794" s="153" t="s">
        <v>1217</v>
      </c>
      <c r="G794" s="154" t="s">
        <v>292</v>
      </c>
      <c r="H794" s="155" t="n">
        <v>14</v>
      </c>
      <c r="I794" s="156" t="n">
        <v>299</v>
      </c>
      <c r="J794" s="157" t="n">
        <f aca="false">ROUND(I794*H794,2)</f>
        <v>4186</v>
      </c>
      <c r="K794" s="153"/>
      <c r="L794" s="21"/>
      <c r="M794" s="158"/>
      <c r="N794" s="159" t="s">
        <v>42</v>
      </c>
      <c r="O794" s="160" t="n">
        <v>0.63</v>
      </c>
      <c r="P794" s="160" t="n">
        <f aca="false">O794*H794</f>
        <v>8.82</v>
      </c>
      <c r="Q794" s="160" t="n">
        <v>0</v>
      </c>
      <c r="R794" s="160" t="n">
        <f aca="false">Q794*H794</f>
        <v>0</v>
      </c>
      <c r="S794" s="160" t="n">
        <v>0</v>
      </c>
      <c r="T794" s="161" t="n">
        <f aca="false">S794*H794</f>
        <v>0</v>
      </c>
      <c r="AR794" s="162" t="s">
        <v>280</v>
      </c>
      <c r="AT794" s="162" t="s">
        <v>172</v>
      </c>
      <c r="AU794" s="162" t="s">
        <v>80</v>
      </c>
      <c r="AY794" s="4" t="s">
        <v>170</v>
      </c>
      <c r="BE794" s="163" t="n">
        <f aca="false">IF(N794="základní",J794,0)</f>
        <v>4186</v>
      </c>
      <c r="BF794" s="163" t="n">
        <f aca="false">IF(N794="snížená",J794,0)</f>
        <v>0</v>
      </c>
      <c r="BG794" s="163" t="n">
        <f aca="false">IF(N794="zákl. přenesená",J794,0)</f>
        <v>0</v>
      </c>
      <c r="BH794" s="163" t="n">
        <f aca="false">IF(N794="sníž. přenesená",J794,0)</f>
        <v>0</v>
      </c>
      <c r="BI794" s="163" t="n">
        <f aca="false">IF(N794="nulová",J794,0)</f>
        <v>0</v>
      </c>
      <c r="BJ794" s="4" t="s">
        <v>78</v>
      </c>
      <c r="BK794" s="163" t="n">
        <f aca="false">ROUND(I794*H794,2)</f>
        <v>4186</v>
      </c>
      <c r="BL794" s="4" t="s">
        <v>280</v>
      </c>
      <c r="BM794" s="162" t="s">
        <v>1218</v>
      </c>
    </row>
    <row r="795" s="20" customFormat="true" ht="10.5" hidden="false" customHeight="false" outlineLevel="0" collapsed="false">
      <c r="B795" s="21"/>
      <c r="D795" s="164" t="s">
        <v>178</v>
      </c>
      <c r="F795" s="165" t="s">
        <v>1219</v>
      </c>
      <c r="L795" s="21"/>
      <c r="M795" s="166"/>
      <c r="T795" s="52"/>
      <c r="AT795" s="4" t="s">
        <v>178</v>
      </c>
      <c r="AU795" s="4" t="s">
        <v>80</v>
      </c>
    </row>
    <row r="796" s="167" customFormat="true" ht="10.5" hidden="false" customHeight="false" outlineLevel="0" collapsed="false">
      <c r="B796" s="168"/>
      <c r="D796" s="169" t="s">
        <v>180</v>
      </c>
      <c r="E796" s="170"/>
      <c r="F796" s="171" t="s">
        <v>1220</v>
      </c>
      <c r="H796" s="170"/>
      <c r="L796" s="168"/>
      <c r="M796" s="172"/>
      <c r="T796" s="173"/>
      <c r="AT796" s="170" t="s">
        <v>180</v>
      </c>
      <c r="AU796" s="170" t="s">
        <v>80</v>
      </c>
      <c r="AV796" s="167" t="s">
        <v>78</v>
      </c>
      <c r="AW796" s="167" t="s">
        <v>32</v>
      </c>
      <c r="AX796" s="167" t="s">
        <v>71</v>
      </c>
      <c r="AY796" s="170" t="s">
        <v>170</v>
      </c>
    </row>
    <row r="797" s="174" customFormat="true" ht="10.5" hidden="false" customHeight="false" outlineLevel="0" collapsed="false">
      <c r="B797" s="175"/>
      <c r="D797" s="169" t="s">
        <v>180</v>
      </c>
      <c r="E797" s="176"/>
      <c r="F797" s="177" t="s">
        <v>1221</v>
      </c>
      <c r="H797" s="178" t="n">
        <v>14</v>
      </c>
      <c r="L797" s="175"/>
      <c r="M797" s="179"/>
      <c r="T797" s="180"/>
      <c r="AT797" s="176" t="s">
        <v>180</v>
      </c>
      <c r="AU797" s="176" t="s">
        <v>80</v>
      </c>
      <c r="AV797" s="174" t="s">
        <v>80</v>
      </c>
      <c r="AW797" s="174" t="s">
        <v>32</v>
      </c>
      <c r="AX797" s="174" t="s">
        <v>78</v>
      </c>
      <c r="AY797" s="176" t="s">
        <v>170</v>
      </c>
    </row>
    <row r="798" s="20" customFormat="true" ht="16.5" hidden="false" customHeight="true" outlineLevel="0" collapsed="false">
      <c r="B798" s="21"/>
      <c r="C798" s="188" t="s">
        <v>1222</v>
      </c>
      <c r="D798" s="188" t="s">
        <v>229</v>
      </c>
      <c r="E798" s="189" t="s">
        <v>1223</v>
      </c>
      <c r="F798" s="190" t="s">
        <v>1224</v>
      </c>
      <c r="G798" s="191" t="s">
        <v>352</v>
      </c>
      <c r="H798" s="192" t="n">
        <v>37</v>
      </c>
      <c r="I798" s="193" t="n">
        <v>348</v>
      </c>
      <c r="J798" s="194" t="n">
        <f aca="false">ROUND(I798*H798,2)</f>
        <v>12876</v>
      </c>
      <c r="K798" s="190"/>
      <c r="L798" s="195"/>
      <c r="M798" s="196"/>
      <c r="N798" s="197" t="s">
        <v>42</v>
      </c>
      <c r="O798" s="160" t="n">
        <v>0</v>
      </c>
      <c r="P798" s="160" t="n">
        <f aca="false">O798*H798</f>
        <v>0</v>
      </c>
      <c r="Q798" s="160" t="n">
        <v>0.0015</v>
      </c>
      <c r="R798" s="160" t="n">
        <f aca="false">Q798*H798</f>
        <v>0.0555</v>
      </c>
      <c r="S798" s="160" t="n">
        <v>0</v>
      </c>
      <c r="T798" s="161" t="n">
        <f aca="false">S798*H798</f>
        <v>0</v>
      </c>
      <c r="AR798" s="162" t="s">
        <v>390</v>
      </c>
      <c r="AT798" s="162" t="s">
        <v>229</v>
      </c>
      <c r="AU798" s="162" t="s">
        <v>80</v>
      </c>
      <c r="AY798" s="4" t="s">
        <v>170</v>
      </c>
      <c r="BE798" s="163" t="n">
        <f aca="false">IF(N798="základní",J798,0)</f>
        <v>12876</v>
      </c>
      <c r="BF798" s="163" t="n">
        <f aca="false">IF(N798="snížená",J798,0)</f>
        <v>0</v>
      </c>
      <c r="BG798" s="163" t="n">
        <f aca="false">IF(N798="zákl. přenesená",J798,0)</f>
        <v>0</v>
      </c>
      <c r="BH798" s="163" t="n">
        <f aca="false">IF(N798="sníž. přenesená",J798,0)</f>
        <v>0</v>
      </c>
      <c r="BI798" s="163" t="n">
        <f aca="false">IF(N798="nulová",J798,0)</f>
        <v>0</v>
      </c>
      <c r="BJ798" s="4" t="s">
        <v>78</v>
      </c>
      <c r="BK798" s="163" t="n">
        <f aca="false">ROUND(I798*H798,2)</f>
        <v>12876</v>
      </c>
      <c r="BL798" s="4" t="s">
        <v>280</v>
      </c>
      <c r="BM798" s="162" t="s">
        <v>1225</v>
      </c>
    </row>
    <row r="799" s="174" customFormat="true" ht="10.5" hidden="false" customHeight="false" outlineLevel="0" collapsed="false">
      <c r="B799" s="175"/>
      <c r="D799" s="169" t="s">
        <v>180</v>
      </c>
      <c r="E799" s="176"/>
      <c r="F799" s="177" t="s">
        <v>1226</v>
      </c>
      <c r="H799" s="178" t="n">
        <v>37</v>
      </c>
      <c r="L799" s="175"/>
      <c r="M799" s="179"/>
      <c r="T799" s="180"/>
      <c r="AT799" s="176" t="s">
        <v>180</v>
      </c>
      <c r="AU799" s="176" t="s">
        <v>80</v>
      </c>
      <c r="AV799" s="174" t="s">
        <v>80</v>
      </c>
      <c r="AW799" s="174" t="s">
        <v>32</v>
      </c>
      <c r="AX799" s="174" t="s">
        <v>78</v>
      </c>
      <c r="AY799" s="176" t="s">
        <v>170</v>
      </c>
    </row>
    <row r="800" s="20" customFormat="true" ht="58.95" hidden="false" customHeight="true" outlineLevel="0" collapsed="false">
      <c r="B800" s="21"/>
      <c r="C800" s="151" t="s">
        <v>1227</v>
      </c>
      <c r="D800" s="151" t="s">
        <v>369</v>
      </c>
      <c r="E800" s="152" t="s">
        <v>1228</v>
      </c>
      <c r="F800" s="153" t="s">
        <v>1229</v>
      </c>
      <c r="G800" s="154" t="s">
        <v>352</v>
      </c>
      <c r="H800" s="155" t="n">
        <v>14.65</v>
      </c>
      <c r="I800" s="156" t="n">
        <v>13400</v>
      </c>
      <c r="J800" s="157" t="n">
        <f aca="false">ROUND(I800*H800,2)</f>
        <v>196310</v>
      </c>
      <c r="K800" s="153"/>
      <c r="L800" s="21"/>
      <c r="M800" s="158"/>
      <c r="N800" s="159" t="s">
        <v>42</v>
      </c>
      <c r="O800" s="160" t="n">
        <v>3.552</v>
      </c>
      <c r="P800" s="160" t="n">
        <f aca="false">O800*H800</f>
        <v>52.0368</v>
      </c>
      <c r="Q800" s="160" t="n">
        <v>0</v>
      </c>
      <c r="R800" s="160" t="n">
        <f aca="false">Q800*H800</f>
        <v>0</v>
      </c>
      <c r="S800" s="160" t="n">
        <v>0</v>
      </c>
      <c r="T800" s="161" t="n">
        <f aca="false">S800*H800</f>
        <v>0</v>
      </c>
      <c r="AR800" s="162" t="s">
        <v>280</v>
      </c>
      <c r="AT800" s="162" t="s">
        <v>172</v>
      </c>
      <c r="AU800" s="162" t="s">
        <v>80</v>
      </c>
      <c r="AY800" s="4" t="s">
        <v>170</v>
      </c>
      <c r="BE800" s="163" t="n">
        <f aca="false">IF(N800="základní",J800,0)</f>
        <v>196310</v>
      </c>
      <c r="BF800" s="163" t="n">
        <f aca="false">IF(N800="snížená",J800,0)</f>
        <v>0</v>
      </c>
      <c r="BG800" s="163" t="n">
        <f aca="false">IF(N800="zákl. přenesená",J800,0)</f>
        <v>0</v>
      </c>
      <c r="BH800" s="163" t="n">
        <f aca="false">IF(N800="sníž. přenesená",J800,0)</f>
        <v>0</v>
      </c>
      <c r="BI800" s="163" t="n">
        <f aca="false">IF(N800="nulová",J800,0)</f>
        <v>0</v>
      </c>
      <c r="BJ800" s="4" t="s">
        <v>78</v>
      </c>
      <c r="BK800" s="163" t="n">
        <f aca="false">ROUND(I800*H800,2)</f>
        <v>196310</v>
      </c>
      <c r="BL800" s="4" t="s">
        <v>280</v>
      </c>
      <c r="BM800" s="162" t="s">
        <v>1230</v>
      </c>
    </row>
    <row r="801" s="20" customFormat="true" ht="10.5" hidden="false" customHeight="false" outlineLevel="0" collapsed="false">
      <c r="B801" s="21"/>
      <c r="D801" s="164" t="s">
        <v>178</v>
      </c>
      <c r="F801" s="165" t="s">
        <v>1231</v>
      </c>
      <c r="L801" s="21"/>
      <c r="M801" s="166"/>
      <c r="T801" s="52"/>
      <c r="AT801" s="4" t="s">
        <v>178</v>
      </c>
      <c r="AU801" s="4" t="s">
        <v>80</v>
      </c>
    </row>
    <row r="802" s="167" customFormat="true" ht="10.5" hidden="false" customHeight="false" outlineLevel="0" collapsed="false">
      <c r="B802" s="168"/>
      <c r="D802" s="169" t="s">
        <v>180</v>
      </c>
      <c r="E802" s="170"/>
      <c r="F802" s="171" t="s">
        <v>1232</v>
      </c>
      <c r="H802" s="170"/>
      <c r="L802" s="168"/>
      <c r="M802" s="172"/>
      <c r="T802" s="173"/>
      <c r="AT802" s="170" t="s">
        <v>180</v>
      </c>
      <c r="AU802" s="170" t="s">
        <v>80</v>
      </c>
      <c r="AV802" s="167" t="s">
        <v>78</v>
      </c>
      <c r="AW802" s="167" t="s">
        <v>32</v>
      </c>
      <c r="AX802" s="167" t="s">
        <v>71</v>
      </c>
      <c r="AY802" s="170" t="s">
        <v>170</v>
      </c>
    </row>
    <row r="803" s="174" customFormat="true" ht="10.5" hidden="false" customHeight="false" outlineLevel="0" collapsed="false">
      <c r="B803" s="175"/>
      <c r="D803" s="169" t="s">
        <v>180</v>
      </c>
      <c r="E803" s="176"/>
      <c r="F803" s="177" t="s">
        <v>1233</v>
      </c>
      <c r="H803" s="178" t="n">
        <v>3.65</v>
      </c>
      <c r="L803" s="175"/>
      <c r="M803" s="179"/>
      <c r="T803" s="180"/>
      <c r="AT803" s="176" t="s">
        <v>180</v>
      </c>
      <c r="AU803" s="176" t="s">
        <v>80</v>
      </c>
      <c r="AV803" s="174" t="s">
        <v>80</v>
      </c>
      <c r="AW803" s="174" t="s">
        <v>32</v>
      </c>
      <c r="AX803" s="174" t="s">
        <v>71</v>
      </c>
      <c r="AY803" s="176" t="s">
        <v>170</v>
      </c>
    </row>
    <row r="804" s="167" customFormat="true" ht="10.5" hidden="false" customHeight="false" outlineLevel="0" collapsed="false">
      <c r="B804" s="168"/>
      <c r="D804" s="169" t="s">
        <v>180</v>
      </c>
      <c r="E804" s="170"/>
      <c r="F804" s="171" t="s">
        <v>1234</v>
      </c>
      <c r="H804" s="170"/>
      <c r="L804" s="168"/>
      <c r="M804" s="172"/>
      <c r="T804" s="173"/>
      <c r="AT804" s="170" t="s">
        <v>180</v>
      </c>
      <c r="AU804" s="170" t="s">
        <v>80</v>
      </c>
      <c r="AV804" s="167" t="s">
        <v>78</v>
      </c>
      <c r="AW804" s="167" t="s">
        <v>32</v>
      </c>
      <c r="AX804" s="167" t="s">
        <v>71</v>
      </c>
      <c r="AY804" s="170" t="s">
        <v>170</v>
      </c>
    </row>
    <row r="805" s="174" customFormat="true" ht="10.5" hidden="false" customHeight="false" outlineLevel="0" collapsed="false">
      <c r="B805" s="175"/>
      <c r="D805" s="169" t="s">
        <v>180</v>
      </c>
      <c r="E805" s="176"/>
      <c r="F805" s="177" t="s">
        <v>1235</v>
      </c>
      <c r="H805" s="178" t="n">
        <v>6</v>
      </c>
      <c r="L805" s="175"/>
      <c r="M805" s="179"/>
      <c r="T805" s="180"/>
      <c r="AT805" s="176" t="s">
        <v>180</v>
      </c>
      <c r="AU805" s="176" t="s">
        <v>80</v>
      </c>
      <c r="AV805" s="174" t="s">
        <v>80</v>
      </c>
      <c r="AW805" s="174" t="s">
        <v>32</v>
      </c>
      <c r="AX805" s="174" t="s">
        <v>71</v>
      </c>
      <c r="AY805" s="176" t="s">
        <v>170</v>
      </c>
    </row>
    <row r="806" s="181" customFormat="true" ht="10.5" hidden="false" customHeight="false" outlineLevel="0" collapsed="false">
      <c r="B806" s="182"/>
      <c r="D806" s="169" t="s">
        <v>180</v>
      </c>
      <c r="E806" s="183"/>
      <c r="F806" s="184" t="s">
        <v>190</v>
      </c>
      <c r="H806" s="185" t="n">
        <v>9.65</v>
      </c>
      <c r="L806" s="182"/>
      <c r="M806" s="186"/>
      <c r="T806" s="187"/>
      <c r="AT806" s="183" t="s">
        <v>180</v>
      </c>
      <c r="AU806" s="183" t="s">
        <v>80</v>
      </c>
      <c r="AV806" s="181" t="s">
        <v>176</v>
      </c>
      <c r="AW806" s="181" t="s">
        <v>32</v>
      </c>
      <c r="AX806" s="181" t="s">
        <v>78</v>
      </c>
      <c r="AY806" s="183" t="s">
        <v>170</v>
      </c>
    </row>
    <row r="807" s="20" customFormat="true" ht="49.15" hidden="false" customHeight="true" outlineLevel="0" collapsed="false">
      <c r="B807" s="21"/>
      <c r="C807" s="151" t="s">
        <v>1236</v>
      </c>
      <c r="D807" s="151" t="s">
        <v>172</v>
      </c>
      <c r="E807" s="152" t="s">
        <v>1237</v>
      </c>
      <c r="F807" s="153" t="s">
        <v>1238</v>
      </c>
      <c r="G807" s="154" t="s">
        <v>207</v>
      </c>
      <c r="H807" s="155" t="n">
        <v>3.761</v>
      </c>
      <c r="I807" s="156" t="n">
        <v>1240</v>
      </c>
      <c r="J807" s="157" t="n">
        <f aca="false">ROUND(I807*H807,2)</f>
        <v>4663.64</v>
      </c>
      <c r="K807" s="153"/>
      <c r="L807" s="21"/>
      <c r="M807" s="158"/>
      <c r="N807" s="159" t="s">
        <v>42</v>
      </c>
      <c r="O807" s="160" t="n">
        <v>2.421</v>
      </c>
      <c r="P807" s="160" t="n">
        <f aca="false">O807*H807</f>
        <v>9.105381</v>
      </c>
      <c r="Q807" s="160" t="n">
        <v>0</v>
      </c>
      <c r="R807" s="160" t="n">
        <f aca="false">Q807*H807</f>
        <v>0</v>
      </c>
      <c r="S807" s="160" t="n">
        <v>0</v>
      </c>
      <c r="T807" s="161" t="n">
        <f aca="false">S807*H807</f>
        <v>0</v>
      </c>
      <c r="AR807" s="162" t="s">
        <v>280</v>
      </c>
      <c r="AT807" s="162" t="s">
        <v>172</v>
      </c>
      <c r="AU807" s="162" t="s">
        <v>80</v>
      </c>
      <c r="AY807" s="4" t="s">
        <v>170</v>
      </c>
      <c r="BE807" s="163" t="n">
        <f aca="false">IF(N807="základní",J807,0)</f>
        <v>4663.64</v>
      </c>
      <c r="BF807" s="163" t="n">
        <f aca="false">IF(N807="snížená",J807,0)</f>
        <v>0</v>
      </c>
      <c r="BG807" s="163" t="n">
        <f aca="false">IF(N807="zákl. přenesená",J807,0)</f>
        <v>0</v>
      </c>
      <c r="BH807" s="163" t="n">
        <f aca="false">IF(N807="sníž. přenesená",J807,0)</f>
        <v>0</v>
      </c>
      <c r="BI807" s="163" t="n">
        <f aca="false">IF(N807="nulová",J807,0)</f>
        <v>0</v>
      </c>
      <c r="BJ807" s="4" t="s">
        <v>78</v>
      </c>
      <c r="BK807" s="163" t="n">
        <f aca="false">ROUND(I807*H807,2)</f>
        <v>4663.64</v>
      </c>
      <c r="BL807" s="4" t="s">
        <v>280</v>
      </c>
      <c r="BM807" s="162" t="s">
        <v>1239</v>
      </c>
    </row>
    <row r="808" s="20" customFormat="true" ht="10.5" hidden="false" customHeight="false" outlineLevel="0" collapsed="false">
      <c r="B808" s="21"/>
      <c r="D808" s="164" t="s">
        <v>178</v>
      </c>
      <c r="F808" s="165" t="s">
        <v>1240</v>
      </c>
      <c r="L808" s="21"/>
      <c r="M808" s="166"/>
      <c r="T808" s="52"/>
      <c r="AT808" s="4" t="s">
        <v>178</v>
      </c>
      <c r="AU808" s="4" t="s">
        <v>80</v>
      </c>
    </row>
    <row r="809" s="139" customFormat="true" ht="22.9" hidden="false" customHeight="true" outlineLevel="0" collapsed="false">
      <c r="B809" s="140"/>
      <c r="D809" s="141" t="s">
        <v>70</v>
      </c>
      <c r="E809" s="149" t="s">
        <v>1241</v>
      </c>
      <c r="F809" s="149" t="s">
        <v>1242</v>
      </c>
      <c r="J809" s="150" t="n">
        <f aca="false">BK809</f>
        <v>71049.7</v>
      </c>
      <c r="L809" s="140"/>
      <c r="M809" s="144"/>
      <c r="P809" s="145" t="n">
        <f aca="false">SUM(P810:P823)</f>
        <v>6.57611</v>
      </c>
      <c r="R809" s="145" t="n">
        <f aca="false">SUM(R810:R823)</f>
        <v>0.18465</v>
      </c>
      <c r="T809" s="146" t="n">
        <f aca="false">SUM(T810:T823)</f>
        <v>0</v>
      </c>
      <c r="AR809" s="141" t="s">
        <v>80</v>
      </c>
      <c r="AT809" s="147" t="s">
        <v>70</v>
      </c>
      <c r="AU809" s="147" t="s">
        <v>78</v>
      </c>
      <c r="AY809" s="141" t="s">
        <v>170</v>
      </c>
      <c r="BK809" s="148" t="n">
        <f aca="false">SUM(BK810:BK823)</f>
        <v>71049.7</v>
      </c>
    </row>
    <row r="810" s="20" customFormat="true" ht="24.2" hidden="false" customHeight="true" outlineLevel="0" collapsed="false">
      <c r="B810" s="21"/>
      <c r="C810" s="151" t="s">
        <v>1243</v>
      </c>
      <c r="D810" s="151" t="s">
        <v>172</v>
      </c>
      <c r="E810" s="152" t="s">
        <v>1244</v>
      </c>
      <c r="F810" s="153" t="s">
        <v>1245</v>
      </c>
      <c r="G810" s="154" t="s">
        <v>292</v>
      </c>
      <c r="H810" s="155" t="n">
        <v>1</v>
      </c>
      <c r="I810" s="156" t="n">
        <v>1800</v>
      </c>
      <c r="J810" s="157" t="n">
        <f aca="false">ROUND(I810*H810,2)</f>
        <v>1800</v>
      </c>
      <c r="K810" s="153"/>
      <c r="L810" s="21"/>
      <c r="M810" s="158"/>
      <c r="N810" s="159" t="s">
        <v>42</v>
      </c>
      <c r="O810" s="160" t="n">
        <v>0</v>
      </c>
      <c r="P810" s="160" t="n">
        <f aca="false">O810*H810</f>
        <v>0</v>
      </c>
      <c r="Q810" s="160" t="n">
        <v>0</v>
      </c>
      <c r="R810" s="160" t="n">
        <f aca="false">Q810*H810</f>
        <v>0</v>
      </c>
      <c r="S810" s="160" t="n">
        <v>0</v>
      </c>
      <c r="T810" s="161" t="n">
        <f aca="false">S810*H810</f>
        <v>0</v>
      </c>
      <c r="AR810" s="162" t="s">
        <v>280</v>
      </c>
      <c r="AT810" s="162" t="s">
        <v>172</v>
      </c>
      <c r="AU810" s="162" t="s">
        <v>80</v>
      </c>
      <c r="AY810" s="4" t="s">
        <v>170</v>
      </c>
      <c r="BE810" s="163" t="n">
        <f aca="false">IF(N810="základní",J810,0)</f>
        <v>1800</v>
      </c>
      <c r="BF810" s="163" t="n">
        <f aca="false">IF(N810="snížená",J810,0)</f>
        <v>0</v>
      </c>
      <c r="BG810" s="163" t="n">
        <f aca="false">IF(N810="zákl. přenesená",J810,0)</f>
        <v>0</v>
      </c>
      <c r="BH810" s="163" t="n">
        <f aca="false">IF(N810="sníž. přenesená",J810,0)</f>
        <v>0</v>
      </c>
      <c r="BI810" s="163" t="n">
        <f aca="false">IF(N810="nulová",J810,0)</f>
        <v>0</v>
      </c>
      <c r="BJ810" s="4" t="s">
        <v>78</v>
      </c>
      <c r="BK810" s="163" t="n">
        <f aca="false">ROUND(I810*H810,2)</f>
        <v>1800</v>
      </c>
      <c r="BL810" s="4" t="s">
        <v>280</v>
      </c>
      <c r="BM810" s="162" t="s">
        <v>1246</v>
      </c>
    </row>
    <row r="811" s="20" customFormat="true" ht="38.65" hidden="false" customHeight="true" outlineLevel="0" collapsed="false">
      <c r="B811" s="21"/>
      <c r="C811" s="151" t="s">
        <v>1247</v>
      </c>
      <c r="D811" s="151" t="s">
        <v>172</v>
      </c>
      <c r="E811" s="152" t="s">
        <v>1248</v>
      </c>
      <c r="F811" s="153" t="s">
        <v>1249</v>
      </c>
      <c r="G811" s="154" t="s">
        <v>292</v>
      </c>
      <c r="H811" s="155" t="n">
        <v>1</v>
      </c>
      <c r="I811" s="156" t="n">
        <v>2800</v>
      </c>
      <c r="J811" s="157" t="n">
        <f aca="false">ROUND(I811*H811,2)</f>
        <v>2800</v>
      </c>
      <c r="K811" s="153"/>
      <c r="L811" s="21"/>
      <c r="M811" s="158"/>
      <c r="N811" s="159" t="s">
        <v>42</v>
      </c>
      <c r="O811" s="160" t="n">
        <v>0</v>
      </c>
      <c r="P811" s="160" t="n">
        <f aca="false">O811*H811</f>
        <v>0</v>
      </c>
      <c r="Q811" s="160" t="n">
        <v>0</v>
      </c>
      <c r="R811" s="160" t="n">
        <f aca="false">Q811*H811</f>
        <v>0</v>
      </c>
      <c r="S811" s="160" t="n">
        <v>0</v>
      </c>
      <c r="T811" s="161" t="n">
        <f aca="false">S811*H811</f>
        <v>0</v>
      </c>
      <c r="AR811" s="162" t="s">
        <v>280</v>
      </c>
      <c r="AT811" s="162" t="s">
        <v>172</v>
      </c>
      <c r="AU811" s="162" t="s">
        <v>80</v>
      </c>
      <c r="AY811" s="4" t="s">
        <v>170</v>
      </c>
      <c r="BE811" s="163" t="n">
        <f aca="false">IF(N811="základní",J811,0)</f>
        <v>2800</v>
      </c>
      <c r="BF811" s="163" t="n">
        <f aca="false">IF(N811="snížená",J811,0)</f>
        <v>0</v>
      </c>
      <c r="BG811" s="163" t="n">
        <f aca="false">IF(N811="zákl. přenesená",J811,0)</f>
        <v>0</v>
      </c>
      <c r="BH811" s="163" t="n">
        <f aca="false">IF(N811="sníž. přenesená",J811,0)</f>
        <v>0</v>
      </c>
      <c r="BI811" s="163" t="n">
        <f aca="false">IF(N811="nulová",J811,0)</f>
        <v>0</v>
      </c>
      <c r="BJ811" s="4" t="s">
        <v>78</v>
      </c>
      <c r="BK811" s="163" t="n">
        <f aca="false">ROUND(I811*H811,2)</f>
        <v>2800</v>
      </c>
      <c r="BL811" s="4" t="s">
        <v>280</v>
      </c>
      <c r="BM811" s="162" t="s">
        <v>1250</v>
      </c>
    </row>
    <row r="812" s="20" customFormat="true" ht="16.5" hidden="false" customHeight="true" outlineLevel="0" collapsed="false">
      <c r="B812" s="21"/>
      <c r="C812" s="151" t="s">
        <v>1251</v>
      </c>
      <c r="D812" s="151" t="s">
        <v>172</v>
      </c>
      <c r="E812" s="152" t="s">
        <v>1252</v>
      </c>
      <c r="F812" s="153" t="s">
        <v>1253</v>
      </c>
      <c r="G812" s="154" t="s">
        <v>292</v>
      </c>
      <c r="H812" s="155" t="n">
        <v>1</v>
      </c>
      <c r="I812" s="156" t="n">
        <v>1400</v>
      </c>
      <c r="J812" s="157" t="n">
        <f aca="false">ROUND(I812*H812,2)</f>
        <v>1400</v>
      </c>
      <c r="K812" s="153"/>
      <c r="L812" s="21"/>
      <c r="M812" s="158"/>
      <c r="N812" s="159" t="s">
        <v>42</v>
      </c>
      <c r="O812" s="160" t="n">
        <v>0</v>
      </c>
      <c r="P812" s="160" t="n">
        <f aca="false">O812*H812</f>
        <v>0</v>
      </c>
      <c r="Q812" s="160" t="n">
        <v>0</v>
      </c>
      <c r="R812" s="160" t="n">
        <f aca="false">Q812*H812</f>
        <v>0</v>
      </c>
      <c r="S812" s="160" t="n">
        <v>0</v>
      </c>
      <c r="T812" s="161" t="n">
        <f aca="false">S812*H812</f>
        <v>0</v>
      </c>
      <c r="AR812" s="162" t="s">
        <v>280</v>
      </c>
      <c r="AT812" s="162" t="s">
        <v>172</v>
      </c>
      <c r="AU812" s="162" t="s">
        <v>80</v>
      </c>
      <c r="AY812" s="4" t="s">
        <v>170</v>
      </c>
      <c r="BE812" s="163" t="n">
        <f aca="false">IF(N812="základní",J812,0)</f>
        <v>1400</v>
      </c>
      <c r="BF812" s="163" t="n">
        <f aca="false">IF(N812="snížená",J812,0)</f>
        <v>0</v>
      </c>
      <c r="BG812" s="163" t="n">
        <f aca="false">IF(N812="zákl. přenesená",J812,0)</f>
        <v>0</v>
      </c>
      <c r="BH812" s="163" t="n">
        <f aca="false">IF(N812="sníž. přenesená",J812,0)</f>
        <v>0</v>
      </c>
      <c r="BI812" s="163" t="n">
        <f aca="false">IF(N812="nulová",J812,0)</f>
        <v>0</v>
      </c>
      <c r="BJ812" s="4" t="s">
        <v>78</v>
      </c>
      <c r="BK812" s="163" t="n">
        <f aca="false">ROUND(I812*H812,2)</f>
        <v>1400</v>
      </c>
      <c r="BL812" s="4" t="s">
        <v>280</v>
      </c>
      <c r="BM812" s="162" t="s">
        <v>1254</v>
      </c>
    </row>
    <row r="813" s="20" customFormat="true" ht="16.5" hidden="false" customHeight="true" outlineLevel="0" collapsed="false">
      <c r="B813" s="21"/>
      <c r="C813" s="151" t="s">
        <v>1255</v>
      </c>
      <c r="D813" s="151" t="s">
        <v>172</v>
      </c>
      <c r="E813" s="152" t="s">
        <v>1256</v>
      </c>
      <c r="F813" s="153" t="s">
        <v>1257</v>
      </c>
      <c r="G813" s="154" t="s">
        <v>292</v>
      </c>
      <c r="H813" s="155" t="n">
        <v>1</v>
      </c>
      <c r="I813" s="156" t="n">
        <v>1000</v>
      </c>
      <c r="J813" s="157" t="n">
        <f aca="false">ROUND(I813*H813,2)</f>
        <v>1000</v>
      </c>
      <c r="K813" s="153"/>
      <c r="L813" s="21"/>
      <c r="M813" s="158"/>
      <c r="N813" s="159" t="s">
        <v>42</v>
      </c>
      <c r="O813" s="160" t="n">
        <v>0</v>
      </c>
      <c r="P813" s="160" t="n">
        <f aca="false">O813*H813</f>
        <v>0</v>
      </c>
      <c r="Q813" s="160" t="n">
        <v>0.016</v>
      </c>
      <c r="R813" s="160" t="n">
        <f aca="false">Q813*H813</f>
        <v>0.016</v>
      </c>
      <c r="S813" s="160" t="n">
        <v>0</v>
      </c>
      <c r="T813" s="161" t="n">
        <f aca="false">S813*H813</f>
        <v>0</v>
      </c>
      <c r="AR813" s="162" t="s">
        <v>280</v>
      </c>
      <c r="AT813" s="162" t="s">
        <v>172</v>
      </c>
      <c r="AU813" s="162" t="s">
        <v>80</v>
      </c>
      <c r="AY813" s="4" t="s">
        <v>170</v>
      </c>
      <c r="BE813" s="163" t="n">
        <f aca="false">IF(N813="základní",J813,0)</f>
        <v>1000</v>
      </c>
      <c r="BF813" s="163" t="n">
        <f aca="false">IF(N813="snížená",J813,0)</f>
        <v>0</v>
      </c>
      <c r="BG813" s="163" t="n">
        <f aca="false">IF(N813="zákl. přenesená",J813,0)</f>
        <v>0</v>
      </c>
      <c r="BH813" s="163" t="n">
        <f aca="false">IF(N813="sníž. přenesená",J813,0)</f>
        <v>0</v>
      </c>
      <c r="BI813" s="163" t="n">
        <f aca="false">IF(N813="nulová",J813,0)</f>
        <v>0</v>
      </c>
      <c r="BJ813" s="4" t="s">
        <v>78</v>
      </c>
      <c r="BK813" s="163" t="n">
        <f aca="false">ROUND(I813*H813,2)</f>
        <v>1000</v>
      </c>
      <c r="BL813" s="4" t="s">
        <v>280</v>
      </c>
      <c r="BM813" s="162" t="s">
        <v>1258</v>
      </c>
    </row>
    <row r="814" s="20" customFormat="true" ht="16.5" hidden="false" customHeight="true" outlineLevel="0" collapsed="false">
      <c r="B814" s="21"/>
      <c r="C814" s="151" t="s">
        <v>1259</v>
      </c>
      <c r="D814" s="151" t="s">
        <v>172</v>
      </c>
      <c r="E814" s="152" t="s">
        <v>1260</v>
      </c>
      <c r="F814" s="153" t="s">
        <v>1261</v>
      </c>
      <c r="G814" s="154" t="s">
        <v>1262</v>
      </c>
      <c r="H814" s="155" t="n">
        <v>1</v>
      </c>
      <c r="I814" s="156" t="n">
        <v>5500</v>
      </c>
      <c r="J814" s="157" t="n">
        <f aca="false">ROUND(I814*H814,2)</f>
        <v>5500</v>
      </c>
      <c r="K814" s="153"/>
      <c r="L814" s="21"/>
      <c r="M814" s="158"/>
      <c r="N814" s="159" t="s">
        <v>42</v>
      </c>
      <c r="O814" s="160" t="n">
        <v>0</v>
      </c>
      <c r="P814" s="160" t="n">
        <f aca="false">O814*H814</f>
        <v>0</v>
      </c>
      <c r="Q814" s="160" t="n">
        <v>0</v>
      </c>
      <c r="R814" s="160" t="n">
        <f aca="false">Q814*H814</f>
        <v>0</v>
      </c>
      <c r="S814" s="160" t="n">
        <v>0</v>
      </c>
      <c r="T814" s="161" t="n">
        <f aca="false">S814*H814</f>
        <v>0</v>
      </c>
      <c r="AR814" s="162" t="s">
        <v>280</v>
      </c>
      <c r="AT814" s="162" t="s">
        <v>172</v>
      </c>
      <c r="AU814" s="162" t="s">
        <v>80</v>
      </c>
      <c r="AY814" s="4" t="s">
        <v>170</v>
      </c>
      <c r="BE814" s="163" t="n">
        <f aca="false">IF(N814="základní",J814,0)</f>
        <v>5500</v>
      </c>
      <c r="BF814" s="163" t="n">
        <f aca="false">IF(N814="snížená",J814,0)</f>
        <v>0</v>
      </c>
      <c r="BG814" s="163" t="n">
        <f aca="false">IF(N814="zákl. přenesená",J814,0)</f>
        <v>0</v>
      </c>
      <c r="BH814" s="163" t="n">
        <f aca="false">IF(N814="sníž. přenesená",J814,0)</f>
        <v>0</v>
      </c>
      <c r="BI814" s="163" t="n">
        <f aca="false">IF(N814="nulová",J814,0)</f>
        <v>0</v>
      </c>
      <c r="BJ814" s="4" t="s">
        <v>78</v>
      </c>
      <c r="BK814" s="163" t="n">
        <f aca="false">ROUND(I814*H814,2)</f>
        <v>5500</v>
      </c>
      <c r="BL814" s="4" t="s">
        <v>280</v>
      </c>
      <c r="BM814" s="162" t="s">
        <v>1263</v>
      </c>
    </row>
    <row r="815" s="20" customFormat="true" ht="16.5" hidden="false" customHeight="true" outlineLevel="0" collapsed="false">
      <c r="B815" s="21"/>
      <c r="C815" s="151" t="s">
        <v>1264</v>
      </c>
      <c r="D815" s="151" t="s">
        <v>172</v>
      </c>
      <c r="E815" s="152" t="s">
        <v>1265</v>
      </c>
      <c r="F815" s="153" t="s">
        <v>1266</v>
      </c>
      <c r="G815" s="154" t="s">
        <v>1262</v>
      </c>
      <c r="H815" s="155" t="n">
        <v>1</v>
      </c>
      <c r="I815" s="156" t="n">
        <v>5000</v>
      </c>
      <c r="J815" s="157" t="n">
        <f aca="false">ROUND(I815*H815,2)</f>
        <v>5000</v>
      </c>
      <c r="K815" s="153"/>
      <c r="L815" s="21"/>
      <c r="M815" s="158"/>
      <c r="N815" s="159" t="s">
        <v>42</v>
      </c>
      <c r="O815" s="160" t="n">
        <v>0</v>
      </c>
      <c r="P815" s="160" t="n">
        <f aca="false">O815*H815</f>
        <v>0</v>
      </c>
      <c r="Q815" s="160" t="n">
        <v>0</v>
      </c>
      <c r="R815" s="160" t="n">
        <f aca="false">Q815*H815</f>
        <v>0</v>
      </c>
      <c r="S815" s="160" t="n">
        <v>0</v>
      </c>
      <c r="T815" s="161" t="n">
        <f aca="false">S815*H815</f>
        <v>0</v>
      </c>
      <c r="AR815" s="162" t="s">
        <v>280</v>
      </c>
      <c r="AT815" s="162" t="s">
        <v>172</v>
      </c>
      <c r="AU815" s="162" t="s">
        <v>80</v>
      </c>
      <c r="AY815" s="4" t="s">
        <v>170</v>
      </c>
      <c r="BE815" s="163" t="n">
        <f aca="false">IF(N815="základní",J815,0)</f>
        <v>5000</v>
      </c>
      <c r="BF815" s="163" t="n">
        <f aca="false">IF(N815="snížená",J815,0)</f>
        <v>0</v>
      </c>
      <c r="BG815" s="163" t="n">
        <f aca="false">IF(N815="zákl. přenesená",J815,0)</f>
        <v>0</v>
      </c>
      <c r="BH815" s="163" t="n">
        <f aca="false">IF(N815="sníž. přenesená",J815,0)</f>
        <v>0</v>
      </c>
      <c r="BI815" s="163" t="n">
        <f aca="false">IF(N815="nulová",J815,0)</f>
        <v>0</v>
      </c>
      <c r="BJ815" s="4" t="s">
        <v>78</v>
      </c>
      <c r="BK815" s="163" t="n">
        <f aca="false">ROUND(I815*H815,2)</f>
        <v>5000</v>
      </c>
      <c r="BL815" s="4" t="s">
        <v>280</v>
      </c>
      <c r="BM815" s="162" t="s">
        <v>1267</v>
      </c>
    </row>
    <row r="816" s="20" customFormat="true" ht="37.9" hidden="false" customHeight="true" outlineLevel="0" collapsed="false">
      <c r="B816" s="21"/>
      <c r="C816" s="151" t="s">
        <v>1268</v>
      </c>
      <c r="D816" s="151" t="s">
        <v>172</v>
      </c>
      <c r="E816" s="152" t="s">
        <v>1269</v>
      </c>
      <c r="F816" s="153" t="s">
        <v>1270</v>
      </c>
      <c r="G816" s="154" t="s">
        <v>1271</v>
      </c>
      <c r="H816" s="155" t="n">
        <v>1</v>
      </c>
      <c r="I816" s="156" t="n">
        <v>35490</v>
      </c>
      <c r="J816" s="157" t="n">
        <f aca="false">ROUND(I816*H816,2)</f>
        <v>35490</v>
      </c>
      <c r="K816" s="153"/>
      <c r="L816" s="21"/>
      <c r="M816" s="158"/>
      <c r="N816" s="159" t="s">
        <v>42</v>
      </c>
      <c r="O816" s="160" t="n">
        <v>2.2</v>
      </c>
      <c r="P816" s="160" t="n">
        <f aca="false">O816*H816</f>
        <v>2.2</v>
      </c>
      <c r="Q816" s="160" t="n">
        <v>0.09132</v>
      </c>
      <c r="R816" s="160" t="n">
        <f aca="false">Q816*H816</f>
        <v>0.09132</v>
      </c>
      <c r="S816" s="160" t="n">
        <v>0</v>
      </c>
      <c r="T816" s="161" t="n">
        <f aca="false">S816*H816</f>
        <v>0</v>
      </c>
      <c r="AR816" s="162" t="s">
        <v>280</v>
      </c>
      <c r="AT816" s="162" t="s">
        <v>172</v>
      </c>
      <c r="AU816" s="162" t="s">
        <v>80</v>
      </c>
      <c r="AY816" s="4" t="s">
        <v>170</v>
      </c>
      <c r="BE816" s="163" t="n">
        <f aca="false">IF(N816="základní",J816,0)</f>
        <v>35490</v>
      </c>
      <c r="BF816" s="163" t="n">
        <f aca="false">IF(N816="snížená",J816,0)</f>
        <v>0</v>
      </c>
      <c r="BG816" s="163" t="n">
        <f aca="false">IF(N816="zákl. přenesená",J816,0)</f>
        <v>0</v>
      </c>
      <c r="BH816" s="163" t="n">
        <f aca="false">IF(N816="sníž. přenesená",J816,0)</f>
        <v>0</v>
      </c>
      <c r="BI816" s="163" t="n">
        <f aca="false">IF(N816="nulová",J816,0)</f>
        <v>0</v>
      </c>
      <c r="BJ816" s="4" t="s">
        <v>78</v>
      </c>
      <c r="BK816" s="163" t="n">
        <f aca="false">ROUND(I816*H816,2)</f>
        <v>35490</v>
      </c>
      <c r="BL816" s="4" t="s">
        <v>280</v>
      </c>
      <c r="BM816" s="162" t="s">
        <v>1272</v>
      </c>
    </row>
    <row r="817" s="167" customFormat="true" ht="10.5" hidden="false" customHeight="false" outlineLevel="0" collapsed="false">
      <c r="B817" s="168"/>
      <c r="D817" s="169" t="s">
        <v>180</v>
      </c>
      <c r="E817" s="170"/>
      <c r="F817" s="171" t="s">
        <v>1273</v>
      </c>
      <c r="H817" s="170"/>
      <c r="L817" s="168"/>
      <c r="M817" s="172"/>
      <c r="T817" s="173"/>
      <c r="AT817" s="170" t="s">
        <v>180</v>
      </c>
      <c r="AU817" s="170" t="s">
        <v>80</v>
      </c>
      <c r="AV817" s="167" t="s">
        <v>78</v>
      </c>
      <c r="AW817" s="167" t="s">
        <v>32</v>
      </c>
      <c r="AX817" s="167" t="s">
        <v>71</v>
      </c>
      <c r="AY817" s="170" t="s">
        <v>170</v>
      </c>
    </row>
    <row r="818" s="174" customFormat="true" ht="10.5" hidden="false" customHeight="false" outlineLevel="0" collapsed="false">
      <c r="B818" s="175"/>
      <c r="D818" s="169" t="s">
        <v>180</v>
      </c>
      <c r="E818" s="176"/>
      <c r="F818" s="177" t="s">
        <v>78</v>
      </c>
      <c r="H818" s="178" t="n">
        <v>1</v>
      </c>
      <c r="L818" s="175"/>
      <c r="M818" s="179"/>
      <c r="T818" s="180"/>
      <c r="AT818" s="176" t="s">
        <v>180</v>
      </c>
      <c r="AU818" s="176" t="s">
        <v>80</v>
      </c>
      <c r="AV818" s="174" t="s">
        <v>80</v>
      </c>
      <c r="AW818" s="174" t="s">
        <v>32</v>
      </c>
      <c r="AX818" s="174" t="s">
        <v>78</v>
      </c>
      <c r="AY818" s="176" t="s">
        <v>170</v>
      </c>
    </row>
    <row r="819" s="20" customFormat="true" ht="24.2" hidden="false" customHeight="true" outlineLevel="0" collapsed="false">
      <c r="B819" s="21"/>
      <c r="C819" s="151" t="s">
        <v>1274</v>
      </c>
      <c r="D819" s="151" t="s">
        <v>172</v>
      </c>
      <c r="E819" s="152" t="s">
        <v>1275</v>
      </c>
      <c r="F819" s="153" t="s">
        <v>1276</v>
      </c>
      <c r="G819" s="154" t="s">
        <v>292</v>
      </c>
      <c r="H819" s="155" t="n">
        <v>1</v>
      </c>
      <c r="I819" s="156" t="n">
        <v>1860</v>
      </c>
      <c r="J819" s="157" t="n">
        <f aca="false">ROUND(I819*H819,2)</f>
        <v>1860</v>
      </c>
      <c r="K819" s="153"/>
      <c r="L819" s="21"/>
      <c r="M819" s="158"/>
      <c r="N819" s="159" t="s">
        <v>42</v>
      </c>
      <c r="O819" s="160" t="n">
        <v>3.82</v>
      </c>
      <c r="P819" s="160" t="n">
        <f aca="false">O819*H819</f>
        <v>3.82</v>
      </c>
      <c r="Q819" s="160" t="n">
        <v>0.00033</v>
      </c>
      <c r="R819" s="160" t="n">
        <f aca="false">Q819*H819</f>
        <v>0.00033</v>
      </c>
      <c r="S819" s="160" t="n">
        <v>0</v>
      </c>
      <c r="T819" s="161" t="n">
        <f aca="false">S819*H819</f>
        <v>0</v>
      </c>
      <c r="AR819" s="162" t="s">
        <v>280</v>
      </c>
      <c r="AT819" s="162" t="s">
        <v>172</v>
      </c>
      <c r="AU819" s="162" t="s">
        <v>80</v>
      </c>
      <c r="AY819" s="4" t="s">
        <v>170</v>
      </c>
      <c r="BE819" s="163" t="n">
        <f aca="false">IF(N819="základní",J819,0)</f>
        <v>1860</v>
      </c>
      <c r="BF819" s="163" t="n">
        <f aca="false">IF(N819="snížená",J819,0)</f>
        <v>0</v>
      </c>
      <c r="BG819" s="163" t="n">
        <f aca="false">IF(N819="zákl. přenesená",J819,0)</f>
        <v>0</v>
      </c>
      <c r="BH819" s="163" t="n">
        <f aca="false">IF(N819="sníž. přenesená",J819,0)</f>
        <v>0</v>
      </c>
      <c r="BI819" s="163" t="n">
        <f aca="false">IF(N819="nulová",J819,0)</f>
        <v>0</v>
      </c>
      <c r="BJ819" s="4" t="s">
        <v>78</v>
      </c>
      <c r="BK819" s="163" t="n">
        <f aca="false">ROUND(I819*H819,2)</f>
        <v>1860</v>
      </c>
      <c r="BL819" s="4" t="s">
        <v>280</v>
      </c>
      <c r="BM819" s="162" t="s">
        <v>1277</v>
      </c>
    </row>
    <row r="820" s="20" customFormat="true" ht="10.5" hidden="false" customHeight="false" outlineLevel="0" collapsed="false">
      <c r="B820" s="21"/>
      <c r="D820" s="164" t="s">
        <v>178</v>
      </c>
      <c r="F820" s="165" t="s">
        <v>1278</v>
      </c>
      <c r="L820" s="21"/>
      <c r="M820" s="166"/>
      <c r="T820" s="52"/>
      <c r="AT820" s="4" t="s">
        <v>178</v>
      </c>
      <c r="AU820" s="4" t="s">
        <v>80</v>
      </c>
    </row>
    <row r="821" s="20" customFormat="true" ht="33" hidden="false" customHeight="true" outlineLevel="0" collapsed="false">
      <c r="B821" s="21"/>
      <c r="C821" s="188" t="s">
        <v>1279</v>
      </c>
      <c r="D821" s="188" t="s">
        <v>229</v>
      </c>
      <c r="E821" s="189" t="s">
        <v>1280</v>
      </c>
      <c r="F821" s="190" t="s">
        <v>1281</v>
      </c>
      <c r="G821" s="191" t="s">
        <v>292</v>
      </c>
      <c r="H821" s="192" t="n">
        <v>1</v>
      </c>
      <c r="I821" s="193" t="n">
        <v>15900</v>
      </c>
      <c r="J821" s="194" t="n">
        <f aca="false">ROUND(I821*H821,2)</f>
        <v>15900</v>
      </c>
      <c r="K821" s="190"/>
      <c r="L821" s="195"/>
      <c r="M821" s="196"/>
      <c r="N821" s="197" t="s">
        <v>42</v>
      </c>
      <c r="O821" s="160" t="n">
        <v>0</v>
      </c>
      <c r="P821" s="160" t="n">
        <f aca="false">O821*H821</f>
        <v>0</v>
      </c>
      <c r="Q821" s="160" t="n">
        <v>0.077</v>
      </c>
      <c r="R821" s="160" t="n">
        <f aca="false">Q821*H821</f>
        <v>0.077</v>
      </c>
      <c r="S821" s="160" t="n">
        <v>0</v>
      </c>
      <c r="T821" s="161" t="n">
        <f aca="false">S821*H821</f>
        <v>0</v>
      </c>
      <c r="AR821" s="162" t="s">
        <v>390</v>
      </c>
      <c r="AT821" s="162" t="s">
        <v>229</v>
      </c>
      <c r="AU821" s="162" t="s">
        <v>80</v>
      </c>
      <c r="AY821" s="4" t="s">
        <v>170</v>
      </c>
      <c r="BE821" s="163" t="n">
        <f aca="false">IF(N821="základní",J821,0)</f>
        <v>15900</v>
      </c>
      <c r="BF821" s="163" t="n">
        <f aca="false">IF(N821="snížená",J821,0)</f>
        <v>0</v>
      </c>
      <c r="BG821" s="163" t="n">
        <f aca="false">IF(N821="zákl. přenesená",J821,0)</f>
        <v>0</v>
      </c>
      <c r="BH821" s="163" t="n">
        <f aca="false">IF(N821="sníž. přenesená",J821,0)</f>
        <v>0</v>
      </c>
      <c r="BI821" s="163" t="n">
        <f aca="false">IF(N821="nulová",J821,0)</f>
        <v>0</v>
      </c>
      <c r="BJ821" s="4" t="s">
        <v>78</v>
      </c>
      <c r="BK821" s="163" t="n">
        <f aca="false">ROUND(I821*H821,2)</f>
        <v>15900</v>
      </c>
      <c r="BL821" s="4" t="s">
        <v>280</v>
      </c>
      <c r="BM821" s="162" t="s">
        <v>1282</v>
      </c>
    </row>
    <row r="822" s="20" customFormat="true" ht="49.15" hidden="false" customHeight="true" outlineLevel="0" collapsed="false">
      <c r="B822" s="21"/>
      <c r="C822" s="151" t="s">
        <v>1283</v>
      </c>
      <c r="D822" s="151" t="s">
        <v>172</v>
      </c>
      <c r="E822" s="152" t="s">
        <v>1284</v>
      </c>
      <c r="F822" s="153" t="s">
        <v>1285</v>
      </c>
      <c r="G822" s="154" t="s">
        <v>207</v>
      </c>
      <c r="H822" s="155" t="n">
        <v>0.185</v>
      </c>
      <c r="I822" s="156" t="n">
        <v>1620</v>
      </c>
      <c r="J822" s="157" t="n">
        <f aca="false">ROUND(I822*H822,2)</f>
        <v>299.7</v>
      </c>
      <c r="K822" s="153"/>
      <c r="L822" s="21"/>
      <c r="M822" s="158"/>
      <c r="N822" s="159" t="s">
        <v>42</v>
      </c>
      <c r="O822" s="160" t="n">
        <v>3.006</v>
      </c>
      <c r="P822" s="160" t="n">
        <f aca="false">O822*H822</f>
        <v>0.55611</v>
      </c>
      <c r="Q822" s="160" t="n">
        <v>0</v>
      </c>
      <c r="R822" s="160" t="n">
        <f aca="false">Q822*H822</f>
        <v>0</v>
      </c>
      <c r="S822" s="160" t="n">
        <v>0</v>
      </c>
      <c r="T822" s="161" t="n">
        <f aca="false">S822*H822</f>
        <v>0</v>
      </c>
      <c r="AR822" s="162" t="s">
        <v>280</v>
      </c>
      <c r="AT822" s="162" t="s">
        <v>172</v>
      </c>
      <c r="AU822" s="162" t="s">
        <v>80</v>
      </c>
      <c r="AY822" s="4" t="s">
        <v>170</v>
      </c>
      <c r="BE822" s="163" t="n">
        <f aca="false">IF(N822="základní",J822,0)</f>
        <v>299.7</v>
      </c>
      <c r="BF822" s="163" t="n">
        <f aca="false">IF(N822="snížená",J822,0)</f>
        <v>0</v>
      </c>
      <c r="BG822" s="163" t="n">
        <f aca="false">IF(N822="zákl. přenesená",J822,0)</f>
        <v>0</v>
      </c>
      <c r="BH822" s="163" t="n">
        <f aca="false">IF(N822="sníž. přenesená",J822,0)</f>
        <v>0</v>
      </c>
      <c r="BI822" s="163" t="n">
        <f aca="false">IF(N822="nulová",J822,0)</f>
        <v>0</v>
      </c>
      <c r="BJ822" s="4" t="s">
        <v>78</v>
      </c>
      <c r="BK822" s="163" t="n">
        <f aca="false">ROUND(I822*H822,2)</f>
        <v>299.7</v>
      </c>
      <c r="BL822" s="4" t="s">
        <v>280</v>
      </c>
      <c r="BM822" s="162" t="s">
        <v>1286</v>
      </c>
    </row>
    <row r="823" s="20" customFormat="true" ht="10.5" hidden="false" customHeight="false" outlineLevel="0" collapsed="false">
      <c r="B823" s="21"/>
      <c r="D823" s="164" t="s">
        <v>178</v>
      </c>
      <c r="F823" s="165" t="s">
        <v>1287</v>
      </c>
      <c r="L823" s="21"/>
      <c r="M823" s="166"/>
      <c r="T823" s="52"/>
      <c r="AT823" s="4" t="s">
        <v>178</v>
      </c>
      <c r="AU823" s="4" t="s">
        <v>80</v>
      </c>
    </row>
    <row r="824" s="139" customFormat="true" ht="22.9" hidden="false" customHeight="true" outlineLevel="0" collapsed="false">
      <c r="B824" s="140"/>
      <c r="D824" s="141" t="s">
        <v>70</v>
      </c>
      <c r="E824" s="149" t="s">
        <v>1288</v>
      </c>
      <c r="F824" s="149" t="s">
        <v>1289</v>
      </c>
      <c r="J824" s="150" t="n">
        <f aca="false">BK824</f>
        <v>1398775.75</v>
      </c>
      <c r="L824" s="140"/>
      <c r="M824" s="144"/>
      <c r="P824" s="145" t="n">
        <f aca="false">SUM(P825:P889)</f>
        <v>891.023138</v>
      </c>
      <c r="R824" s="145" t="n">
        <f aca="false">SUM(R825:R889)</f>
        <v>17.2860951</v>
      </c>
      <c r="T824" s="146" t="n">
        <f aca="false">SUM(T825:T889)</f>
        <v>0</v>
      </c>
      <c r="AR824" s="141" t="s">
        <v>80</v>
      </c>
      <c r="AT824" s="147" t="s">
        <v>70</v>
      </c>
      <c r="AU824" s="147" t="s">
        <v>78</v>
      </c>
      <c r="AY824" s="141" t="s">
        <v>170</v>
      </c>
      <c r="BK824" s="148" t="n">
        <f aca="false">SUM(BK825:BK889)</f>
        <v>1398775.75</v>
      </c>
    </row>
    <row r="825" s="20" customFormat="true" ht="24.2" hidden="false" customHeight="true" outlineLevel="0" collapsed="false">
      <c r="B825" s="21"/>
      <c r="C825" s="151" t="s">
        <v>1290</v>
      </c>
      <c r="D825" s="151" t="s">
        <v>172</v>
      </c>
      <c r="E825" s="152" t="s">
        <v>1291</v>
      </c>
      <c r="F825" s="153" t="s">
        <v>1292</v>
      </c>
      <c r="G825" s="154" t="s">
        <v>260</v>
      </c>
      <c r="H825" s="155" t="n">
        <v>469.518</v>
      </c>
      <c r="I825" s="156" t="n">
        <v>59.3</v>
      </c>
      <c r="J825" s="157" t="n">
        <f aca="false">ROUND(I825*H825,2)</f>
        <v>27842.42</v>
      </c>
      <c r="K825" s="153"/>
      <c r="L825" s="21"/>
      <c r="M825" s="158"/>
      <c r="N825" s="159" t="s">
        <v>42</v>
      </c>
      <c r="O825" s="160" t="n">
        <v>0.044</v>
      </c>
      <c r="P825" s="160" t="n">
        <f aca="false">O825*H825</f>
        <v>20.658792</v>
      </c>
      <c r="Q825" s="160" t="n">
        <v>0.0003</v>
      </c>
      <c r="R825" s="160" t="n">
        <f aca="false">Q825*H825</f>
        <v>0.1408554</v>
      </c>
      <c r="S825" s="160" t="n">
        <v>0</v>
      </c>
      <c r="T825" s="161" t="n">
        <f aca="false">S825*H825</f>
        <v>0</v>
      </c>
      <c r="AR825" s="162" t="s">
        <v>280</v>
      </c>
      <c r="AT825" s="162" t="s">
        <v>172</v>
      </c>
      <c r="AU825" s="162" t="s">
        <v>80</v>
      </c>
      <c r="AY825" s="4" t="s">
        <v>170</v>
      </c>
      <c r="BE825" s="163" t="n">
        <f aca="false">IF(N825="základní",J825,0)</f>
        <v>27842.42</v>
      </c>
      <c r="BF825" s="163" t="n">
        <f aca="false">IF(N825="snížená",J825,0)</f>
        <v>0</v>
      </c>
      <c r="BG825" s="163" t="n">
        <f aca="false">IF(N825="zákl. přenesená",J825,0)</f>
        <v>0</v>
      </c>
      <c r="BH825" s="163" t="n">
        <f aca="false">IF(N825="sníž. přenesená",J825,0)</f>
        <v>0</v>
      </c>
      <c r="BI825" s="163" t="n">
        <f aca="false">IF(N825="nulová",J825,0)</f>
        <v>0</v>
      </c>
      <c r="BJ825" s="4" t="s">
        <v>78</v>
      </c>
      <c r="BK825" s="163" t="n">
        <f aca="false">ROUND(I825*H825,2)</f>
        <v>27842.42</v>
      </c>
      <c r="BL825" s="4" t="s">
        <v>280</v>
      </c>
      <c r="BM825" s="162" t="s">
        <v>1293</v>
      </c>
    </row>
    <row r="826" s="20" customFormat="true" ht="10.5" hidden="false" customHeight="false" outlineLevel="0" collapsed="false">
      <c r="B826" s="21"/>
      <c r="D826" s="164" t="s">
        <v>178</v>
      </c>
      <c r="F826" s="165" t="s">
        <v>1294</v>
      </c>
      <c r="L826" s="21"/>
      <c r="M826" s="166"/>
      <c r="T826" s="52"/>
      <c r="AT826" s="4" t="s">
        <v>178</v>
      </c>
      <c r="AU826" s="4" t="s">
        <v>80</v>
      </c>
    </row>
    <row r="827" s="167" customFormat="true" ht="10.5" hidden="false" customHeight="false" outlineLevel="0" collapsed="false">
      <c r="B827" s="168"/>
      <c r="D827" s="169" t="s">
        <v>180</v>
      </c>
      <c r="E827" s="170"/>
      <c r="F827" s="171" t="s">
        <v>1295</v>
      </c>
      <c r="H827" s="170"/>
      <c r="L827" s="168"/>
      <c r="M827" s="172"/>
      <c r="T827" s="173"/>
      <c r="AT827" s="170" t="s">
        <v>180</v>
      </c>
      <c r="AU827" s="170" t="s">
        <v>80</v>
      </c>
      <c r="AV827" s="167" t="s">
        <v>78</v>
      </c>
      <c r="AW827" s="167" t="s">
        <v>32</v>
      </c>
      <c r="AX827" s="167" t="s">
        <v>71</v>
      </c>
      <c r="AY827" s="170" t="s">
        <v>170</v>
      </c>
    </row>
    <row r="828" s="174" customFormat="true" ht="10.5" hidden="false" customHeight="false" outlineLevel="0" collapsed="false">
      <c r="B828" s="175"/>
      <c r="D828" s="169" t="s">
        <v>180</v>
      </c>
      <c r="E828" s="176"/>
      <c r="F828" s="177" t="s">
        <v>1296</v>
      </c>
      <c r="H828" s="178" t="n">
        <v>15.938</v>
      </c>
      <c r="L828" s="175"/>
      <c r="M828" s="179"/>
      <c r="T828" s="180"/>
      <c r="AT828" s="176" t="s">
        <v>180</v>
      </c>
      <c r="AU828" s="176" t="s">
        <v>80</v>
      </c>
      <c r="AV828" s="174" t="s">
        <v>80</v>
      </c>
      <c r="AW828" s="174" t="s">
        <v>32</v>
      </c>
      <c r="AX828" s="174" t="s">
        <v>71</v>
      </c>
      <c r="AY828" s="176" t="s">
        <v>170</v>
      </c>
    </row>
    <row r="829" s="167" customFormat="true" ht="10.5" hidden="false" customHeight="false" outlineLevel="0" collapsed="false">
      <c r="B829" s="168"/>
      <c r="D829" s="169" t="s">
        <v>180</v>
      </c>
      <c r="E829" s="170"/>
      <c r="F829" s="171" t="s">
        <v>645</v>
      </c>
      <c r="H829" s="170"/>
      <c r="L829" s="168"/>
      <c r="M829" s="172"/>
      <c r="T829" s="173"/>
      <c r="AT829" s="170" t="s">
        <v>180</v>
      </c>
      <c r="AU829" s="170" t="s">
        <v>80</v>
      </c>
      <c r="AV829" s="167" t="s">
        <v>78</v>
      </c>
      <c r="AW829" s="167" t="s">
        <v>32</v>
      </c>
      <c r="AX829" s="167" t="s">
        <v>71</v>
      </c>
      <c r="AY829" s="170" t="s">
        <v>170</v>
      </c>
    </row>
    <row r="830" s="174" customFormat="true" ht="19.4" hidden="false" customHeight="false" outlineLevel="0" collapsed="false">
      <c r="B830" s="175"/>
      <c r="D830" s="169" t="s">
        <v>180</v>
      </c>
      <c r="E830" s="176"/>
      <c r="F830" s="177" t="s">
        <v>675</v>
      </c>
      <c r="H830" s="178" t="n">
        <v>162.53</v>
      </c>
      <c r="L830" s="175"/>
      <c r="M830" s="179"/>
      <c r="T830" s="180"/>
      <c r="AT830" s="176" t="s">
        <v>180</v>
      </c>
      <c r="AU830" s="176" t="s">
        <v>80</v>
      </c>
      <c r="AV830" s="174" t="s">
        <v>80</v>
      </c>
      <c r="AW830" s="174" t="s">
        <v>32</v>
      </c>
      <c r="AX830" s="174" t="s">
        <v>71</v>
      </c>
      <c r="AY830" s="176" t="s">
        <v>170</v>
      </c>
    </row>
    <row r="831" s="167" customFormat="true" ht="10.5" hidden="false" customHeight="false" outlineLevel="0" collapsed="false">
      <c r="B831" s="168"/>
      <c r="D831" s="169" t="s">
        <v>180</v>
      </c>
      <c r="E831" s="170"/>
      <c r="F831" s="171" t="s">
        <v>647</v>
      </c>
      <c r="H831" s="170"/>
      <c r="L831" s="168"/>
      <c r="M831" s="172"/>
      <c r="T831" s="173"/>
      <c r="AT831" s="170" t="s">
        <v>180</v>
      </c>
      <c r="AU831" s="170" t="s">
        <v>80</v>
      </c>
      <c r="AV831" s="167" t="s">
        <v>78</v>
      </c>
      <c r="AW831" s="167" t="s">
        <v>32</v>
      </c>
      <c r="AX831" s="167" t="s">
        <v>71</v>
      </c>
      <c r="AY831" s="170" t="s">
        <v>170</v>
      </c>
    </row>
    <row r="832" s="174" customFormat="true" ht="19.25" hidden="false" customHeight="false" outlineLevel="0" collapsed="false">
      <c r="B832" s="175"/>
      <c r="D832" s="169" t="s">
        <v>180</v>
      </c>
      <c r="E832" s="176"/>
      <c r="F832" s="177" t="s">
        <v>676</v>
      </c>
      <c r="H832" s="178" t="n">
        <v>98.69</v>
      </c>
      <c r="L832" s="175"/>
      <c r="M832" s="179"/>
      <c r="T832" s="180"/>
      <c r="AT832" s="176" t="s">
        <v>180</v>
      </c>
      <c r="AU832" s="176" t="s">
        <v>80</v>
      </c>
      <c r="AV832" s="174" t="s">
        <v>80</v>
      </c>
      <c r="AW832" s="174" t="s">
        <v>32</v>
      </c>
      <c r="AX832" s="174" t="s">
        <v>71</v>
      </c>
      <c r="AY832" s="176" t="s">
        <v>170</v>
      </c>
    </row>
    <row r="833" s="167" customFormat="true" ht="10.5" hidden="false" customHeight="false" outlineLevel="0" collapsed="false">
      <c r="B833" s="168"/>
      <c r="D833" s="169" t="s">
        <v>180</v>
      </c>
      <c r="E833" s="170"/>
      <c r="F833" s="171" t="s">
        <v>624</v>
      </c>
      <c r="H833" s="170"/>
      <c r="L833" s="168"/>
      <c r="M833" s="172"/>
      <c r="T833" s="173"/>
      <c r="AT833" s="170" t="s">
        <v>180</v>
      </c>
      <c r="AU833" s="170" t="s">
        <v>80</v>
      </c>
      <c r="AV833" s="167" t="s">
        <v>78</v>
      </c>
      <c r="AW833" s="167" t="s">
        <v>32</v>
      </c>
      <c r="AX833" s="167" t="s">
        <v>71</v>
      </c>
      <c r="AY833" s="170" t="s">
        <v>170</v>
      </c>
    </row>
    <row r="834" s="174" customFormat="true" ht="10.5" hidden="false" customHeight="false" outlineLevel="0" collapsed="false">
      <c r="B834" s="175"/>
      <c r="D834" s="169" t="s">
        <v>180</v>
      </c>
      <c r="E834" s="176"/>
      <c r="F834" s="177" t="s">
        <v>625</v>
      </c>
      <c r="H834" s="178" t="n">
        <v>115.41</v>
      </c>
      <c r="L834" s="175"/>
      <c r="M834" s="179"/>
      <c r="T834" s="180"/>
      <c r="AT834" s="176" t="s">
        <v>180</v>
      </c>
      <c r="AU834" s="176" t="s">
        <v>80</v>
      </c>
      <c r="AV834" s="174" t="s">
        <v>80</v>
      </c>
      <c r="AW834" s="174" t="s">
        <v>32</v>
      </c>
      <c r="AX834" s="174" t="s">
        <v>71</v>
      </c>
      <c r="AY834" s="176" t="s">
        <v>170</v>
      </c>
    </row>
    <row r="835" s="167" customFormat="true" ht="10.5" hidden="false" customHeight="false" outlineLevel="0" collapsed="false">
      <c r="B835" s="168"/>
      <c r="D835" s="169" t="s">
        <v>180</v>
      </c>
      <c r="E835" s="170"/>
      <c r="F835" s="171" t="s">
        <v>638</v>
      </c>
      <c r="H835" s="170"/>
      <c r="L835" s="168"/>
      <c r="M835" s="172"/>
      <c r="T835" s="173"/>
      <c r="AT835" s="170" t="s">
        <v>180</v>
      </c>
      <c r="AU835" s="170" t="s">
        <v>80</v>
      </c>
      <c r="AV835" s="167" t="s">
        <v>78</v>
      </c>
      <c r="AW835" s="167" t="s">
        <v>32</v>
      </c>
      <c r="AX835" s="167" t="s">
        <v>71</v>
      </c>
      <c r="AY835" s="170" t="s">
        <v>170</v>
      </c>
    </row>
    <row r="836" s="174" customFormat="true" ht="19.25" hidden="false" customHeight="false" outlineLevel="0" collapsed="false">
      <c r="B836" s="175"/>
      <c r="D836" s="169" t="s">
        <v>180</v>
      </c>
      <c r="E836" s="176"/>
      <c r="F836" s="177" t="s">
        <v>639</v>
      </c>
      <c r="H836" s="178" t="n">
        <v>76.95</v>
      </c>
      <c r="L836" s="175"/>
      <c r="M836" s="179"/>
      <c r="T836" s="180"/>
      <c r="AT836" s="176" t="s">
        <v>180</v>
      </c>
      <c r="AU836" s="176" t="s">
        <v>80</v>
      </c>
      <c r="AV836" s="174" t="s">
        <v>80</v>
      </c>
      <c r="AW836" s="174" t="s">
        <v>32</v>
      </c>
      <c r="AX836" s="174" t="s">
        <v>71</v>
      </c>
      <c r="AY836" s="176" t="s">
        <v>170</v>
      </c>
    </row>
    <row r="837" s="181" customFormat="true" ht="10.5" hidden="false" customHeight="false" outlineLevel="0" collapsed="false">
      <c r="B837" s="182"/>
      <c r="D837" s="169" t="s">
        <v>180</v>
      </c>
      <c r="E837" s="183"/>
      <c r="F837" s="184" t="s">
        <v>190</v>
      </c>
      <c r="H837" s="185" t="n">
        <v>469.518</v>
      </c>
      <c r="L837" s="182"/>
      <c r="M837" s="186"/>
      <c r="T837" s="187"/>
      <c r="AT837" s="183" t="s">
        <v>180</v>
      </c>
      <c r="AU837" s="183" t="s">
        <v>80</v>
      </c>
      <c r="AV837" s="181" t="s">
        <v>176</v>
      </c>
      <c r="AW837" s="181" t="s">
        <v>32</v>
      </c>
      <c r="AX837" s="181" t="s">
        <v>78</v>
      </c>
      <c r="AY837" s="183" t="s">
        <v>170</v>
      </c>
    </row>
    <row r="838" s="20" customFormat="true" ht="37.9" hidden="false" customHeight="true" outlineLevel="0" collapsed="false">
      <c r="B838" s="21"/>
      <c r="C838" s="151" t="s">
        <v>1297</v>
      </c>
      <c r="D838" s="151" t="s">
        <v>172</v>
      </c>
      <c r="E838" s="152" t="s">
        <v>1298</v>
      </c>
      <c r="F838" s="153" t="s">
        <v>1299</v>
      </c>
      <c r="G838" s="154" t="s">
        <v>260</v>
      </c>
      <c r="H838" s="155" t="n">
        <v>230.688</v>
      </c>
      <c r="I838" s="156" t="n">
        <v>265</v>
      </c>
      <c r="J838" s="157" t="n">
        <f aca="false">ROUND(I838*H838,2)</f>
        <v>61132.32</v>
      </c>
      <c r="K838" s="153"/>
      <c r="L838" s="21"/>
      <c r="M838" s="158"/>
      <c r="N838" s="159" t="s">
        <v>42</v>
      </c>
      <c r="O838" s="160" t="n">
        <v>0.192</v>
      </c>
      <c r="P838" s="160" t="n">
        <f aca="false">O838*H838</f>
        <v>44.292096</v>
      </c>
      <c r="Q838" s="160" t="n">
        <v>0.0045</v>
      </c>
      <c r="R838" s="160" t="n">
        <f aca="false">Q838*H838</f>
        <v>1.038096</v>
      </c>
      <c r="S838" s="160" t="n">
        <v>0</v>
      </c>
      <c r="T838" s="161" t="n">
        <f aca="false">S838*H838</f>
        <v>0</v>
      </c>
      <c r="AR838" s="162" t="s">
        <v>280</v>
      </c>
      <c r="AT838" s="162" t="s">
        <v>172</v>
      </c>
      <c r="AU838" s="162" t="s">
        <v>80</v>
      </c>
      <c r="AY838" s="4" t="s">
        <v>170</v>
      </c>
      <c r="BE838" s="163" t="n">
        <f aca="false">IF(N838="základní",J838,0)</f>
        <v>61132.32</v>
      </c>
      <c r="BF838" s="163" t="n">
        <f aca="false">IF(N838="snížená",J838,0)</f>
        <v>0</v>
      </c>
      <c r="BG838" s="163" t="n">
        <f aca="false">IF(N838="zákl. přenesená",J838,0)</f>
        <v>0</v>
      </c>
      <c r="BH838" s="163" t="n">
        <f aca="false">IF(N838="sníž. přenesená",J838,0)</f>
        <v>0</v>
      </c>
      <c r="BI838" s="163" t="n">
        <f aca="false">IF(N838="nulová",J838,0)</f>
        <v>0</v>
      </c>
      <c r="BJ838" s="4" t="s">
        <v>78</v>
      </c>
      <c r="BK838" s="163" t="n">
        <f aca="false">ROUND(I838*H838,2)</f>
        <v>61132.32</v>
      </c>
      <c r="BL838" s="4" t="s">
        <v>280</v>
      </c>
      <c r="BM838" s="162" t="s">
        <v>1300</v>
      </c>
    </row>
    <row r="839" s="20" customFormat="true" ht="10.5" hidden="false" customHeight="false" outlineLevel="0" collapsed="false">
      <c r="B839" s="21"/>
      <c r="D839" s="164" t="s">
        <v>178</v>
      </c>
      <c r="F839" s="165" t="s">
        <v>1301</v>
      </c>
      <c r="L839" s="21"/>
      <c r="M839" s="166"/>
      <c r="T839" s="52"/>
      <c r="AT839" s="4" t="s">
        <v>178</v>
      </c>
      <c r="AU839" s="4" t="s">
        <v>80</v>
      </c>
    </row>
    <row r="840" s="167" customFormat="true" ht="10.5" hidden="false" customHeight="false" outlineLevel="0" collapsed="false">
      <c r="B840" s="168"/>
      <c r="D840" s="169" t="s">
        <v>180</v>
      </c>
      <c r="E840" s="170"/>
      <c r="F840" s="171" t="s">
        <v>1295</v>
      </c>
      <c r="H840" s="170"/>
      <c r="L840" s="168"/>
      <c r="M840" s="172"/>
      <c r="T840" s="173"/>
      <c r="AT840" s="170" t="s">
        <v>180</v>
      </c>
      <c r="AU840" s="170" t="s">
        <v>80</v>
      </c>
      <c r="AV840" s="167" t="s">
        <v>78</v>
      </c>
      <c r="AW840" s="167" t="s">
        <v>32</v>
      </c>
      <c r="AX840" s="167" t="s">
        <v>71</v>
      </c>
      <c r="AY840" s="170" t="s">
        <v>170</v>
      </c>
    </row>
    <row r="841" s="174" customFormat="true" ht="10.5" hidden="false" customHeight="false" outlineLevel="0" collapsed="false">
      <c r="B841" s="175"/>
      <c r="D841" s="169" t="s">
        <v>180</v>
      </c>
      <c r="E841" s="176"/>
      <c r="F841" s="177" t="s">
        <v>1296</v>
      </c>
      <c r="H841" s="178" t="n">
        <v>15.938</v>
      </c>
      <c r="L841" s="175"/>
      <c r="M841" s="179"/>
      <c r="T841" s="180"/>
      <c r="AT841" s="176" t="s">
        <v>180</v>
      </c>
      <c r="AU841" s="176" t="s">
        <v>80</v>
      </c>
      <c r="AV841" s="174" t="s">
        <v>80</v>
      </c>
      <c r="AW841" s="174" t="s">
        <v>32</v>
      </c>
      <c r="AX841" s="174" t="s">
        <v>71</v>
      </c>
      <c r="AY841" s="176" t="s">
        <v>170</v>
      </c>
    </row>
    <row r="842" s="167" customFormat="true" ht="10.5" hidden="false" customHeight="false" outlineLevel="0" collapsed="false">
      <c r="B842" s="168"/>
      <c r="D842" s="169" t="s">
        <v>180</v>
      </c>
      <c r="E842" s="170"/>
      <c r="F842" s="171" t="s">
        <v>654</v>
      </c>
      <c r="H842" s="170"/>
      <c r="L842" s="168"/>
      <c r="M842" s="172"/>
      <c r="T842" s="173"/>
      <c r="AT842" s="170" t="s">
        <v>180</v>
      </c>
      <c r="AU842" s="170" t="s">
        <v>80</v>
      </c>
      <c r="AV842" s="167" t="s">
        <v>78</v>
      </c>
      <c r="AW842" s="167" t="s">
        <v>32</v>
      </c>
      <c r="AX842" s="167" t="s">
        <v>71</v>
      </c>
      <c r="AY842" s="170" t="s">
        <v>170</v>
      </c>
    </row>
    <row r="843" s="174" customFormat="true" ht="10.5" hidden="false" customHeight="false" outlineLevel="0" collapsed="false">
      <c r="B843" s="175"/>
      <c r="D843" s="169" t="s">
        <v>180</v>
      </c>
      <c r="E843" s="176"/>
      <c r="F843" s="177" t="s">
        <v>1302</v>
      </c>
      <c r="H843" s="178" t="n">
        <v>63.02</v>
      </c>
      <c r="L843" s="175"/>
      <c r="M843" s="179"/>
      <c r="T843" s="180"/>
      <c r="AT843" s="176" t="s">
        <v>180</v>
      </c>
      <c r="AU843" s="176" t="s">
        <v>80</v>
      </c>
      <c r="AV843" s="174" t="s">
        <v>80</v>
      </c>
      <c r="AW843" s="174" t="s">
        <v>32</v>
      </c>
      <c r="AX843" s="174" t="s">
        <v>71</v>
      </c>
      <c r="AY843" s="176" t="s">
        <v>170</v>
      </c>
    </row>
    <row r="844" s="167" customFormat="true" ht="10.5" hidden="false" customHeight="false" outlineLevel="0" collapsed="false">
      <c r="B844" s="168"/>
      <c r="D844" s="169" t="s">
        <v>180</v>
      </c>
      <c r="E844" s="170"/>
      <c r="F844" s="171" t="s">
        <v>631</v>
      </c>
      <c r="H844" s="170"/>
      <c r="L844" s="168"/>
      <c r="M844" s="172"/>
      <c r="T844" s="173"/>
      <c r="AT844" s="170" t="s">
        <v>180</v>
      </c>
      <c r="AU844" s="170" t="s">
        <v>80</v>
      </c>
      <c r="AV844" s="167" t="s">
        <v>78</v>
      </c>
      <c r="AW844" s="167" t="s">
        <v>32</v>
      </c>
      <c r="AX844" s="167" t="s">
        <v>71</v>
      </c>
      <c r="AY844" s="170" t="s">
        <v>170</v>
      </c>
    </row>
    <row r="845" s="174" customFormat="true" ht="10.5" hidden="false" customHeight="false" outlineLevel="0" collapsed="false">
      <c r="B845" s="175"/>
      <c r="D845" s="169" t="s">
        <v>180</v>
      </c>
      <c r="E845" s="176"/>
      <c r="F845" s="177" t="s">
        <v>632</v>
      </c>
      <c r="H845" s="178" t="n">
        <v>151.73</v>
      </c>
      <c r="L845" s="175"/>
      <c r="M845" s="179"/>
      <c r="T845" s="180"/>
      <c r="AT845" s="176" t="s">
        <v>180</v>
      </c>
      <c r="AU845" s="176" t="s">
        <v>80</v>
      </c>
      <c r="AV845" s="174" t="s">
        <v>80</v>
      </c>
      <c r="AW845" s="174" t="s">
        <v>32</v>
      </c>
      <c r="AX845" s="174" t="s">
        <v>71</v>
      </c>
      <c r="AY845" s="176" t="s">
        <v>170</v>
      </c>
    </row>
    <row r="846" s="181" customFormat="true" ht="10.5" hidden="false" customHeight="false" outlineLevel="0" collapsed="false">
      <c r="B846" s="182"/>
      <c r="D846" s="169" t="s">
        <v>180</v>
      </c>
      <c r="E846" s="183"/>
      <c r="F846" s="184" t="s">
        <v>190</v>
      </c>
      <c r="H846" s="185" t="n">
        <v>230.688</v>
      </c>
      <c r="L846" s="182"/>
      <c r="M846" s="186"/>
      <c r="T846" s="187"/>
      <c r="AT846" s="183" t="s">
        <v>180</v>
      </c>
      <c r="AU846" s="183" t="s">
        <v>80</v>
      </c>
      <c r="AV846" s="181" t="s">
        <v>176</v>
      </c>
      <c r="AW846" s="181" t="s">
        <v>32</v>
      </c>
      <c r="AX846" s="181" t="s">
        <v>78</v>
      </c>
      <c r="AY846" s="183" t="s">
        <v>170</v>
      </c>
    </row>
    <row r="847" s="20" customFormat="true" ht="37.9" hidden="false" customHeight="true" outlineLevel="0" collapsed="false">
      <c r="B847" s="21"/>
      <c r="C847" s="151" t="s">
        <v>1303</v>
      </c>
      <c r="D847" s="151" t="s">
        <v>172</v>
      </c>
      <c r="E847" s="152" t="s">
        <v>1304</v>
      </c>
      <c r="F847" s="153" t="s">
        <v>1305</v>
      </c>
      <c r="G847" s="154" t="s">
        <v>352</v>
      </c>
      <c r="H847" s="155" t="n">
        <v>8.5</v>
      </c>
      <c r="I847" s="156" t="n">
        <v>45.8</v>
      </c>
      <c r="J847" s="157" t="n">
        <f aca="false">ROUND(I847*H847,2)</f>
        <v>389.3</v>
      </c>
      <c r="K847" s="153"/>
      <c r="L847" s="21"/>
      <c r="M847" s="158"/>
      <c r="N847" s="159" t="s">
        <v>42</v>
      </c>
      <c r="O847" s="160" t="n">
        <v>0.07</v>
      </c>
      <c r="P847" s="160" t="n">
        <f aca="false">O847*H847</f>
        <v>0.595</v>
      </c>
      <c r="Q847" s="160" t="n">
        <v>0.0002</v>
      </c>
      <c r="R847" s="160" t="n">
        <f aca="false">Q847*H847</f>
        <v>0.0017</v>
      </c>
      <c r="S847" s="160" t="n">
        <v>0</v>
      </c>
      <c r="T847" s="161" t="n">
        <f aca="false">S847*H847</f>
        <v>0</v>
      </c>
      <c r="AR847" s="162" t="s">
        <v>280</v>
      </c>
      <c r="AT847" s="162" t="s">
        <v>172</v>
      </c>
      <c r="AU847" s="162" t="s">
        <v>80</v>
      </c>
      <c r="AY847" s="4" t="s">
        <v>170</v>
      </c>
      <c r="BE847" s="163" t="n">
        <f aca="false">IF(N847="základní",J847,0)</f>
        <v>389.3</v>
      </c>
      <c r="BF847" s="163" t="n">
        <f aca="false">IF(N847="snížená",J847,0)</f>
        <v>0</v>
      </c>
      <c r="BG847" s="163" t="n">
        <f aca="false">IF(N847="zákl. přenesená",J847,0)</f>
        <v>0</v>
      </c>
      <c r="BH847" s="163" t="n">
        <f aca="false">IF(N847="sníž. přenesená",J847,0)</f>
        <v>0</v>
      </c>
      <c r="BI847" s="163" t="n">
        <f aca="false">IF(N847="nulová",J847,0)</f>
        <v>0</v>
      </c>
      <c r="BJ847" s="4" t="s">
        <v>78</v>
      </c>
      <c r="BK847" s="163" t="n">
        <f aca="false">ROUND(I847*H847,2)</f>
        <v>389.3</v>
      </c>
      <c r="BL847" s="4" t="s">
        <v>280</v>
      </c>
      <c r="BM847" s="162" t="s">
        <v>1306</v>
      </c>
    </row>
    <row r="848" s="20" customFormat="true" ht="10.5" hidden="false" customHeight="false" outlineLevel="0" collapsed="false">
      <c r="B848" s="21"/>
      <c r="D848" s="164" t="s">
        <v>178</v>
      </c>
      <c r="F848" s="165" t="s">
        <v>1307</v>
      </c>
      <c r="L848" s="21"/>
      <c r="M848" s="166"/>
      <c r="T848" s="52"/>
      <c r="AT848" s="4" t="s">
        <v>178</v>
      </c>
      <c r="AU848" s="4" t="s">
        <v>80</v>
      </c>
    </row>
    <row r="849" s="167" customFormat="true" ht="10.5" hidden="false" customHeight="false" outlineLevel="0" collapsed="false">
      <c r="B849" s="168"/>
      <c r="D849" s="169" t="s">
        <v>180</v>
      </c>
      <c r="E849" s="170"/>
      <c r="F849" s="171" t="s">
        <v>1308</v>
      </c>
      <c r="H849" s="170"/>
      <c r="L849" s="168"/>
      <c r="M849" s="172"/>
      <c r="T849" s="173"/>
      <c r="AT849" s="170" t="s">
        <v>180</v>
      </c>
      <c r="AU849" s="170" t="s">
        <v>80</v>
      </c>
      <c r="AV849" s="167" t="s">
        <v>78</v>
      </c>
      <c r="AW849" s="167" t="s">
        <v>32</v>
      </c>
      <c r="AX849" s="167" t="s">
        <v>71</v>
      </c>
      <c r="AY849" s="170" t="s">
        <v>170</v>
      </c>
    </row>
    <row r="850" s="174" customFormat="true" ht="10.5" hidden="false" customHeight="false" outlineLevel="0" collapsed="false">
      <c r="B850" s="175"/>
      <c r="D850" s="169" t="s">
        <v>180</v>
      </c>
      <c r="E850" s="176"/>
      <c r="F850" s="177" t="s">
        <v>1309</v>
      </c>
      <c r="H850" s="178" t="n">
        <v>8.5</v>
      </c>
      <c r="L850" s="175"/>
      <c r="M850" s="179"/>
      <c r="T850" s="180"/>
      <c r="AT850" s="176" t="s">
        <v>180</v>
      </c>
      <c r="AU850" s="176" t="s">
        <v>80</v>
      </c>
      <c r="AV850" s="174" t="s">
        <v>80</v>
      </c>
      <c r="AW850" s="174" t="s">
        <v>32</v>
      </c>
      <c r="AX850" s="174" t="s">
        <v>78</v>
      </c>
      <c r="AY850" s="176" t="s">
        <v>170</v>
      </c>
    </row>
    <row r="851" s="20" customFormat="true" ht="16.5" hidden="false" customHeight="true" outlineLevel="0" collapsed="false">
      <c r="B851" s="21"/>
      <c r="C851" s="188" t="s">
        <v>1310</v>
      </c>
      <c r="D851" s="188" t="s">
        <v>229</v>
      </c>
      <c r="E851" s="189" t="s">
        <v>1311</v>
      </c>
      <c r="F851" s="190" t="s">
        <v>1312</v>
      </c>
      <c r="G851" s="191" t="s">
        <v>352</v>
      </c>
      <c r="H851" s="192" t="n">
        <v>9.35</v>
      </c>
      <c r="I851" s="193" t="n">
        <v>122</v>
      </c>
      <c r="J851" s="194" t="n">
        <f aca="false">ROUND(I851*H851,2)</f>
        <v>1140.7</v>
      </c>
      <c r="K851" s="190"/>
      <c r="L851" s="195"/>
      <c r="M851" s="196"/>
      <c r="N851" s="197" t="s">
        <v>42</v>
      </c>
      <c r="O851" s="160" t="n">
        <v>0</v>
      </c>
      <c r="P851" s="160" t="n">
        <f aca="false">O851*H851</f>
        <v>0</v>
      </c>
      <c r="Q851" s="160" t="n">
        <v>0.0004</v>
      </c>
      <c r="R851" s="160" t="n">
        <f aca="false">Q851*H851</f>
        <v>0.00374</v>
      </c>
      <c r="S851" s="160" t="n">
        <v>0</v>
      </c>
      <c r="T851" s="161" t="n">
        <f aca="false">S851*H851</f>
        <v>0</v>
      </c>
      <c r="AR851" s="162" t="s">
        <v>390</v>
      </c>
      <c r="AT851" s="162" t="s">
        <v>229</v>
      </c>
      <c r="AU851" s="162" t="s">
        <v>80</v>
      </c>
      <c r="AY851" s="4" t="s">
        <v>170</v>
      </c>
      <c r="BE851" s="163" t="n">
        <f aca="false">IF(N851="základní",J851,0)</f>
        <v>1140.7</v>
      </c>
      <c r="BF851" s="163" t="n">
        <f aca="false">IF(N851="snížená",J851,0)</f>
        <v>0</v>
      </c>
      <c r="BG851" s="163" t="n">
        <f aca="false">IF(N851="zákl. přenesená",J851,0)</f>
        <v>0</v>
      </c>
      <c r="BH851" s="163" t="n">
        <f aca="false">IF(N851="sníž. přenesená",J851,0)</f>
        <v>0</v>
      </c>
      <c r="BI851" s="163" t="n">
        <f aca="false">IF(N851="nulová",J851,0)</f>
        <v>0</v>
      </c>
      <c r="BJ851" s="4" t="s">
        <v>78</v>
      </c>
      <c r="BK851" s="163" t="n">
        <f aca="false">ROUND(I851*H851,2)</f>
        <v>1140.7</v>
      </c>
      <c r="BL851" s="4" t="s">
        <v>280</v>
      </c>
      <c r="BM851" s="162" t="s">
        <v>1313</v>
      </c>
    </row>
    <row r="852" s="174" customFormat="true" ht="10.5" hidden="false" customHeight="false" outlineLevel="0" collapsed="false">
      <c r="B852" s="175"/>
      <c r="D852" s="169" t="s">
        <v>180</v>
      </c>
      <c r="F852" s="177" t="s">
        <v>1314</v>
      </c>
      <c r="H852" s="178" t="n">
        <v>9.35</v>
      </c>
      <c r="L852" s="175"/>
      <c r="M852" s="179"/>
      <c r="T852" s="180"/>
      <c r="AT852" s="176" t="s">
        <v>180</v>
      </c>
      <c r="AU852" s="176" t="s">
        <v>80</v>
      </c>
      <c r="AV852" s="174" t="s">
        <v>80</v>
      </c>
      <c r="AW852" s="174" t="s">
        <v>3</v>
      </c>
      <c r="AX852" s="174" t="s">
        <v>78</v>
      </c>
      <c r="AY852" s="176" t="s">
        <v>170</v>
      </c>
    </row>
    <row r="853" s="20" customFormat="true" ht="44.25" hidden="false" customHeight="true" outlineLevel="0" collapsed="false">
      <c r="B853" s="21"/>
      <c r="C853" s="151" t="s">
        <v>1315</v>
      </c>
      <c r="D853" s="151" t="s">
        <v>172</v>
      </c>
      <c r="E853" s="152" t="s">
        <v>1316</v>
      </c>
      <c r="F853" s="153" t="s">
        <v>1317</v>
      </c>
      <c r="G853" s="154" t="s">
        <v>352</v>
      </c>
      <c r="H853" s="155" t="n">
        <v>22.95</v>
      </c>
      <c r="I853" s="156" t="n">
        <v>391</v>
      </c>
      <c r="J853" s="157" t="n">
        <f aca="false">ROUND(I853*H853,2)</f>
        <v>8973.45</v>
      </c>
      <c r="K853" s="153"/>
      <c r="L853" s="21"/>
      <c r="M853" s="158"/>
      <c r="N853" s="159" t="s">
        <v>42</v>
      </c>
      <c r="O853" s="160" t="n">
        <v>0.594</v>
      </c>
      <c r="P853" s="160" t="n">
        <f aca="false">O853*H853</f>
        <v>13.6323</v>
      </c>
      <c r="Q853" s="160" t="n">
        <v>0.00153</v>
      </c>
      <c r="R853" s="160" t="n">
        <f aca="false">Q853*H853</f>
        <v>0.0351135</v>
      </c>
      <c r="S853" s="160" t="n">
        <v>0</v>
      </c>
      <c r="T853" s="161" t="n">
        <f aca="false">S853*H853</f>
        <v>0</v>
      </c>
      <c r="AR853" s="162" t="s">
        <v>280</v>
      </c>
      <c r="AT853" s="162" t="s">
        <v>172</v>
      </c>
      <c r="AU853" s="162" t="s">
        <v>80</v>
      </c>
      <c r="AY853" s="4" t="s">
        <v>170</v>
      </c>
      <c r="BE853" s="163" t="n">
        <f aca="false">IF(N853="základní",J853,0)</f>
        <v>8973.45</v>
      </c>
      <c r="BF853" s="163" t="n">
        <f aca="false">IF(N853="snížená",J853,0)</f>
        <v>0</v>
      </c>
      <c r="BG853" s="163" t="n">
        <f aca="false">IF(N853="zákl. přenesená",J853,0)</f>
        <v>0</v>
      </c>
      <c r="BH853" s="163" t="n">
        <f aca="false">IF(N853="sníž. přenesená",J853,0)</f>
        <v>0</v>
      </c>
      <c r="BI853" s="163" t="n">
        <f aca="false">IF(N853="nulová",J853,0)</f>
        <v>0</v>
      </c>
      <c r="BJ853" s="4" t="s">
        <v>78</v>
      </c>
      <c r="BK853" s="163" t="n">
        <f aca="false">ROUND(I853*H853,2)</f>
        <v>8973.45</v>
      </c>
      <c r="BL853" s="4" t="s">
        <v>280</v>
      </c>
      <c r="BM853" s="162" t="s">
        <v>1318</v>
      </c>
    </row>
    <row r="854" s="20" customFormat="true" ht="10.5" hidden="false" customHeight="false" outlineLevel="0" collapsed="false">
      <c r="B854" s="21"/>
      <c r="D854" s="164" t="s">
        <v>178</v>
      </c>
      <c r="F854" s="165" t="s">
        <v>1319</v>
      </c>
      <c r="L854" s="21"/>
      <c r="M854" s="166"/>
      <c r="T854" s="52"/>
      <c r="AT854" s="4" t="s">
        <v>178</v>
      </c>
      <c r="AU854" s="4" t="s">
        <v>80</v>
      </c>
    </row>
    <row r="855" s="174" customFormat="true" ht="10.5" hidden="false" customHeight="false" outlineLevel="0" collapsed="false">
      <c r="B855" s="175"/>
      <c r="D855" s="169" t="s">
        <v>180</v>
      </c>
      <c r="E855" s="176"/>
      <c r="F855" s="177" t="s">
        <v>1320</v>
      </c>
      <c r="H855" s="178" t="n">
        <v>22.95</v>
      </c>
      <c r="L855" s="175"/>
      <c r="M855" s="179"/>
      <c r="T855" s="180"/>
      <c r="AT855" s="176" t="s">
        <v>180</v>
      </c>
      <c r="AU855" s="176" t="s">
        <v>80</v>
      </c>
      <c r="AV855" s="174" t="s">
        <v>80</v>
      </c>
      <c r="AW855" s="174" t="s">
        <v>32</v>
      </c>
      <c r="AX855" s="174" t="s">
        <v>78</v>
      </c>
      <c r="AY855" s="176" t="s">
        <v>170</v>
      </c>
    </row>
    <row r="856" s="20" customFormat="true" ht="16.5" hidden="false" customHeight="true" outlineLevel="0" collapsed="false">
      <c r="B856" s="21"/>
      <c r="C856" s="188" t="s">
        <v>1321</v>
      </c>
      <c r="D856" s="188" t="s">
        <v>229</v>
      </c>
      <c r="E856" s="189" t="s">
        <v>1322</v>
      </c>
      <c r="F856" s="190" t="s">
        <v>1323</v>
      </c>
      <c r="G856" s="191" t="s">
        <v>292</v>
      </c>
      <c r="H856" s="192" t="n">
        <v>42.083</v>
      </c>
      <c r="I856" s="193" t="n">
        <v>447</v>
      </c>
      <c r="J856" s="194" t="n">
        <f aca="false">ROUND(I856*H856,2)</f>
        <v>18811.1</v>
      </c>
      <c r="K856" s="190"/>
      <c r="L856" s="195"/>
      <c r="M856" s="196"/>
      <c r="N856" s="197" t="s">
        <v>42</v>
      </c>
      <c r="O856" s="160" t="n">
        <v>0</v>
      </c>
      <c r="P856" s="160" t="n">
        <f aca="false">O856*H856</f>
        <v>0</v>
      </c>
      <c r="Q856" s="160" t="n">
        <v>0.004</v>
      </c>
      <c r="R856" s="160" t="n">
        <f aca="false">Q856*H856</f>
        <v>0.168332</v>
      </c>
      <c r="S856" s="160" t="n">
        <v>0</v>
      </c>
      <c r="T856" s="161" t="n">
        <f aca="false">S856*H856</f>
        <v>0</v>
      </c>
      <c r="AR856" s="162" t="s">
        <v>390</v>
      </c>
      <c r="AT856" s="162" t="s">
        <v>229</v>
      </c>
      <c r="AU856" s="162" t="s">
        <v>80</v>
      </c>
      <c r="AY856" s="4" t="s">
        <v>170</v>
      </c>
      <c r="BE856" s="163" t="n">
        <f aca="false">IF(N856="základní",J856,0)</f>
        <v>18811.1</v>
      </c>
      <c r="BF856" s="163" t="n">
        <f aca="false">IF(N856="snížená",J856,0)</f>
        <v>0</v>
      </c>
      <c r="BG856" s="163" t="n">
        <f aca="false">IF(N856="zákl. přenesená",J856,0)</f>
        <v>0</v>
      </c>
      <c r="BH856" s="163" t="n">
        <f aca="false">IF(N856="sníž. přenesená",J856,0)</f>
        <v>0</v>
      </c>
      <c r="BI856" s="163" t="n">
        <f aca="false">IF(N856="nulová",J856,0)</f>
        <v>0</v>
      </c>
      <c r="BJ856" s="4" t="s">
        <v>78</v>
      </c>
      <c r="BK856" s="163" t="n">
        <f aca="false">ROUND(I856*H856,2)</f>
        <v>18811.1</v>
      </c>
      <c r="BL856" s="4" t="s">
        <v>280</v>
      </c>
      <c r="BM856" s="162" t="s">
        <v>1324</v>
      </c>
    </row>
    <row r="857" s="174" customFormat="true" ht="10.5" hidden="false" customHeight="false" outlineLevel="0" collapsed="false">
      <c r="B857" s="175"/>
      <c r="D857" s="169" t="s">
        <v>180</v>
      </c>
      <c r="F857" s="177" t="s">
        <v>1325</v>
      </c>
      <c r="H857" s="178" t="n">
        <v>42.083</v>
      </c>
      <c r="L857" s="175"/>
      <c r="M857" s="179"/>
      <c r="T857" s="180"/>
      <c r="AT857" s="176" t="s">
        <v>180</v>
      </c>
      <c r="AU857" s="176" t="s">
        <v>80</v>
      </c>
      <c r="AV857" s="174" t="s">
        <v>80</v>
      </c>
      <c r="AW857" s="174" t="s">
        <v>3</v>
      </c>
      <c r="AX857" s="174" t="s">
        <v>78</v>
      </c>
      <c r="AY857" s="176" t="s">
        <v>170</v>
      </c>
    </row>
    <row r="858" s="20" customFormat="true" ht="37.9" hidden="false" customHeight="true" outlineLevel="0" collapsed="false">
      <c r="B858" s="21"/>
      <c r="C858" s="151" t="s">
        <v>1326</v>
      </c>
      <c r="D858" s="151" t="s">
        <v>172</v>
      </c>
      <c r="E858" s="152" t="s">
        <v>1327</v>
      </c>
      <c r="F858" s="153" t="s">
        <v>1328</v>
      </c>
      <c r="G858" s="154" t="s">
        <v>352</v>
      </c>
      <c r="H858" s="155" t="n">
        <v>25.5</v>
      </c>
      <c r="I858" s="156" t="n">
        <v>156</v>
      </c>
      <c r="J858" s="157" t="n">
        <f aca="false">ROUND(I858*H858,2)</f>
        <v>3978</v>
      </c>
      <c r="K858" s="153"/>
      <c r="L858" s="21"/>
      <c r="M858" s="158"/>
      <c r="N858" s="159" t="s">
        <v>42</v>
      </c>
      <c r="O858" s="160" t="n">
        <v>0.23</v>
      </c>
      <c r="P858" s="160" t="n">
        <f aca="false">O858*H858</f>
        <v>5.865</v>
      </c>
      <c r="Q858" s="160" t="n">
        <v>0.00075</v>
      </c>
      <c r="R858" s="160" t="n">
        <f aca="false">Q858*H858</f>
        <v>0.019125</v>
      </c>
      <c r="S858" s="160" t="n">
        <v>0</v>
      </c>
      <c r="T858" s="161" t="n">
        <f aca="false">S858*H858</f>
        <v>0</v>
      </c>
      <c r="AR858" s="162" t="s">
        <v>280</v>
      </c>
      <c r="AT858" s="162" t="s">
        <v>172</v>
      </c>
      <c r="AU858" s="162" t="s">
        <v>80</v>
      </c>
      <c r="AY858" s="4" t="s">
        <v>170</v>
      </c>
      <c r="BE858" s="163" t="n">
        <f aca="false">IF(N858="základní",J858,0)</f>
        <v>3978</v>
      </c>
      <c r="BF858" s="163" t="n">
        <f aca="false">IF(N858="snížená",J858,0)</f>
        <v>0</v>
      </c>
      <c r="BG858" s="163" t="n">
        <f aca="false">IF(N858="zákl. přenesená",J858,0)</f>
        <v>0</v>
      </c>
      <c r="BH858" s="163" t="n">
        <f aca="false">IF(N858="sníž. přenesená",J858,0)</f>
        <v>0</v>
      </c>
      <c r="BI858" s="163" t="n">
        <f aca="false">IF(N858="nulová",J858,0)</f>
        <v>0</v>
      </c>
      <c r="BJ858" s="4" t="s">
        <v>78</v>
      </c>
      <c r="BK858" s="163" t="n">
        <f aca="false">ROUND(I858*H858,2)</f>
        <v>3978</v>
      </c>
      <c r="BL858" s="4" t="s">
        <v>280</v>
      </c>
      <c r="BM858" s="162" t="s">
        <v>1329</v>
      </c>
    </row>
    <row r="859" s="20" customFormat="true" ht="10.5" hidden="false" customHeight="false" outlineLevel="0" collapsed="false">
      <c r="B859" s="21"/>
      <c r="D859" s="164" t="s">
        <v>178</v>
      </c>
      <c r="F859" s="165" t="s">
        <v>1330</v>
      </c>
      <c r="L859" s="21"/>
      <c r="M859" s="166"/>
      <c r="T859" s="52"/>
      <c r="AT859" s="4" t="s">
        <v>178</v>
      </c>
      <c r="AU859" s="4" t="s">
        <v>80</v>
      </c>
    </row>
    <row r="860" s="174" customFormat="true" ht="10.5" hidden="false" customHeight="false" outlineLevel="0" collapsed="false">
      <c r="B860" s="175"/>
      <c r="D860" s="169" t="s">
        <v>180</v>
      </c>
      <c r="E860" s="176"/>
      <c r="F860" s="177" t="s">
        <v>1331</v>
      </c>
      <c r="H860" s="178" t="n">
        <v>25.5</v>
      </c>
      <c r="L860" s="175"/>
      <c r="M860" s="179"/>
      <c r="T860" s="180"/>
      <c r="AT860" s="176" t="s">
        <v>180</v>
      </c>
      <c r="AU860" s="176" t="s">
        <v>80</v>
      </c>
      <c r="AV860" s="174" t="s">
        <v>80</v>
      </c>
      <c r="AW860" s="174" t="s">
        <v>32</v>
      </c>
      <c r="AX860" s="174" t="s">
        <v>78</v>
      </c>
      <c r="AY860" s="176" t="s">
        <v>170</v>
      </c>
    </row>
    <row r="861" s="20" customFormat="true" ht="37.9" hidden="false" customHeight="true" outlineLevel="0" collapsed="false">
      <c r="B861" s="21"/>
      <c r="C861" s="188" t="s">
        <v>1332</v>
      </c>
      <c r="D861" s="188" t="s">
        <v>229</v>
      </c>
      <c r="E861" s="189" t="s">
        <v>1333</v>
      </c>
      <c r="F861" s="190" t="s">
        <v>1334</v>
      </c>
      <c r="G861" s="191" t="s">
        <v>260</v>
      </c>
      <c r="H861" s="192" t="n">
        <v>4.898</v>
      </c>
      <c r="I861" s="193" t="n">
        <v>874</v>
      </c>
      <c r="J861" s="194" t="n">
        <f aca="false">ROUND(I861*H861,2)</f>
        <v>4280.85</v>
      </c>
      <c r="K861" s="190"/>
      <c r="L861" s="195"/>
      <c r="M861" s="196"/>
      <c r="N861" s="197" t="s">
        <v>42</v>
      </c>
      <c r="O861" s="160" t="n">
        <v>0</v>
      </c>
      <c r="P861" s="160" t="n">
        <f aca="false">O861*H861</f>
        <v>0</v>
      </c>
      <c r="Q861" s="160" t="n">
        <v>0.0192</v>
      </c>
      <c r="R861" s="160" t="n">
        <f aca="false">Q861*H861</f>
        <v>0.0940416</v>
      </c>
      <c r="S861" s="160" t="n">
        <v>0</v>
      </c>
      <c r="T861" s="161" t="n">
        <f aca="false">S861*H861</f>
        <v>0</v>
      </c>
      <c r="AR861" s="162" t="s">
        <v>390</v>
      </c>
      <c r="AT861" s="162" t="s">
        <v>229</v>
      </c>
      <c r="AU861" s="162" t="s">
        <v>80</v>
      </c>
      <c r="AY861" s="4" t="s">
        <v>170</v>
      </c>
      <c r="BE861" s="163" t="n">
        <f aca="false">IF(N861="základní",J861,0)</f>
        <v>4280.85</v>
      </c>
      <c r="BF861" s="163" t="n">
        <f aca="false">IF(N861="snížená",J861,0)</f>
        <v>0</v>
      </c>
      <c r="BG861" s="163" t="n">
        <f aca="false">IF(N861="zákl. přenesená",J861,0)</f>
        <v>0</v>
      </c>
      <c r="BH861" s="163" t="n">
        <f aca="false">IF(N861="sníž. přenesená",J861,0)</f>
        <v>0</v>
      </c>
      <c r="BI861" s="163" t="n">
        <f aca="false">IF(N861="nulová",J861,0)</f>
        <v>0</v>
      </c>
      <c r="BJ861" s="4" t="s">
        <v>78</v>
      </c>
      <c r="BK861" s="163" t="n">
        <f aca="false">ROUND(I861*H861,2)</f>
        <v>4280.85</v>
      </c>
      <c r="BL861" s="4" t="s">
        <v>280</v>
      </c>
      <c r="BM861" s="162" t="s">
        <v>1335</v>
      </c>
    </row>
    <row r="862" s="174" customFormat="true" ht="10.5" hidden="false" customHeight="false" outlineLevel="0" collapsed="false">
      <c r="B862" s="175"/>
      <c r="D862" s="169" t="s">
        <v>180</v>
      </c>
      <c r="E862" s="176"/>
      <c r="F862" s="177" t="s">
        <v>1336</v>
      </c>
      <c r="H862" s="178" t="n">
        <v>4.259</v>
      </c>
      <c r="L862" s="175"/>
      <c r="M862" s="179"/>
      <c r="T862" s="180"/>
      <c r="AT862" s="176" t="s">
        <v>180</v>
      </c>
      <c r="AU862" s="176" t="s">
        <v>80</v>
      </c>
      <c r="AV862" s="174" t="s">
        <v>80</v>
      </c>
      <c r="AW862" s="174" t="s">
        <v>32</v>
      </c>
      <c r="AX862" s="174" t="s">
        <v>78</v>
      </c>
      <c r="AY862" s="176" t="s">
        <v>170</v>
      </c>
    </row>
    <row r="863" s="174" customFormat="true" ht="10.5" hidden="false" customHeight="false" outlineLevel="0" collapsed="false">
      <c r="B863" s="175"/>
      <c r="D863" s="169" t="s">
        <v>180</v>
      </c>
      <c r="F863" s="177" t="s">
        <v>1337</v>
      </c>
      <c r="H863" s="178" t="n">
        <v>4.898</v>
      </c>
      <c r="L863" s="175"/>
      <c r="M863" s="179"/>
      <c r="T863" s="180"/>
      <c r="AT863" s="176" t="s">
        <v>180</v>
      </c>
      <c r="AU863" s="176" t="s">
        <v>80</v>
      </c>
      <c r="AV863" s="174" t="s">
        <v>80</v>
      </c>
      <c r="AW863" s="174" t="s">
        <v>3</v>
      </c>
      <c r="AX863" s="174" t="s">
        <v>78</v>
      </c>
      <c r="AY863" s="176" t="s">
        <v>170</v>
      </c>
    </row>
    <row r="864" s="20" customFormat="true" ht="33" hidden="false" customHeight="true" outlineLevel="0" collapsed="false">
      <c r="B864" s="21"/>
      <c r="C864" s="151" t="s">
        <v>1338</v>
      </c>
      <c r="D864" s="151" t="s">
        <v>172</v>
      </c>
      <c r="E864" s="152" t="s">
        <v>1339</v>
      </c>
      <c r="F864" s="153" t="s">
        <v>1340</v>
      </c>
      <c r="G864" s="154" t="s">
        <v>352</v>
      </c>
      <c r="H864" s="155" t="n">
        <v>328.7</v>
      </c>
      <c r="I864" s="156" t="n">
        <v>123</v>
      </c>
      <c r="J864" s="157" t="n">
        <f aca="false">ROUND(I864*H864,2)</f>
        <v>40430.1</v>
      </c>
      <c r="K864" s="153"/>
      <c r="L864" s="21"/>
      <c r="M864" s="158"/>
      <c r="N864" s="159" t="s">
        <v>42</v>
      </c>
      <c r="O864" s="160" t="n">
        <v>0.19</v>
      </c>
      <c r="P864" s="160" t="n">
        <f aca="false">O864*H864</f>
        <v>62.453</v>
      </c>
      <c r="Q864" s="160" t="n">
        <v>0.00043</v>
      </c>
      <c r="R864" s="160" t="n">
        <f aca="false">Q864*H864</f>
        <v>0.141341</v>
      </c>
      <c r="S864" s="160" t="n">
        <v>0</v>
      </c>
      <c r="T864" s="161" t="n">
        <f aca="false">S864*H864</f>
        <v>0</v>
      </c>
      <c r="AR864" s="162" t="s">
        <v>280</v>
      </c>
      <c r="AT864" s="162" t="s">
        <v>172</v>
      </c>
      <c r="AU864" s="162" t="s">
        <v>80</v>
      </c>
      <c r="AY864" s="4" t="s">
        <v>170</v>
      </c>
      <c r="BE864" s="163" t="n">
        <f aca="false">IF(N864="základní",J864,0)</f>
        <v>40430.1</v>
      </c>
      <c r="BF864" s="163" t="n">
        <f aca="false">IF(N864="snížená",J864,0)</f>
        <v>0</v>
      </c>
      <c r="BG864" s="163" t="n">
        <f aca="false">IF(N864="zákl. přenesená",J864,0)</f>
        <v>0</v>
      </c>
      <c r="BH864" s="163" t="n">
        <f aca="false">IF(N864="sníž. přenesená",J864,0)</f>
        <v>0</v>
      </c>
      <c r="BI864" s="163" t="n">
        <f aca="false">IF(N864="nulová",J864,0)</f>
        <v>0</v>
      </c>
      <c r="BJ864" s="4" t="s">
        <v>78</v>
      </c>
      <c r="BK864" s="163" t="n">
        <f aca="false">ROUND(I864*H864,2)</f>
        <v>40430.1</v>
      </c>
      <c r="BL864" s="4" t="s">
        <v>280</v>
      </c>
      <c r="BM864" s="162" t="s">
        <v>1341</v>
      </c>
    </row>
    <row r="865" s="20" customFormat="true" ht="10.5" hidden="false" customHeight="false" outlineLevel="0" collapsed="false">
      <c r="B865" s="21"/>
      <c r="D865" s="164" t="s">
        <v>178</v>
      </c>
      <c r="F865" s="165" t="s">
        <v>1342</v>
      </c>
      <c r="L865" s="21"/>
      <c r="M865" s="166"/>
      <c r="T865" s="52"/>
      <c r="AT865" s="4" t="s">
        <v>178</v>
      </c>
      <c r="AU865" s="4" t="s">
        <v>80</v>
      </c>
    </row>
    <row r="866" s="167" customFormat="true" ht="10.5" hidden="false" customHeight="false" outlineLevel="0" collapsed="false">
      <c r="B866" s="168"/>
      <c r="D866" s="169" t="s">
        <v>180</v>
      </c>
      <c r="E866" s="170"/>
      <c r="F866" s="171" t="s">
        <v>1343</v>
      </c>
      <c r="H866" s="170"/>
      <c r="L866" s="168"/>
      <c r="M866" s="172"/>
      <c r="T866" s="173"/>
      <c r="AT866" s="170" t="s">
        <v>180</v>
      </c>
      <c r="AU866" s="170" t="s">
        <v>80</v>
      </c>
      <c r="AV866" s="167" t="s">
        <v>78</v>
      </c>
      <c r="AW866" s="167" t="s">
        <v>32</v>
      </c>
      <c r="AX866" s="167" t="s">
        <v>71</v>
      </c>
      <c r="AY866" s="170" t="s">
        <v>170</v>
      </c>
    </row>
    <row r="867" s="174" customFormat="true" ht="10.5" hidden="false" customHeight="false" outlineLevel="0" collapsed="false">
      <c r="B867" s="175"/>
      <c r="D867" s="169" t="s">
        <v>180</v>
      </c>
      <c r="E867" s="176"/>
      <c r="F867" s="177" t="s">
        <v>1344</v>
      </c>
      <c r="H867" s="178" t="n">
        <v>179.3</v>
      </c>
      <c r="L867" s="175"/>
      <c r="M867" s="179"/>
      <c r="T867" s="180"/>
      <c r="AT867" s="176" t="s">
        <v>180</v>
      </c>
      <c r="AU867" s="176" t="s">
        <v>80</v>
      </c>
      <c r="AV867" s="174" t="s">
        <v>80</v>
      </c>
      <c r="AW867" s="174" t="s">
        <v>32</v>
      </c>
      <c r="AX867" s="174" t="s">
        <v>71</v>
      </c>
      <c r="AY867" s="176" t="s">
        <v>170</v>
      </c>
    </row>
    <row r="868" s="167" customFormat="true" ht="10.5" hidden="false" customHeight="false" outlineLevel="0" collapsed="false">
      <c r="B868" s="168"/>
      <c r="D868" s="169" t="s">
        <v>180</v>
      </c>
      <c r="E868" s="170"/>
      <c r="F868" s="171" t="s">
        <v>277</v>
      </c>
      <c r="H868" s="170"/>
      <c r="L868" s="168"/>
      <c r="M868" s="172"/>
      <c r="T868" s="173"/>
      <c r="AT868" s="170" t="s">
        <v>180</v>
      </c>
      <c r="AU868" s="170" t="s">
        <v>80</v>
      </c>
      <c r="AV868" s="167" t="s">
        <v>78</v>
      </c>
      <c r="AW868" s="167" t="s">
        <v>32</v>
      </c>
      <c r="AX868" s="167" t="s">
        <v>71</v>
      </c>
      <c r="AY868" s="170" t="s">
        <v>170</v>
      </c>
    </row>
    <row r="869" s="174" customFormat="true" ht="10.5" hidden="false" customHeight="false" outlineLevel="0" collapsed="false">
      <c r="B869" s="175"/>
      <c r="D869" s="169" t="s">
        <v>180</v>
      </c>
      <c r="E869" s="176"/>
      <c r="F869" s="177" t="s">
        <v>1345</v>
      </c>
      <c r="H869" s="178" t="n">
        <v>138.5</v>
      </c>
      <c r="L869" s="175"/>
      <c r="M869" s="179"/>
      <c r="T869" s="180"/>
      <c r="AT869" s="176" t="s">
        <v>180</v>
      </c>
      <c r="AU869" s="176" t="s">
        <v>80</v>
      </c>
      <c r="AV869" s="174" t="s">
        <v>80</v>
      </c>
      <c r="AW869" s="174" t="s">
        <v>32</v>
      </c>
      <c r="AX869" s="174" t="s">
        <v>71</v>
      </c>
      <c r="AY869" s="176" t="s">
        <v>170</v>
      </c>
    </row>
    <row r="870" s="167" customFormat="true" ht="10.5" hidden="false" customHeight="false" outlineLevel="0" collapsed="false">
      <c r="B870" s="168"/>
      <c r="D870" s="169" t="s">
        <v>180</v>
      </c>
      <c r="E870" s="170"/>
      <c r="F870" s="171" t="s">
        <v>1346</v>
      </c>
      <c r="H870" s="170"/>
      <c r="L870" s="168"/>
      <c r="M870" s="172"/>
      <c r="T870" s="173"/>
      <c r="AT870" s="170" t="s">
        <v>180</v>
      </c>
      <c r="AU870" s="170" t="s">
        <v>80</v>
      </c>
      <c r="AV870" s="167" t="s">
        <v>78</v>
      </c>
      <c r="AW870" s="167" t="s">
        <v>32</v>
      </c>
      <c r="AX870" s="167" t="s">
        <v>71</v>
      </c>
      <c r="AY870" s="170" t="s">
        <v>170</v>
      </c>
    </row>
    <row r="871" s="174" customFormat="true" ht="10.5" hidden="false" customHeight="false" outlineLevel="0" collapsed="false">
      <c r="B871" s="175"/>
      <c r="D871" s="169" t="s">
        <v>180</v>
      </c>
      <c r="E871" s="176"/>
      <c r="F871" s="177" t="s">
        <v>1347</v>
      </c>
      <c r="H871" s="178" t="n">
        <v>10.9</v>
      </c>
      <c r="L871" s="175"/>
      <c r="M871" s="179"/>
      <c r="T871" s="180"/>
      <c r="AT871" s="176" t="s">
        <v>180</v>
      </c>
      <c r="AU871" s="176" t="s">
        <v>80</v>
      </c>
      <c r="AV871" s="174" t="s">
        <v>80</v>
      </c>
      <c r="AW871" s="174" t="s">
        <v>32</v>
      </c>
      <c r="AX871" s="174" t="s">
        <v>71</v>
      </c>
      <c r="AY871" s="176" t="s">
        <v>170</v>
      </c>
    </row>
    <row r="872" s="181" customFormat="true" ht="10.5" hidden="false" customHeight="false" outlineLevel="0" collapsed="false">
      <c r="B872" s="182"/>
      <c r="D872" s="169" t="s">
        <v>180</v>
      </c>
      <c r="E872" s="183"/>
      <c r="F872" s="184" t="s">
        <v>190</v>
      </c>
      <c r="H872" s="185" t="n">
        <v>328.7</v>
      </c>
      <c r="L872" s="182"/>
      <c r="M872" s="186"/>
      <c r="T872" s="187"/>
      <c r="AT872" s="183" t="s">
        <v>180</v>
      </c>
      <c r="AU872" s="183" t="s">
        <v>80</v>
      </c>
      <c r="AV872" s="181" t="s">
        <v>176</v>
      </c>
      <c r="AW872" s="181" t="s">
        <v>32</v>
      </c>
      <c r="AX872" s="181" t="s">
        <v>78</v>
      </c>
      <c r="AY872" s="183" t="s">
        <v>170</v>
      </c>
    </row>
    <row r="873" s="20" customFormat="true" ht="24.2" hidden="false" customHeight="true" outlineLevel="0" collapsed="false">
      <c r="B873" s="21"/>
      <c r="C873" s="188" t="s">
        <v>1348</v>
      </c>
      <c r="D873" s="188" t="s">
        <v>229</v>
      </c>
      <c r="E873" s="189" t="s">
        <v>1349</v>
      </c>
      <c r="F873" s="190" t="s">
        <v>1350</v>
      </c>
      <c r="G873" s="191" t="s">
        <v>292</v>
      </c>
      <c r="H873" s="192" t="n">
        <v>813.533</v>
      </c>
      <c r="I873" s="193" t="n">
        <v>242</v>
      </c>
      <c r="J873" s="194" t="n">
        <f aca="false">ROUND(I873*H873,2)</f>
        <v>196874.99</v>
      </c>
      <c r="K873" s="190"/>
      <c r="L873" s="195"/>
      <c r="M873" s="196"/>
      <c r="N873" s="197" t="s">
        <v>42</v>
      </c>
      <c r="O873" s="160" t="n">
        <v>0</v>
      </c>
      <c r="P873" s="160" t="n">
        <f aca="false">O873*H873</f>
        <v>0</v>
      </c>
      <c r="Q873" s="160" t="n">
        <v>0.0009</v>
      </c>
      <c r="R873" s="160" t="n">
        <f aca="false">Q873*H873</f>
        <v>0.7321797</v>
      </c>
      <c r="S873" s="160" t="n">
        <v>0</v>
      </c>
      <c r="T873" s="161" t="n">
        <f aca="false">S873*H873</f>
        <v>0</v>
      </c>
      <c r="AR873" s="162" t="s">
        <v>390</v>
      </c>
      <c r="AT873" s="162" t="s">
        <v>229</v>
      </c>
      <c r="AU873" s="162" t="s">
        <v>80</v>
      </c>
      <c r="AY873" s="4" t="s">
        <v>170</v>
      </c>
      <c r="BE873" s="163" t="n">
        <f aca="false">IF(N873="základní",J873,0)</f>
        <v>196874.99</v>
      </c>
      <c r="BF873" s="163" t="n">
        <f aca="false">IF(N873="snížená",J873,0)</f>
        <v>0</v>
      </c>
      <c r="BG873" s="163" t="n">
        <f aca="false">IF(N873="zákl. přenesená",J873,0)</f>
        <v>0</v>
      </c>
      <c r="BH873" s="163" t="n">
        <f aca="false">IF(N873="sníž. přenesená",J873,0)</f>
        <v>0</v>
      </c>
      <c r="BI873" s="163" t="n">
        <f aca="false">IF(N873="nulová",J873,0)</f>
        <v>0</v>
      </c>
      <c r="BJ873" s="4" t="s">
        <v>78</v>
      </c>
      <c r="BK873" s="163" t="n">
        <f aca="false">ROUND(I873*H873,2)</f>
        <v>196874.99</v>
      </c>
      <c r="BL873" s="4" t="s">
        <v>280</v>
      </c>
      <c r="BM873" s="162" t="s">
        <v>1351</v>
      </c>
    </row>
    <row r="874" s="174" customFormat="true" ht="10.5" hidden="false" customHeight="false" outlineLevel="0" collapsed="false">
      <c r="B874" s="175"/>
      <c r="D874" s="169" t="s">
        <v>180</v>
      </c>
      <c r="F874" s="177" t="s">
        <v>1352</v>
      </c>
      <c r="H874" s="178" t="n">
        <v>813.533</v>
      </c>
      <c r="L874" s="175"/>
      <c r="M874" s="179"/>
      <c r="T874" s="180"/>
      <c r="AT874" s="176" t="s">
        <v>180</v>
      </c>
      <c r="AU874" s="176" t="s">
        <v>80</v>
      </c>
      <c r="AV874" s="174" t="s">
        <v>80</v>
      </c>
      <c r="AW874" s="174" t="s">
        <v>3</v>
      </c>
      <c r="AX874" s="174" t="s">
        <v>78</v>
      </c>
      <c r="AY874" s="176" t="s">
        <v>170</v>
      </c>
    </row>
    <row r="875" s="20" customFormat="true" ht="37.9" hidden="false" customHeight="true" outlineLevel="0" collapsed="false">
      <c r="B875" s="21"/>
      <c r="C875" s="151" t="s">
        <v>1353</v>
      </c>
      <c r="D875" s="151" t="s">
        <v>172</v>
      </c>
      <c r="E875" s="152" t="s">
        <v>1354</v>
      </c>
      <c r="F875" s="153" t="s">
        <v>1355</v>
      </c>
      <c r="G875" s="154" t="s">
        <v>352</v>
      </c>
      <c r="H875" s="155" t="n">
        <v>14.14</v>
      </c>
      <c r="I875" s="156" t="n">
        <v>170</v>
      </c>
      <c r="J875" s="157" t="n">
        <f aca="false">ROUND(I875*H875,2)</f>
        <v>2403.8</v>
      </c>
      <c r="K875" s="153"/>
      <c r="L875" s="21"/>
      <c r="M875" s="158"/>
      <c r="N875" s="159" t="s">
        <v>42</v>
      </c>
      <c r="O875" s="160" t="n">
        <v>0.269</v>
      </c>
      <c r="P875" s="160" t="n">
        <f aca="false">O875*H875</f>
        <v>3.80366</v>
      </c>
      <c r="Q875" s="160" t="n">
        <v>0.00043</v>
      </c>
      <c r="R875" s="160" t="n">
        <f aca="false">Q875*H875</f>
        <v>0.0060802</v>
      </c>
      <c r="S875" s="160" t="n">
        <v>0</v>
      </c>
      <c r="T875" s="161" t="n">
        <f aca="false">S875*H875</f>
        <v>0</v>
      </c>
      <c r="AR875" s="162" t="s">
        <v>280</v>
      </c>
      <c r="AT875" s="162" t="s">
        <v>172</v>
      </c>
      <c r="AU875" s="162" t="s">
        <v>80</v>
      </c>
      <c r="AY875" s="4" t="s">
        <v>170</v>
      </c>
      <c r="BE875" s="163" t="n">
        <f aca="false">IF(N875="základní",J875,0)</f>
        <v>2403.8</v>
      </c>
      <c r="BF875" s="163" t="n">
        <f aca="false">IF(N875="snížená",J875,0)</f>
        <v>0</v>
      </c>
      <c r="BG875" s="163" t="n">
        <f aca="false">IF(N875="zákl. přenesená",J875,0)</f>
        <v>0</v>
      </c>
      <c r="BH875" s="163" t="n">
        <f aca="false">IF(N875="sníž. přenesená",J875,0)</f>
        <v>0</v>
      </c>
      <c r="BI875" s="163" t="n">
        <f aca="false">IF(N875="nulová",J875,0)</f>
        <v>0</v>
      </c>
      <c r="BJ875" s="4" t="s">
        <v>78</v>
      </c>
      <c r="BK875" s="163" t="n">
        <f aca="false">ROUND(I875*H875,2)</f>
        <v>2403.8</v>
      </c>
      <c r="BL875" s="4" t="s">
        <v>280</v>
      </c>
      <c r="BM875" s="162" t="s">
        <v>1356</v>
      </c>
    </row>
    <row r="876" s="20" customFormat="true" ht="10.5" hidden="false" customHeight="false" outlineLevel="0" collapsed="false">
      <c r="B876" s="21"/>
      <c r="D876" s="164" t="s">
        <v>178</v>
      </c>
      <c r="F876" s="165" t="s">
        <v>1357</v>
      </c>
      <c r="L876" s="21"/>
      <c r="M876" s="166"/>
      <c r="T876" s="52"/>
      <c r="AT876" s="4" t="s">
        <v>178</v>
      </c>
      <c r="AU876" s="4" t="s">
        <v>80</v>
      </c>
    </row>
    <row r="877" s="174" customFormat="true" ht="10.5" hidden="false" customHeight="false" outlineLevel="0" collapsed="false">
      <c r="B877" s="175"/>
      <c r="D877" s="169" t="s">
        <v>180</v>
      </c>
      <c r="E877" s="176"/>
      <c r="F877" s="177" t="s">
        <v>1358</v>
      </c>
      <c r="H877" s="178" t="n">
        <v>14.14</v>
      </c>
      <c r="L877" s="175"/>
      <c r="M877" s="179"/>
      <c r="T877" s="180"/>
      <c r="AT877" s="176" t="s">
        <v>180</v>
      </c>
      <c r="AU877" s="176" t="s">
        <v>80</v>
      </c>
      <c r="AV877" s="174" t="s">
        <v>80</v>
      </c>
      <c r="AW877" s="174" t="s">
        <v>32</v>
      </c>
      <c r="AX877" s="174" t="s">
        <v>78</v>
      </c>
      <c r="AY877" s="176" t="s">
        <v>170</v>
      </c>
    </row>
    <row r="878" s="20" customFormat="true" ht="24.2" hidden="false" customHeight="true" outlineLevel="0" collapsed="false">
      <c r="B878" s="21"/>
      <c r="C878" s="188" t="s">
        <v>1359</v>
      </c>
      <c r="D878" s="188" t="s">
        <v>229</v>
      </c>
      <c r="E878" s="189" t="s">
        <v>1349</v>
      </c>
      <c r="F878" s="190" t="s">
        <v>1350</v>
      </c>
      <c r="G878" s="191" t="s">
        <v>292</v>
      </c>
      <c r="H878" s="192" t="n">
        <v>34.997</v>
      </c>
      <c r="I878" s="193" t="n">
        <v>242</v>
      </c>
      <c r="J878" s="194" t="n">
        <f aca="false">ROUND(I878*H878,2)</f>
        <v>8469.27</v>
      </c>
      <c r="K878" s="190"/>
      <c r="L878" s="195"/>
      <c r="M878" s="196"/>
      <c r="N878" s="197" t="s">
        <v>42</v>
      </c>
      <c r="O878" s="160" t="n">
        <v>0</v>
      </c>
      <c r="P878" s="160" t="n">
        <f aca="false">O878*H878</f>
        <v>0</v>
      </c>
      <c r="Q878" s="160" t="n">
        <v>0.0009</v>
      </c>
      <c r="R878" s="160" t="n">
        <f aca="false">Q878*H878</f>
        <v>0.0314973</v>
      </c>
      <c r="S878" s="160" t="n">
        <v>0</v>
      </c>
      <c r="T878" s="161" t="n">
        <f aca="false">S878*H878</f>
        <v>0</v>
      </c>
      <c r="AR878" s="162" t="s">
        <v>390</v>
      </c>
      <c r="AT878" s="162" t="s">
        <v>229</v>
      </c>
      <c r="AU878" s="162" t="s">
        <v>80</v>
      </c>
      <c r="AY878" s="4" t="s">
        <v>170</v>
      </c>
      <c r="BE878" s="163" t="n">
        <f aca="false">IF(N878="základní",J878,0)</f>
        <v>8469.27</v>
      </c>
      <c r="BF878" s="163" t="n">
        <f aca="false">IF(N878="snížená",J878,0)</f>
        <v>0</v>
      </c>
      <c r="BG878" s="163" t="n">
        <f aca="false">IF(N878="zákl. přenesená",J878,0)</f>
        <v>0</v>
      </c>
      <c r="BH878" s="163" t="n">
        <f aca="false">IF(N878="sníž. přenesená",J878,0)</f>
        <v>0</v>
      </c>
      <c r="BI878" s="163" t="n">
        <f aca="false">IF(N878="nulová",J878,0)</f>
        <v>0</v>
      </c>
      <c r="BJ878" s="4" t="s">
        <v>78</v>
      </c>
      <c r="BK878" s="163" t="n">
        <f aca="false">ROUND(I878*H878,2)</f>
        <v>8469.27</v>
      </c>
      <c r="BL878" s="4" t="s">
        <v>280</v>
      </c>
      <c r="BM878" s="162" t="s">
        <v>1360</v>
      </c>
    </row>
    <row r="879" s="174" customFormat="true" ht="10.5" hidden="false" customHeight="false" outlineLevel="0" collapsed="false">
      <c r="B879" s="175"/>
      <c r="D879" s="169" t="s">
        <v>180</v>
      </c>
      <c r="F879" s="177" t="s">
        <v>1361</v>
      </c>
      <c r="H879" s="178" t="n">
        <v>34.997</v>
      </c>
      <c r="L879" s="175"/>
      <c r="M879" s="179"/>
      <c r="T879" s="180"/>
      <c r="AT879" s="176" t="s">
        <v>180</v>
      </c>
      <c r="AU879" s="176" t="s">
        <v>80</v>
      </c>
      <c r="AV879" s="174" t="s">
        <v>80</v>
      </c>
      <c r="AW879" s="174" t="s">
        <v>3</v>
      </c>
      <c r="AX879" s="174" t="s">
        <v>78</v>
      </c>
      <c r="AY879" s="176" t="s">
        <v>170</v>
      </c>
    </row>
    <row r="880" s="20" customFormat="true" ht="49.15" hidden="false" customHeight="true" outlineLevel="0" collapsed="false">
      <c r="B880" s="21"/>
      <c r="C880" s="151" t="s">
        <v>1362</v>
      </c>
      <c r="D880" s="151" t="s">
        <v>172</v>
      </c>
      <c r="E880" s="152" t="s">
        <v>1363</v>
      </c>
      <c r="F880" s="153" t="s">
        <v>1364</v>
      </c>
      <c r="G880" s="154" t="s">
        <v>260</v>
      </c>
      <c r="H880" s="155" t="n">
        <v>478.571</v>
      </c>
      <c r="I880" s="156" t="n">
        <v>1110</v>
      </c>
      <c r="J880" s="157" t="n">
        <f aca="false">ROUND(I880*H880,2)</f>
        <v>531213.81</v>
      </c>
      <c r="K880" s="153"/>
      <c r="L880" s="21"/>
      <c r="M880" s="158"/>
      <c r="N880" s="159" t="s">
        <v>42</v>
      </c>
      <c r="O880" s="160" t="n">
        <v>1.5</v>
      </c>
      <c r="P880" s="160" t="n">
        <f aca="false">O880*H880</f>
        <v>717.8565</v>
      </c>
      <c r="Q880" s="160" t="n">
        <v>0.009</v>
      </c>
      <c r="R880" s="160" t="n">
        <f aca="false">Q880*H880</f>
        <v>4.307139</v>
      </c>
      <c r="S880" s="160" t="n">
        <v>0</v>
      </c>
      <c r="T880" s="161" t="n">
        <f aca="false">S880*H880</f>
        <v>0</v>
      </c>
      <c r="AR880" s="162" t="s">
        <v>280</v>
      </c>
      <c r="AT880" s="162" t="s">
        <v>172</v>
      </c>
      <c r="AU880" s="162" t="s">
        <v>80</v>
      </c>
      <c r="AY880" s="4" t="s">
        <v>170</v>
      </c>
      <c r="BE880" s="163" t="n">
        <f aca="false">IF(N880="základní",J880,0)</f>
        <v>531213.81</v>
      </c>
      <c r="BF880" s="163" t="n">
        <f aca="false">IF(N880="snížená",J880,0)</f>
        <v>0</v>
      </c>
      <c r="BG880" s="163" t="n">
        <f aca="false">IF(N880="zákl. přenesená",J880,0)</f>
        <v>0</v>
      </c>
      <c r="BH880" s="163" t="n">
        <f aca="false">IF(N880="sníž. přenesená",J880,0)</f>
        <v>0</v>
      </c>
      <c r="BI880" s="163" t="n">
        <f aca="false">IF(N880="nulová",J880,0)</f>
        <v>0</v>
      </c>
      <c r="BJ880" s="4" t="s">
        <v>78</v>
      </c>
      <c r="BK880" s="163" t="n">
        <f aca="false">ROUND(I880*H880,2)</f>
        <v>531213.81</v>
      </c>
      <c r="BL880" s="4" t="s">
        <v>280</v>
      </c>
      <c r="BM880" s="162" t="s">
        <v>1365</v>
      </c>
    </row>
    <row r="881" s="20" customFormat="true" ht="10.5" hidden="false" customHeight="false" outlineLevel="0" collapsed="false">
      <c r="B881" s="21"/>
      <c r="D881" s="164" t="s">
        <v>178</v>
      </c>
      <c r="F881" s="165" t="s">
        <v>1366</v>
      </c>
      <c r="L881" s="21"/>
      <c r="M881" s="166"/>
      <c r="T881" s="52"/>
      <c r="AT881" s="4" t="s">
        <v>178</v>
      </c>
      <c r="AU881" s="4" t="s">
        <v>80</v>
      </c>
    </row>
    <row r="882" s="174" customFormat="true" ht="10.5" hidden="false" customHeight="false" outlineLevel="0" collapsed="false">
      <c r="B882" s="175"/>
      <c r="D882" s="169" t="s">
        <v>180</v>
      </c>
      <c r="E882" s="176"/>
      <c r="F882" s="177" t="s">
        <v>1367</v>
      </c>
      <c r="H882" s="178" t="n">
        <v>469.518</v>
      </c>
      <c r="L882" s="175"/>
      <c r="M882" s="179"/>
      <c r="T882" s="180"/>
      <c r="AT882" s="176" t="s">
        <v>180</v>
      </c>
      <c r="AU882" s="176" t="s">
        <v>80</v>
      </c>
      <c r="AV882" s="174" t="s">
        <v>80</v>
      </c>
      <c r="AW882" s="174" t="s">
        <v>32</v>
      </c>
      <c r="AX882" s="174" t="s">
        <v>71</v>
      </c>
      <c r="AY882" s="176" t="s">
        <v>170</v>
      </c>
    </row>
    <row r="883" s="167" customFormat="true" ht="10.5" hidden="false" customHeight="false" outlineLevel="0" collapsed="false">
      <c r="B883" s="168"/>
      <c r="D883" s="169" t="s">
        <v>180</v>
      </c>
      <c r="E883" s="170"/>
      <c r="F883" s="171" t="s">
        <v>1346</v>
      </c>
      <c r="H883" s="170"/>
      <c r="L883" s="168"/>
      <c r="M883" s="172"/>
      <c r="T883" s="173"/>
      <c r="AT883" s="170" t="s">
        <v>180</v>
      </c>
      <c r="AU883" s="170" t="s">
        <v>80</v>
      </c>
      <c r="AV883" s="167" t="s">
        <v>78</v>
      </c>
      <c r="AW883" s="167" t="s">
        <v>32</v>
      </c>
      <c r="AX883" s="167" t="s">
        <v>71</v>
      </c>
      <c r="AY883" s="170" t="s">
        <v>170</v>
      </c>
    </row>
    <row r="884" s="174" customFormat="true" ht="10.5" hidden="false" customHeight="false" outlineLevel="0" collapsed="false">
      <c r="B884" s="175"/>
      <c r="D884" s="169" t="s">
        <v>180</v>
      </c>
      <c r="E884" s="176"/>
      <c r="F884" s="177" t="s">
        <v>1368</v>
      </c>
      <c r="H884" s="178" t="n">
        <v>9.053</v>
      </c>
      <c r="L884" s="175"/>
      <c r="M884" s="179"/>
      <c r="T884" s="180"/>
      <c r="AT884" s="176" t="s">
        <v>180</v>
      </c>
      <c r="AU884" s="176" t="s">
        <v>80</v>
      </c>
      <c r="AV884" s="174" t="s">
        <v>80</v>
      </c>
      <c r="AW884" s="174" t="s">
        <v>32</v>
      </c>
      <c r="AX884" s="174" t="s">
        <v>71</v>
      </c>
      <c r="AY884" s="176" t="s">
        <v>170</v>
      </c>
    </row>
    <row r="885" s="181" customFormat="true" ht="10.5" hidden="false" customHeight="false" outlineLevel="0" collapsed="false">
      <c r="B885" s="182"/>
      <c r="D885" s="169" t="s">
        <v>180</v>
      </c>
      <c r="E885" s="183"/>
      <c r="F885" s="184" t="s">
        <v>190</v>
      </c>
      <c r="H885" s="185" t="n">
        <v>478.571</v>
      </c>
      <c r="L885" s="182"/>
      <c r="M885" s="186"/>
      <c r="T885" s="187"/>
      <c r="AT885" s="183" t="s">
        <v>180</v>
      </c>
      <c r="AU885" s="183" t="s">
        <v>80</v>
      </c>
      <c r="AV885" s="181" t="s">
        <v>176</v>
      </c>
      <c r="AW885" s="181" t="s">
        <v>32</v>
      </c>
      <c r="AX885" s="181" t="s">
        <v>78</v>
      </c>
      <c r="AY885" s="183" t="s">
        <v>170</v>
      </c>
    </row>
    <row r="886" s="20" customFormat="true" ht="37.9" hidden="false" customHeight="true" outlineLevel="0" collapsed="false">
      <c r="B886" s="21"/>
      <c r="C886" s="188" t="s">
        <v>1369</v>
      </c>
      <c r="D886" s="188" t="s">
        <v>229</v>
      </c>
      <c r="E886" s="189" t="s">
        <v>1333</v>
      </c>
      <c r="F886" s="190" t="s">
        <v>1334</v>
      </c>
      <c r="G886" s="191" t="s">
        <v>260</v>
      </c>
      <c r="H886" s="192" t="n">
        <v>550.357</v>
      </c>
      <c r="I886" s="193" t="n">
        <v>874</v>
      </c>
      <c r="J886" s="194" t="n">
        <f aca="false">ROUND(I886*H886,2)</f>
        <v>481012.02</v>
      </c>
      <c r="K886" s="190"/>
      <c r="L886" s="195"/>
      <c r="M886" s="196"/>
      <c r="N886" s="197" t="s">
        <v>42</v>
      </c>
      <c r="O886" s="160" t="n">
        <v>0</v>
      </c>
      <c r="P886" s="160" t="n">
        <f aca="false">O886*H886</f>
        <v>0</v>
      </c>
      <c r="Q886" s="160" t="n">
        <v>0.0192</v>
      </c>
      <c r="R886" s="160" t="n">
        <f aca="false">Q886*H886</f>
        <v>10.5668544</v>
      </c>
      <c r="S886" s="160" t="n">
        <v>0</v>
      </c>
      <c r="T886" s="161" t="n">
        <f aca="false">S886*H886</f>
        <v>0</v>
      </c>
      <c r="AR886" s="162" t="s">
        <v>390</v>
      </c>
      <c r="AT886" s="162" t="s">
        <v>229</v>
      </c>
      <c r="AU886" s="162" t="s">
        <v>80</v>
      </c>
      <c r="AY886" s="4" t="s">
        <v>170</v>
      </c>
      <c r="BE886" s="163" t="n">
        <f aca="false">IF(N886="základní",J886,0)</f>
        <v>481012.02</v>
      </c>
      <c r="BF886" s="163" t="n">
        <f aca="false">IF(N886="snížená",J886,0)</f>
        <v>0</v>
      </c>
      <c r="BG886" s="163" t="n">
        <f aca="false">IF(N886="zákl. přenesená",J886,0)</f>
        <v>0</v>
      </c>
      <c r="BH886" s="163" t="n">
        <f aca="false">IF(N886="sníž. přenesená",J886,0)</f>
        <v>0</v>
      </c>
      <c r="BI886" s="163" t="n">
        <f aca="false">IF(N886="nulová",J886,0)</f>
        <v>0</v>
      </c>
      <c r="BJ886" s="4" t="s">
        <v>78</v>
      </c>
      <c r="BK886" s="163" t="n">
        <f aca="false">ROUND(I886*H886,2)</f>
        <v>481012.02</v>
      </c>
      <c r="BL886" s="4" t="s">
        <v>280</v>
      </c>
      <c r="BM886" s="162" t="s">
        <v>1370</v>
      </c>
    </row>
    <row r="887" s="174" customFormat="true" ht="10.5" hidden="false" customHeight="false" outlineLevel="0" collapsed="false">
      <c r="B887" s="175"/>
      <c r="D887" s="169" t="s">
        <v>180</v>
      </c>
      <c r="F887" s="177" t="s">
        <v>1371</v>
      </c>
      <c r="H887" s="178" t="n">
        <v>550.357</v>
      </c>
      <c r="L887" s="175"/>
      <c r="M887" s="179"/>
      <c r="T887" s="180"/>
      <c r="AT887" s="176" t="s">
        <v>180</v>
      </c>
      <c r="AU887" s="176" t="s">
        <v>80</v>
      </c>
      <c r="AV887" s="174" t="s">
        <v>80</v>
      </c>
      <c r="AW887" s="174" t="s">
        <v>3</v>
      </c>
      <c r="AX887" s="174" t="s">
        <v>78</v>
      </c>
      <c r="AY887" s="176" t="s">
        <v>170</v>
      </c>
    </row>
    <row r="888" s="20" customFormat="true" ht="49.15" hidden="false" customHeight="true" outlineLevel="0" collapsed="false">
      <c r="B888" s="21"/>
      <c r="C888" s="151" t="s">
        <v>1372</v>
      </c>
      <c r="D888" s="151" t="s">
        <v>172</v>
      </c>
      <c r="E888" s="152" t="s">
        <v>1373</v>
      </c>
      <c r="F888" s="153" t="s">
        <v>1374</v>
      </c>
      <c r="G888" s="154" t="s">
        <v>207</v>
      </c>
      <c r="H888" s="155" t="n">
        <v>17.286</v>
      </c>
      <c r="I888" s="156" t="n">
        <v>684</v>
      </c>
      <c r="J888" s="157" t="n">
        <f aca="false">ROUND(I888*H888,2)</f>
        <v>11823.62</v>
      </c>
      <c r="K888" s="153"/>
      <c r="L888" s="21"/>
      <c r="M888" s="158"/>
      <c r="N888" s="159" t="s">
        <v>42</v>
      </c>
      <c r="O888" s="160" t="n">
        <v>1.265</v>
      </c>
      <c r="P888" s="160" t="n">
        <f aca="false">O888*H888</f>
        <v>21.86679</v>
      </c>
      <c r="Q888" s="160" t="n">
        <v>0</v>
      </c>
      <c r="R888" s="160" t="n">
        <f aca="false">Q888*H888</f>
        <v>0</v>
      </c>
      <c r="S888" s="160" t="n">
        <v>0</v>
      </c>
      <c r="T888" s="161" t="n">
        <f aca="false">S888*H888</f>
        <v>0</v>
      </c>
      <c r="AR888" s="162" t="s">
        <v>280</v>
      </c>
      <c r="AT888" s="162" t="s">
        <v>172</v>
      </c>
      <c r="AU888" s="162" t="s">
        <v>80</v>
      </c>
      <c r="AY888" s="4" t="s">
        <v>170</v>
      </c>
      <c r="BE888" s="163" t="n">
        <f aca="false">IF(N888="základní",J888,0)</f>
        <v>11823.62</v>
      </c>
      <c r="BF888" s="163" t="n">
        <f aca="false">IF(N888="snížená",J888,0)</f>
        <v>0</v>
      </c>
      <c r="BG888" s="163" t="n">
        <f aca="false">IF(N888="zákl. přenesená",J888,0)</f>
        <v>0</v>
      </c>
      <c r="BH888" s="163" t="n">
        <f aca="false">IF(N888="sníž. přenesená",J888,0)</f>
        <v>0</v>
      </c>
      <c r="BI888" s="163" t="n">
        <f aca="false">IF(N888="nulová",J888,0)</f>
        <v>0</v>
      </c>
      <c r="BJ888" s="4" t="s">
        <v>78</v>
      </c>
      <c r="BK888" s="163" t="n">
        <f aca="false">ROUND(I888*H888,2)</f>
        <v>11823.62</v>
      </c>
      <c r="BL888" s="4" t="s">
        <v>280</v>
      </c>
      <c r="BM888" s="162" t="s">
        <v>1375</v>
      </c>
    </row>
    <row r="889" s="20" customFormat="true" ht="10.5" hidden="false" customHeight="false" outlineLevel="0" collapsed="false">
      <c r="B889" s="21"/>
      <c r="D889" s="164" t="s">
        <v>178</v>
      </c>
      <c r="F889" s="165" t="s">
        <v>1376</v>
      </c>
      <c r="L889" s="21"/>
      <c r="M889" s="166"/>
      <c r="T889" s="52"/>
      <c r="AT889" s="4" t="s">
        <v>178</v>
      </c>
      <c r="AU889" s="4" t="s">
        <v>80</v>
      </c>
    </row>
    <row r="890" s="139" customFormat="true" ht="22.9" hidden="false" customHeight="true" outlineLevel="0" collapsed="false">
      <c r="B890" s="140"/>
      <c r="D890" s="141" t="s">
        <v>70</v>
      </c>
      <c r="E890" s="149" t="s">
        <v>1377</v>
      </c>
      <c r="F890" s="149" t="s">
        <v>1378</v>
      </c>
      <c r="J890" s="150" t="n">
        <f aca="false">BK890</f>
        <v>373517.05</v>
      </c>
      <c r="L890" s="140"/>
      <c r="M890" s="144"/>
      <c r="P890" s="145" t="n">
        <f aca="false">SUM(P891:P916)</f>
        <v>140.821886</v>
      </c>
      <c r="R890" s="145" t="n">
        <f aca="false">SUM(R891:R916)</f>
        <v>0.543016</v>
      </c>
      <c r="T890" s="146" t="n">
        <f aca="false">SUM(T891:T916)</f>
        <v>0</v>
      </c>
      <c r="AR890" s="141" t="s">
        <v>80</v>
      </c>
      <c r="AT890" s="147" t="s">
        <v>70</v>
      </c>
      <c r="AU890" s="147" t="s">
        <v>78</v>
      </c>
      <c r="AY890" s="141" t="s">
        <v>170</v>
      </c>
      <c r="BK890" s="148" t="n">
        <f aca="false">SUM(BK891:BK916)</f>
        <v>373517.05</v>
      </c>
    </row>
    <row r="891" s="20" customFormat="true" ht="24.2" hidden="false" customHeight="true" outlineLevel="0" collapsed="false">
      <c r="B891" s="21"/>
      <c r="C891" s="151" t="s">
        <v>1379</v>
      </c>
      <c r="D891" s="151" t="s">
        <v>172</v>
      </c>
      <c r="E891" s="152" t="s">
        <v>1380</v>
      </c>
      <c r="F891" s="153" t="s">
        <v>1381</v>
      </c>
      <c r="G891" s="154" t="s">
        <v>260</v>
      </c>
      <c r="H891" s="155" t="n">
        <v>212.75</v>
      </c>
      <c r="I891" s="156" t="n">
        <v>66.2</v>
      </c>
      <c r="J891" s="157" t="n">
        <f aca="false">ROUND(I891*H891,2)</f>
        <v>14084.05</v>
      </c>
      <c r="K891" s="153"/>
      <c r="L891" s="21"/>
      <c r="M891" s="158"/>
      <c r="N891" s="159" t="s">
        <v>42</v>
      </c>
      <c r="O891" s="160" t="n">
        <v>0.073</v>
      </c>
      <c r="P891" s="160" t="n">
        <f aca="false">O891*H891</f>
        <v>15.53075</v>
      </c>
      <c r="Q891" s="160" t="n">
        <v>0</v>
      </c>
      <c r="R891" s="160" t="n">
        <f aca="false">Q891*H891</f>
        <v>0</v>
      </c>
      <c r="S891" s="160" t="n">
        <v>0</v>
      </c>
      <c r="T891" s="161" t="n">
        <f aca="false">S891*H891</f>
        <v>0</v>
      </c>
      <c r="AR891" s="162" t="s">
        <v>280</v>
      </c>
      <c r="AT891" s="162" t="s">
        <v>172</v>
      </c>
      <c r="AU891" s="162" t="s">
        <v>80</v>
      </c>
      <c r="AY891" s="4" t="s">
        <v>170</v>
      </c>
      <c r="BE891" s="163" t="n">
        <f aca="false">IF(N891="základní",J891,0)</f>
        <v>14084.05</v>
      </c>
      <c r="BF891" s="163" t="n">
        <f aca="false">IF(N891="snížená",J891,0)</f>
        <v>0</v>
      </c>
      <c r="BG891" s="163" t="n">
        <f aca="false">IF(N891="zákl. přenesená",J891,0)</f>
        <v>0</v>
      </c>
      <c r="BH891" s="163" t="n">
        <f aca="false">IF(N891="sníž. přenesená",J891,0)</f>
        <v>0</v>
      </c>
      <c r="BI891" s="163" t="n">
        <f aca="false">IF(N891="nulová",J891,0)</f>
        <v>0</v>
      </c>
      <c r="BJ891" s="4" t="s">
        <v>78</v>
      </c>
      <c r="BK891" s="163" t="n">
        <f aca="false">ROUND(I891*H891,2)</f>
        <v>14084.05</v>
      </c>
      <c r="BL891" s="4" t="s">
        <v>280</v>
      </c>
      <c r="BM891" s="162" t="s">
        <v>1382</v>
      </c>
    </row>
    <row r="892" s="20" customFormat="true" ht="10.5" hidden="false" customHeight="false" outlineLevel="0" collapsed="false">
      <c r="B892" s="21"/>
      <c r="D892" s="164" t="s">
        <v>178</v>
      </c>
      <c r="F892" s="165" t="s">
        <v>1383</v>
      </c>
      <c r="L892" s="21"/>
      <c r="M892" s="166"/>
      <c r="T892" s="52"/>
      <c r="AT892" s="4" t="s">
        <v>178</v>
      </c>
      <c r="AU892" s="4" t="s">
        <v>80</v>
      </c>
    </row>
    <row r="893" s="167" customFormat="true" ht="10.5" hidden="false" customHeight="false" outlineLevel="0" collapsed="false">
      <c r="B893" s="168"/>
      <c r="D893" s="169" t="s">
        <v>180</v>
      </c>
      <c r="E893" s="170"/>
      <c r="F893" s="171" t="s">
        <v>654</v>
      </c>
      <c r="H893" s="170"/>
      <c r="L893" s="168"/>
      <c r="M893" s="172"/>
      <c r="T893" s="173"/>
      <c r="AT893" s="170" t="s">
        <v>180</v>
      </c>
      <c r="AU893" s="170" t="s">
        <v>80</v>
      </c>
      <c r="AV893" s="167" t="s">
        <v>78</v>
      </c>
      <c r="AW893" s="167" t="s">
        <v>32</v>
      </c>
      <c r="AX893" s="167" t="s">
        <v>71</v>
      </c>
      <c r="AY893" s="170" t="s">
        <v>170</v>
      </c>
    </row>
    <row r="894" s="174" customFormat="true" ht="10.5" hidden="false" customHeight="false" outlineLevel="0" collapsed="false">
      <c r="B894" s="175"/>
      <c r="D894" s="169" t="s">
        <v>180</v>
      </c>
      <c r="E894" s="176"/>
      <c r="F894" s="177" t="s">
        <v>655</v>
      </c>
      <c r="H894" s="178" t="n">
        <v>61.02</v>
      </c>
      <c r="L894" s="175"/>
      <c r="M894" s="179"/>
      <c r="T894" s="180"/>
      <c r="AT894" s="176" t="s">
        <v>180</v>
      </c>
      <c r="AU894" s="176" t="s">
        <v>80</v>
      </c>
      <c r="AV894" s="174" t="s">
        <v>80</v>
      </c>
      <c r="AW894" s="174" t="s">
        <v>32</v>
      </c>
      <c r="AX894" s="174" t="s">
        <v>71</v>
      </c>
      <c r="AY894" s="176" t="s">
        <v>170</v>
      </c>
    </row>
    <row r="895" s="167" customFormat="true" ht="10.5" hidden="false" customHeight="false" outlineLevel="0" collapsed="false">
      <c r="B895" s="168"/>
      <c r="D895" s="169" t="s">
        <v>180</v>
      </c>
      <c r="E895" s="170"/>
      <c r="F895" s="171" t="s">
        <v>631</v>
      </c>
      <c r="H895" s="170"/>
      <c r="L895" s="168"/>
      <c r="M895" s="172"/>
      <c r="T895" s="173"/>
      <c r="AT895" s="170" t="s">
        <v>180</v>
      </c>
      <c r="AU895" s="170" t="s">
        <v>80</v>
      </c>
      <c r="AV895" s="167" t="s">
        <v>78</v>
      </c>
      <c r="AW895" s="167" t="s">
        <v>32</v>
      </c>
      <c r="AX895" s="167" t="s">
        <v>71</v>
      </c>
      <c r="AY895" s="170" t="s">
        <v>170</v>
      </c>
    </row>
    <row r="896" s="174" customFormat="true" ht="10.5" hidden="false" customHeight="false" outlineLevel="0" collapsed="false">
      <c r="B896" s="175"/>
      <c r="D896" s="169" t="s">
        <v>180</v>
      </c>
      <c r="E896" s="176"/>
      <c r="F896" s="177" t="s">
        <v>632</v>
      </c>
      <c r="H896" s="178" t="n">
        <v>151.73</v>
      </c>
      <c r="L896" s="175"/>
      <c r="M896" s="179"/>
      <c r="T896" s="180"/>
      <c r="AT896" s="176" t="s">
        <v>180</v>
      </c>
      <c r="AU896" s="176" t="s">
        <v>80</v>
      </c>
      <c r="AV896" s="174" t="s">
        <v>80</v>
      </c>
      <c r="AW896" s="174" t="s">
        <v>32</v>
      </c>
      <c r="AX896" s="174" t="s">
        <v>71</v>
      </c>
      <c r="AY896" s="176" t="s">
        <v>170</v>
      </c>
    </row>
    <row r="897" s="181" customFormat="true" ht="10.5" hidden="false" customHeight="false" outlineLevel="0" collapsed="false">
      <c r="B897" s="182"/>
      <c r="D897" s="169" t="s">
        <v>180</v>
      </c>
      <c r="E897" s="183"/>
      <c r="F897" s="184" t="s">
        <v>190</v>
      </c>
      <c r="H897" s="185" t="n">
        <v>212.75</v>
      </c>
      <c r="L897" s="182"/>
      <c r="M897" s="186"/>
      <c r="T897" s="187"/>
      <c r="AT897" s="183" t="s">
        <v>180</v>
      </c>
      <c r="AU897" s="183" t="s">
        <v>80</v>
      </c>
      <c r="AV897" s="181" t="s">
        <v>176</v>
      </c>
      <c r="AW897" s="181" t="s">
        <v>32</v>
      </c>
      <c r="AX897" s="181" t="s">
        <v>78</v>
      </c>
      <c r="AY897" s="183" t="s">
        <v>170</v>
      </c>
    </row>
    <row r="898" s="20" customFormat="true" ht="24.2" hidden="false" customHeight="true" outlineLevel="0" collapsed="false">
      <c r="B898" s="21"/>
      <c r="C898" s="151" t="s">
        <v>1384</v>
      </c>
      <c r="D898" s="151" t="s">
        <v>172</v>
      </c>
      <c r="E898" s="152" t="s">
        <v>1385</v>
      </c>
      <c r="F898" s="153" t="s">
        <v>1386</v>
      </c>
      <c r="G898" s="154" t="s">
        <v>260</v>
      </c>
      <c r="H898" s="155" t="n">
        <v>212.75</v>
      </c>
      <c r="I898" s="156" t="n">
        <v>160</v>
      </c>
      <c r="J898" s="157" t="n">
        <f aca="false">ROUND(I898*H898,2)</f>
        <v>34040</v>
      </c>
      <c r="K898" s="153"/>
      <c r="L898" s="21"/>
      <c r="M898" s="158"/>
      <c r="N898" s="159" t="s">
        <v>42</v>
      </c>
      <c r="O898" s="160" t="n">
        <v>0.224</v>
      </c>
      <c r="P898" s="160" t="n">
        <f aca="false">O898*H898</f>
        <v>47.656</v>
      </c>
      <c r="Q898" s="160" t="n">
        <v>0.0003</v>
      </c>
      <c r="R898" s="160" t="n">
        <f aca="false">Q898*H898</f>
        <v>0.063825</v>
      </c>
      <c r="S898" s="160" t="n">
        <v>0</v>
      </c>
      <c r="T898" s="161" t="n">
        <f aca="false">S898*H898</f>
        <v>0</v>
      </c>
      <c r="AR898" s="162" t="s">
        <v>280</v>
      </c>
      <c r="AT898" s="162" t="s">
        <v>172</v>
      </c>
      <c r="AU898" s="162" t="s">
        <v>80</v>
      </c>
      <c r="AY898" s="4" t="s">
        <v>170</v>
      </c>
      <c r="BE898" s="163" t="n">
        <f aca="false">IF(N898="základní",J898,0)</f>
        <v>34040</v>
      </c>
      <c r="BF898" s="163" t="n">
        <f aca="false">IF(N898="snížená",J898,0)</f>
        <v>0</v>
      </c>
      <c r="BG898" s="163" t="n">
        <f aca="false">IF(N898="zákl. přenesená",J898,0)</f>
        <v>0</v>
      </c>
      <c r="BH898" s="163" t="n">
        <f aca="false">IF(N898="sníž. přenesená",J898,0)</f>
        <v>0</v>
      </c>
      <c r="BI898" s="163" t="n">
        <f aca="false">IF(N898="nulová",J898,0)</f>
        <v>0</v>
      </c>
      <c r="BJ898" s="4" t="s">
        <v>78</v>
      </c>
      <c r="BK898" s="163" t="n">
        <f aca="false">ROUND(I898*H898,2)</f>
        <v>34040</v>
      </c>
      <c r="BL898" s="4" t="s">
        <v>280</v>
      </c>
      <c r="BM898" s="162" t="s">
        <v>1387</v>
      </c>
    </row>
    <row r="899" s="20" customFormat="true" ht="10.5" hidden="false" customHeight="false" outlineLevel="0" collapsed="false">
      <c r="B899" s="21"/>
      <c r="D899" s="164" t="s">
        <v>178</v>
      </c>
      <c r="F899" s="165" t="s">
        <v>1388</v>
      </c>
      <c r="L899" s="21"/>
      <c r="M899" s="166"/>
      <c r="T899" s="52"/>
      <c r="AT899" s="4" t="s">
        <v>178</v>
      </c>
      <c r="AU899" s="4" t="s">
        <v>80</v>
      </c>
    </row>
    <row r="900" s="20" customFormat="true" ht="37.9" hidden="false" customHeight="true" outlineLevel="0" collapsed="false">
      <c r="B900" s="21"/>
      <c r="C900" s="188" t="s">
        <v>1389</v>
      </c>
      <c r="D900" s="188" t="s">
        <v>229</v>
      </c>
      <c r="E900" s="189" t="s">
        <v>1390</v>
      </c>
      <c r="F900" s="190" t="s">
        <v>1391</v>
      </c>
      <c r="G900" s="191" t="s">
        <v>260</v>
      </c>
      <c r="H900" s="192" t="n">
        <v>234.025</v>
      </c>
      <c r="I900" s="193" t="n">
        <v>1170</v>
      </c>
      <c r="J900" s="194" t="n">
        <f aca="false">ROUND(I900*H900,2)</f>
        <v>273809.25</v>
      </c>
      <c r="K900" s="190"/>
      <c r="L900" s="195"/>
      <c r="M900" s="196"/>
      <c r="N900" s="197" t="s">
        <v>42</v>
      </c>
      <c r="O900" s="160" t="n">
        <v>0</v>
      </c>
      <c r="P900" s="160" t="n">
        <f aca="false">O900*H900</f>
        <v>0</v>
      </c>
      <c r="Q900" s="160" t="n">
        <v>0.0018</v>
      </c>
      <c r="R900" s="160" t="n">
        <f aca="false">Q900*H900</f>
        <v>0.421245</v>
      </c>
      <c r="S900" s="160" t="n">
        <v>0</v>
      </c>
      <c r="T900" s="161" t="n">
        <f aca="false">S900*H900</f>
        <v>0</v>
      </c>
      <c r="AR900" s="162" t="s">
        <v>390</v>
      </c>
      <c r="AT900" s="162" t="s">
        <v>229</v>
      </c>
      <c r="AU900" s="162" t="s">
        <v>80</v>
      </c>
      <c r="AY900" s="4" t="s">
        <v>170</v>
      </c>
      <c r="BE900" s="163" t="n">
        <f aca="false">IF(N900="základní",J900,0)</f>
        <v>273809.25</v>
      </c>
      <c r="BF900" s="163" t="n">
        <f aca="false">IF(N900="snížená",J900,0)</f>
        <v>0</v>
      </c>
      <c r="BG900" s="163" t="n">
        <f aca="false">IF(N900="zákl. přenesená",J900,0)</f>
        <v>0</v>
      </c>
      <c r="BH900" s="163" t="n">
        <f aca="false">IF(N900="sníž. přenesená",J900,0)</f>
        <v>0</v>
      </c>
      <c r="BI900" s="163" t="n">
        <f aca="false">IF(N900="nulová",J900,0)</f>
        <v>0</v>
      </c>
      <c r="BJ900" s="4" t="s">
        <v>78</v>
      </c>
      <c r="BK900" s="163" t="n">
        <f aca="false">ROUND(I900*H900,2)</f>
        <v>273809.25</v>
      </c>
      <c r="BL900" s="4" t="s">
        <v>280</v>
      </c>
      <c r="BM900" s="162" t="s">
        <v>1392</v>
      </c>
    </row>
    <row r="901" s="174" customFormat="true" ht="10.5" hidden="false" customHeight="false" outlineLevel="0" collapsed="false">
      <c r="B901" s="175"/>
      <c r="D901" s="169" t="s">
        <v>180</v>
      </c>
      <c r="F901" s="177" t="s">
        <v>1393</v>
      </c>
      <c r="H901" s="178" t="n">
        <v>234.025</v>
      </c>
      <c r="L901" s="175"/>
      <c r="M901" s="179"/>
      <c r="T901" s="180"/>
      <c r="AT901" s="176" t="s">
        <v>180</v>
      </c>
      <c r="AU901" s="176" t="s">
        <v>80</v>
      </c>
      <c r="AV901" s="174" t="s">
        <v>80</v>
      </c>
      <c r="AW901" s="174" t="s">
        <v>3</v>
      </c>
      <c r="AX901" s="174" t="s">
        <v>78</v>
      </c>
      <c r="AY901" s="176" t="s">
        <v>170</v>
      </c>
    </row>
    <row r="902" s="20" customFormat="true" ht="21.75" hidden="false" customHeight="true" outlineLevel="0" collapsed="false">
      <c r="B902" s="21"/>
      <c r="C902" s="151" t="s">
        <v>1394</v>
      </c>
      <c r="D902" s="151" t="s">
        <v>172</v>
      </c>
      <c r="E902" s="152" t="s">
        <v>1395</v>
      </c>
      <c r="F902" s="153" t="s">
        <v>1396</v>
      </c>
      <c r="G902" s="154" t="s">
        <v>352</v>
      </c>
      <c r="H902" s="155" t="n">
        <v>140.5</v>
      </c>
      <c r="I902" s="156" t="n">
        <v>153</v>
      </c>
      <c r="J902" s="157" t="n">
        <f aca="false">ROUND(I902*H902,2)</f>
        <v>21496.5</v>
      </c>
      <c r="K902" s="153"/>
      <c r="L902" s="21"/>
      <c r="M902" s="158"/>
      <c r="N902" s="159" t="s">
        <v>42</v>
      </c>
      <c r="O902" s="160" t="n">
        <v>0.25</v>
      </c>
      <c r="P902" s="160" t="n">
        <f aca="false">O902*H902</f>
        <v>35.125</v>
      </c>
      <c r="Q902" s="160" t="n">
        <v>1E-005</v>
      </c>
      <c r="R902" s="160" t="n">
        <f aca="false">Q902*H902</f>
        <v>0.001405</v>
      </c>
      <c r="S902" s="160" t="n">
        <v>0</v>
      </c>
      <c r="T902" s="161" t="n">
        <f aca="false">S902*H902</f>
        <v>0</v>
      </c>
      <c r="AR902" s="162" t="s">
        <v>280</v>
      </c>
      <c r="AT902" s="162" t="s">
        <v>172</v>
      </c>
      <c r="AU902" s="162" t="s">
        <v>80</v>
      </c>
      <c r="AY902" s="4" t="s">
        <v>170</v>
      </c>
      <c r="BE902" s="163" t="n">
        <f aca="false">IF(N902="základní",J902,0)</f>
        <v>21496.5</v>
      </c>
      <c r="BF902" s="163" t="n">
        <f aca="false">IF(N902="snížená",J902,0)</f>
        <v>0</v>
      </c>
      <c r="BG902" s="163" t="n">
        <f aca="false">IF(N902="zákl. přenesená",J902,0)</f>
        <v>0</v>
      </c>
      <c r="BH902" s="163" t="n">
        <f aca="false">IF(N902="sníž. přenesená",J902,0)</f>
        <v>0</v>
      </c>
      <c r="BI902" s="163" t="n">
        <f aca="false">IF(N902="nulová",J902,0)</f>
        <v>0</v>
      </c>
      <c r="BJ902" s="4" t="s">
        <v>78</v>
      </c>
      <c r="BK902" s="163" t="n">
        <f aca="false">ROUND(I902*H902,2)</f>
        <v>21496.5</v>
      </c>
      <c r="BL902" s="4" t="s">
        <v>280</v>
      </c>
      <c r="BM902" s="162" t="s">
        <v>1397</v>
      </c>
    </row>
    <row r="903" s="20" customFormat="true" ht="10.5" hidden="false" customHeight="false" outlineLevel="0" collapsed="false">
      <c r="B903" s="21"/>
      <c r="D903" s="164" t="s">
        <v>178</v>
      </c>
      <c r="F903" s="165" t="s">
        <v>1398</v>
      </c>
      <c r="L903" s="21"/>
      <c r="M903" s="166"/>
      <c r="T903" s="52"/>
      <c r="AT903" s="4" t="s">
        <v>178</v>
      </c>
      <c r="AU903" s="4" t="s">
        <v>80</v>
      </c>
    </row>
    <row r="904" s="167" customFormat="true" ht="10.5" hidden="false" customHeight="false" outlineLevel="0" collapsed="false">
      <c r="B904" s="168"/>
      <c r="D904" s="169" t="s">
        <v>180</v>
      </c>
      <c r="E904" s="170"/>
      <c r="F904" s="171" t="s">
        <v>274</v>
      </c>
      <c r="H904" s="170"/>
      <c r="L904" s="168"/>
      <c r="M904" s="172"/>
      <c r="T904" s="173"/>
      <c r="AT904" s="170" t="s">
        <v>180</v>
      </c>
      <c r="AU904" s="170" t="s">
        <v>80</v>
      </c>
      <c r="AV904" s="167" t="s">
        <v>78</v>
      </c>
      <c r="AW904" s="167" t="s">
        <v>32</v>
      </c>
      <c r="AX904" s="167" t="s">
        <v>71</v>
      </c>
      <c r="AY904" s="170" t="s">
        <v>170</v>
      </c>
    </row>
    <row r="905" s="174" customFormat="true" ht="10.5" hidden="false" customHeight="false" outlineLevel="0" collapsed="false">
      <c r="B905" s="175"/>
      <c r="D905" s="169" t="s">
        <v>180</v>
      </c>
      <c r="E905" s="176"/>
      <c r="F905" s="177" t="s">
        <v>1399</v>
      </c>
      <c r="H905" s="178" t="n">
        <v>55.5</v>
      </c>
      <c r="L905" s="175"/>
      <c r="M905" s="179"/>
      <c r="T905" s="180"/>
      <c r="AT905" s="176" t="s">
        <v>180</v>
      </c>
      <c r="AU905" s="176" t="s">
        <v>80</v>
      </c>
      <c r="AV905" s="174" t="s">
        <v>80</v>
      </c>
      <c r="AW905" s="174" t="s">
        <v>32</v>
      </c>
      <c r="AX905" s="174" t="s">
        <v>71</v>
      </c>
      <c r="AY905" s="176" t="s">
        <v>170</v>
      </c>
    </row>
    <row r="906" s="167" customFormat="true" ht="10.5" hidden="false" customHeight="false" outlineLevel="0" collapsed="false">
      <c r="B906" s="168"/>
      <c r="D906" s="169" t="s">
        <v>180</v>
      </c>
      <c r="E906" s="170"/>
      <c r="F906" s="171" t="s">
        <v>277</v>
      </c>
      <c r="H906" s="170"/>
      <c r="L906" s="168"/>
      <c r="M906" s="172"/>
      <c r="T906" s="173"/>
      <c r="AT906" s="170" t="s">
        <v>180</v>
      </c>
      <c r="AU906" s="170" t="s">
        <v>80</v>
      </c>
      <c r="AV906" s="167" t="s">
        <v>78</v>
      </c>
      <c r="AW906" s="167" t="s">
        <v>32</v>
      </c>
      <c r="AX906" s="167" t="s">
        <v>71</v>
      </c>
      <c r="AY906" s="170" t="s">
        <v>170</v>
      </c>
    </row>
    <row r="907" s="174" customFormat="true" ht="10.5" hidden="false" customHeight="false" outlineLevel="0" collapsed="false">
      <c r="B907" s="175"/>
      <c r="D907" s="169" t="s">
        <v>180</v>
      </c>
      <c r="E907" s="176"/>
      <c r="F907" s="177" t="s">
        <v>1400</v>
      </c>
      <c r="H907" s="178" t="n">
        <v>85</v>
      </c>
      <c r="L907" s="175"/>
      <c r="M907" s="179"/>
      <c r="T907" s="180"/>
      <c r="AT907" s="176" t="s">
        <v>180</v>
      </c>
      <c r="AU907" s="176" t="s">
        <v>80</v>
      </c>
      <c r="AV907" s="174" t="s">
        <v>80</v>
      </c>
      <c r="AW907" s="174" t="s">
        <v>32</v>
      </c>
      <c r="AX907" s="174" t="s">
        <v>71</v>
      </c>
      <c r="AY907" s="176" t="s">
        <v>170</v>
      </c>
    </row>
    <row r="908" s="181" customFormat="true" ht="10.5" hidden="false" customHeight="false" outlineLevel="0" collapsed="false">
      <c r="B908" s="182"/>
      <c r="D908" s="169" t="s">
        <v>180</v>
      </c>
      <c r="E908" s="183"/>
      <c r="F908" s="184" t="s">
        <v>190</v>
      </c>
      <c r="H908" s="185" t="n">
        <v>140.5</v>
      </c>
      <c r="L908" s="182"/>
      <c r="M908" s="186"/>
      <c r="T908" s="187"/>
      <c r="AT908" s="183" t="s">
        <v>180</v>
      </c>
      <c r="AU908" s="183" t="s">
        <v>80</v>
      </c>
      <c r="AV908" s="181" t="s">
        <v>176</v>
      </c>
      <c r="AW908" s="181" t="s">
        <v>32</v>
      </c>
      <c r="AX908" s="181" t="s">
        <v>78</v>
      </c>
      <c r="AY908" s="183" t="s">
        <v>170</v>
      </c>
    </row>
    <row r="909" s="20" customFormat="true" ht="16.5" hidden="false" customHeight="true" outlineLevel="0" collapsed="false">
      <c r="B909" s="21"/>
      <c r="C909" s="188" t="s">
        <v>1401</v>
      </c>
      <c r="D909" s="188" t="s">
        <v>229</v>
      </c>
      <c r="E909" s="189" t="s">
        <v>1402</v>
      </c>
      <c r="F909" s="190" t="s">
        <v>1403</v>
      </c>
      <c r="G909" s="191" t="s">
        <v>352</v>
      </c>
      <c r="H909" s="192" t="n">
        <v>143.31</v>
      </c>
      <c r="I909" s="193" t="n">
        <v>77.8</v>
      </c>
      <c r="J909" s="194" t="n">
        <f aca="false">ROUND(I909*H909,2)</f>
        <v>11149.52</v>
      </c>
      <c r="K909" s="190"/>
      <c r="L909" s="195"/>
      <c r="M909" s="196"/>
      <c r="N909" s="197" t="s">
        <v>42</v>
      </c>
      <c r="O909" s="160" t="n">
        <v>0</v>
      </c>
      <c r="P909" s="160" t="n">
        <f aca="false">O909*H909</f>
        <v>0</v>
      </c>
      <c r="Q909" s="160" t="n">
        <v>0.00035</v>
      </c>
      <c r="R909" s="160" t="n">
        <f aca="false">Q909*H909</f>
        <v>0.0501585</v>
      </c>
      <c r="S909" s="160" t="n">
        <v>0</v>
      </c>
      <c r="T909" s="161" t="n">
        <f aca="false">S909*H909</f>
        <v>0</v>
      </c>
      <c r="AR909" s="162" t="s">
        <v>390</v>
      </c>
      <c r="AT909" s="162" t="s">
        <v>229</v>
      </c>
      <c r="AU909" s="162" t="s">
        <v>80</v>
      </c>
      <c r="AY909" s="4" t="s">
        <v>170</v>
      </c>
      <c r="BE909" s="163" t="n">
        <f aca="false">IF(N909="základní",J909,0)</f>
        <v>11149.52</v>
      </c>
      <c r="BF909" s="163" t="n">
        <f aca="false">IF(N909="snížená",J909,0)</f>
        <v>0</v>
      </c>
      <c r="BG909" s="163" t="n">
        <f aca="false">IF(N909="zákl. přenesená",J909,0)</f>
        <v>0</v>
      </c>
      <c r="BH909" s="163" t="n">
        <f aca="false">IF(N909="sníž. přenesená",J909,0)</f>
        <v>0</v>
      </c>
      <c r="BI909" s="163" t="n">
        <f aca="false">IF(N909="nulová",J909,0)</f>
        <v>0</v>
      </c>
      <c r="BJ909" s="4" t="s">
        <v>78</v>
      </c>
      <c r="BK909" s="163" t="n">
        <f aca="false">ROUND(I909*H909,2)</f>
        <v>11149.52</v>
      </c>
      <c r="BL909" s="4" t="s">
        <v>280</v>
      </c>
      <c r="BM909" s="162" t="s">
        <v>1404</v>
      </c>
    </row>
    <row r="910" s="174" customFormat="true" ht="10.5" hidden="false" customHeight="false" outlineLevel="0" collapsed="false">
      <c r="B910" s="175"/>
      <c r="D910" s="169" t="s">
        <v>180</v>
      </c>
      <c r="F910" s="177" t="s">
        <v>1405</v>
      </c>
      <c r="H910" s="178" t="n">
        <v>143.31</v>
      </c>
      <c r="L910" s="175"/>
      <c r="M910" s="179"/>
      <c r="T910" s="180"/>
      <c r="AT910" s="176" t="s">
        <v>180</v>
      </c>
      <c r="AU910" s="176" t="s">
        <v>80</v>
      </c>
      <c r="AV910" s="174" t="s">
        <v>80</v>
      </c>
      <c r="AW910" s="174" t="s">
        <v>3</v>
      </c>
      <c r="AX910" s="174" t="s">
        <v>78</v>
      </c>
      <c r="AY910" s="176" t="s">
        <v>170</v>
      </c>
    </row>
    <row r="911" s="20" customFormat="true" ht="24.2" hidden="false" customHeight="true" outlineLevel="0" collapsed="false">
      <c r="B911" s="21"/>
      <c r="C911" s="151" t="s">
        <v>1406</v>
      </c>
      <c r="D911" s="151" t="s">
        <v>172</v>
      </c>
      <c r="E911" s="152" t="s">
        <v>1407</v>
      </c>
      <c r="F911" s="153" t="s">
        <v>1408</v>
      </c>
      <c r="G911" s="154" t="s">
        <v>260</v>
      </c>
      <c r="H911" s="155" t="n">
        <v>212.75</v>
      </c>
      <c r="I911" s="156" t="n">
        <v>42.1</v>
      </c>
      <c r="J911" s="157" t="n">
        <f aca="false">ROUND(I911*H911,2)</f>
        <v>8956.78</v>
      </c>
      <c r="K911" s="153"/>
      <c r="L911" s="21"/>
      <c r="M911" s="158"/>
      <c r="N911" s="159" t="s">
        <v>42</v>
      </c>
      <c r="O911" s="160" t="n">
        <v>0.098</v>
      </c>
      <c r="P911" s="160" t="n">
        <f aca="false">O911*H911</f>
        <v>20.8495</v>
      </c>
      <c r="Q911" s="160" t="n">
        <v>0</v>
      </c>
      <c r="R911" s="160" t="n">
        <f aca="false">Q911*H911</f>
        <v>0</v>
      </c>
      <c r="S911" s="160" t="n">
        <v>0</v>
      </c>
      <c r="T911" s="161" t="n">
        <f aca="false">S911*H911</f>
        <v>0</v>
      </c>
      <c r="AR911" s="162" t="s">
        <v>280</v>
      </c>
      <c r="AT911" s="162" t="s">
        <v>172</v>
      </c>
      <c r="AU911" s="162" t="s">
        <v>80</v>
      </c>
      <c r="AY911" s="4" t="s">
        <v>170</v>
      </c>
      <c r="BE911" s="163" t="n">
        <f aca="false">IF(N911="základní",J911,0)</f>
        <v>8956.78</v>
      </c>
      <c r="BF911" s="163" t="n">
        <f aca="false">IF(N911="snížená",J911,0)</f>
        <v>0</v>
      </c>
      <c r="BG911" s="163" t="n">
        <f aca="false">IF(N911="zákl. přenesená",J911,0)</f>
        <v>0</v>
      </c>
      <c r="BH911" s="163" t="n">
        <f aca="false">IF(N911="sníž. přenesená",J911,0)</f>
        <v>0</v>
      </c>
      <c r="BI911" s="163" t="n">
        <f aca="false">IF(N911="nulová",J911,0)</f>
        <v>0</v>
      </c>
      <c r="BJ911" s="4" t="s">
        <v>78</v>
      </c>
      <c r="BK911" s="163" t="n">
        <f aca="false">ROUND(I911*H911,2)</f>
        <v>8956.78</v>
      </c>
      <c r="BL911" s="4" t="s">
        <v>280</v>
      </c>
      <c r="BM911" s="162" t="s">
        <v>1409</v>
      </c>
    </row>
    <row r="912" s="20" customFormat="true" ht="10.5" hidden="false" customHeight="false" outlineLevel="0" collapsed="false">
      <c r="B912" s="21"/>
      <c r="D912" s="164" t="s">
        <v>178</v>
      </c>
      <c r="F912" s="165" t="s">
        <v>1410</v>
      </c>
      <c r="L912" s="21"/>
      <c r="M912" s="166"/>
      <c r="T912" s="52"/>
      <c r="AT912" s="4" t="s">
        <v>178</v>
      </c>
      <c r="AU912" s="4" t="s">
        <v>80</v>
      </c>
    </row>
    <row r="913" s="20" customFormat="true" ht="24.2" hidden="false" customHeight="true" outlineLevel="0" collapsed="false">
      <c r="B913" s="21"/>
      <c r="C913" s="151" t="s">
        <v>1411</v>
      </c>
      <c r="D913" s="151" t="s">
        <v>172</v>
      </c>
      <c r="E913" s="152" t="s">
        <v>1412</v>
      </c>
      <c r="F913" s="153" t="s">
        <v>1413</v>
      </c>
      <c r="G913" s="154" t="s">
        <v>260</v>
      </c>
      <c r="H913" s="155" t="n">
        <v>212.75</v>
      </c>
      <c r="I913" s="156" t="n">
        <v>45.5</v>
      </c>
      <c r="J913" s="157" t="n">
        <f aca="false">ROUND(I913*H913,2)</f>
        <v>9680.13</v>
      </c>
      <c r="K913" s="153"/>
      <c r="L913" s="21"/>
      <c r="M913" s="158"/>
      <c r="N913" s="159" t="s">
        <v>42</v>
      </c>
      <c r="O913" s="160" t="n">
        <v>0.099</v>
      </c>
      <c r="P913" s="160" t="n">
        <f aca="false">O913*H913</f>
        <v>21.06225</v>
      </c>
      <c r="Q913" s="160" t="n">
        <v>3E-005</v>
      </c>
      <c r="R913" s="160" t="n">
        <f aca="false">Q913*H913</f>
        <v>0.0063825</v>
      </c>
      <c r="S913" s="160" t="n">
        <v>0</v>
      </c>
      <c r="T913" s="161" t="n">
        <f aca="false">S913*H913</f>
        <v>0</v>
      </c>
      <c r="AR913" s="162" t="s">
        <v>280</v>
      </c>
      <c r="AT913" s="162" t="s">
        <v>172</v>
      </c>
      <c r="AU913" s="162" t="s">
        <v>80</v>
      </c>
      <c r="AY913" s="4" t="s">
        <v>170</v>
      </c>
      <c r="BE913" s="163" t="n">
        <f aca="false">IF(N913="základní",J913,0)</f>
        <v>9680.13</v>
      </c>
      <c r="BF913" s="163" t="n">
        <f aca="false">IF(N913="snížená",J913,0)</f>
        <v>0</v>
      </c>
      <c r="BG913" s="163" t="n">
        <f aca="false">IF(N913="zákl. přenesená",J913,0)</f>
        <v>0</v>
      </c>
      <c r="BH913" s="163" t="n">
        <f aca="false">IF(N913="sníž. přenesená",J913,0)</f>
        <v>0</v>
      </c>
      <c r="BI913" s="163" t="n">
        <f aca="false">IF(N913="nulová",J913,0)</f>
        <v>0</v>
      </c>
      <c r="BJ913" s="4" t="s">
        <v>78</v>
      </c>
      <c r="BK913" s="163" t="n">
        <f aca="false">ROUND(I913*H913,2)</f>
        <v>9680.13</v>
      </c>
      <c r="BL913" s="4" t="s">
        <v>280</v>
      </c>
      <c r="BM913" s="162" t="s">
        <v>1414</v>
      </c>
    </row>
    <row r="914" s="20" customFormat="true" ht="10.5" hidden="false" customHeight="false" outlineLevel="0" collapsed="false">
      <c r="B914" s="21"/>
      <c r="D914" s="164" t="s">
        <v>178</v>
      </c>
      <c r="F914" s="165" t="s">
        <v>1415</v>
      </c>
      <c r="L914" s="21"/>
      <c r="M914" s="166"/>
      <c r="T914" s="52"/>
      <c r="AT914" s="4" t="s">
        <v>178</v>
      </c>
      <c r="AU914" s="4" t="s">
        <v>80</v>
      </c>
    </row>
    <row r="915" s="20" customFormat="true" ht="49.15" hidden="false" customHeight="true" outlineLevel="0" collapsed="false">
      <c r="B915" s="21"/>
      <c r="C915" s="151" t="s">
        <v>1416</v>
      </c>
      <c r="D915" s="151" t="s">
        <v>172</v>
      </c>
      <c r="E915" s="152" t="s">
        <v>1417</v>
      </c>
      <c r="F915" s="153" t="s">
        <v>1418</v>
      </c>
      <c r="G915" s="154" t="s">
        <v>207</v>
      </c>
      <c r="H915" s="155" t="n">
        <v>0.543</v>
      </c>
      <c r="I915" s="156" t="n">
        <v>554</v>
      </c>
      <c r="J915" s="157" t="n">
        <f aca="false">ROUND(I915*H915,2)</f>
        <v>300.82</v>
      </c>
      <c r="K915" s="153"/>
      <c r="L915" s="21"/>
      <c r="M915" s="158"/>
      <c r="N915" s="159" t="s">
        <v>42</v>
      </c>
      <c r="O915" s="160" t="n">
        <v>1.102</v>
      </c>
      <c r="P915" s="160" t="n">
        <f aca="false">O915*H915</f>
        <v>0.598386</v>
      </c>
      <c r="Q915" s="160" t="n">
        <v>0</v>
      </c>
      <c r="R915" s="160" t="n">
        <f aca="false">Q915*H915</f>
        <v>0</v>
      </c>
      <c r="S915" s="160" t="n">
        <v>0</v>
      </c>
      <c r="T915" s="161" t="n">
        <f aca="false">S915*H915</f>
        <v>0</v>
      </c>
      <c r="AR915" s="162" t="s">
        <v>280</v>
      </c>
      <c r="AT915" s="162" t="s">
        <v>172</v>
      </c>
      <c r="AU915" s="162" t="s">
        <v>80</v>
      </c>
      <c r="AY915" s="4" t="s">
        <v>170</v>
      </c>
      <c r="BE915" s="163" t="n">
        <f aca="false">IF(N915="základní",J915,0)</f>
        <v>300.82</v>
      </c>
      <c r="BF915" s="163" t="n">
        <f aca="false">IF(N915="snížená",J915,0)</f>
        <v>0</v>
      </c>
      <c r="BG915" s="163" t="n">
        <f aca="false">IF(N915="zákl. přenesená",J915,0)</f>
        <v>0</v>
      </c>
      <c r="BH915" s="163" t="n">
        <f aca="false">IF(N915="sníž. přenesená",J915,0)</f>
        <v>0</v>
      </c>
      <c r="BI915" s="163" t="n">
        <f aca="false">IF(N915="nulová",J915,0)</f>
        <v>0</v>
      </c>
      <c r="BJ915" s="4" t="s">
        <v>78</v>
      </c>
      <c r="BK915" s="163" t="n">
        <f aca="false">ROUND(I915*H915,2)</f>
        <v>300.82</v>
      </c>
      <c r="BL915" s="4" t="s">
        <v>280</v>
      </c>
      <c r="BM915" s="162" t="s">
        <v>1419</v>
      </c>
    </row>
    <row r="916" s="20" customFormat="true" ht="10.5" hidden="false" customHeight="false" outlineLevel="0" collapsed="false">
      <c r="B916" s="21"/>
      <c r="D916" s="164" t="s">
        <v>178</v>
      </c>
      <c r="F916" s="165" t="s">
        <v>1420</v>
      </c>
      <c r="L916" s="21"/>
      <c r="M916" s="166"/>
      <c r="T916" s="52"/>
      <c r="AT916" s="4" t="s">
        <v>178</v>
      </c>
      <c r="AU916" s="4" t="s">
        <v>80</v>
      </c>
    </row>
    <row r="917" s="139" customFormat="true" ht="22.9" hidden="false" customHeight="true" outlineLevel="0" collapsed="false">
      <c r="B917" s="140"/>
      <c r="D917" s="141" t="s">
        <v>70</v>
      </c>
      <c r="E917" s="149" t="s">
        <v>1421</v>
      </c>
      <c r="F917" s="149" t="s">
        <v>1422</v>
      </c>
      <c r="J917" s="150" t="n">
        <f aca="false">BK917</f>
        <v>1976237.6</v>
      </c>
      <c r="L917" s="140"/>
      <c r="M917" s="144"/>
      <c r="P917" s="145" t="n">
        <f aca="false">SUM(P918:P939)</f>
        <v>1325.144075</v>
      </c>
      <c r="R917" s="145" t="n">
        <f aca="false">SUM(R918:R939)</f>
        <v>30.907224</v>
      </c>
      <c r="T917" s="146" t="n">
        <f aca="false">SUM(T918:T939)</f>
        <v>0</v>
      </c>
      <c r="AR917" s="141" t="s">
        <v>80</v>
      </c>
      <c r="AT917" s="147" t="s">
        <v>70</v>
      </c>
      <c r="AU917" s="147" t="s">
        <v>78</v>
      </c>
      <c r="AY917" s="141" t="s">
        <v>170</v>
      </c>
      <c r="BK917" s="148" t="n">
        <f aca="false">SUM(BK918:BK939)</f>
        <v>1976237.6</v>
      </c>
    </row>
    <row r="918" s="20" customFormat="true" ht="24.2" hidden="false" customHeight="true" outlineLevel="0" collapsed="false">
      <c r="B918" s="21"/>
      <c r="C918" s="151" t="s">
        <v>1423</v>
      </c>
      <c r="D918" s="151" t="s">
        <v>172</v>
      </c>
      <c r="E918" s="152" t="s">
        <v>1424</v>
      </c>
      <c r="F918" s="153" t="s">
        <v>1425</v>
      </c>
      <c r="G918" s="154" t="s">
        <v>260</v>
      </c>
      <c r="H918" s="155" t="n">
        <v>956.88</v>
      </c>
      <c r="I918" s="156" t="n">
        <v>59.3</v>
      </c>
      <c r="J918" s="157" t="n">
        <f aca="false">ROUND(I918*H918,2)</f>
        <v>56742.98</v>
      </c>
      <c r="K918" s="153"/>
      <c r="L918" s="21"/>
      <c r="M918" s="158"/>
      <c r="N918" s="159" t="s">
        <v>42</v>
      </c>
      <c r="O918" s="160" t="n">
        <v>0.044</v>
      </c>
      <c r="P918" s="160" t="n">
        <f aca="false">O918*H918</f>
        <v>42.10272</v>
      </c>
      <c r="Q918" s="160" t="n">
        <v>0.0003</v>
      </c>
      <c r="R918" s="160" t="n">
        <f aca="false">Q918*H918</f>
        <v>0.287064</v>
      </c>
      <c r="S918" s="160" t="n">
        <v>0</v>
      </c>
      <c r="T918" s="161" t="n">
        <f aca="false">S918*H918</f>
        <v>0</v>
      </c>
      <c r="AR918" s="162" t="s">
        <v>280</v>
      </c>
      <c r="AT918" s="162" t="s">
        <v>172</v>
      </c>
      <c r="AU918" s="162" t="s">
        <v>80</v>
      </c>
      <c r="AY918" s="4" t="s">
        <v>170</v>
      </c>
      <c r="BE918" s="163" t="n">
        <f aca="false">IF(N918="základní",J918,0)</f>
        <v>56742.98</v>
      </c>
      <c r="BF918" s="163" t="n">
        <f aca="false">IF(N918="snížená",J918,0)</f>
        <v>0</v>
      </c>
      <c r="BG918" s="163" t="n">
        <f aca="false">IF(N918="zákl. přenesená",J918,0)</f>
        <v>0</v>
      </c>
      <c r="BH918" s="163" t="n">
        <f aca="false">IF(N918="sníž. přenesená",J918,0)</f>
        <v>0</v>
      </c>
      <c r="BI918" s="163" t="n">
        <f aca="false">IF(N918="nulová",J918,0)</f>
        <v>0</v>
      </c>
      <c r="BJ918" s="4" t="s">
        <v>78</v>
      </c>
      <c r="BK918" s="163" t="n">
        <f aca="false">ROUND(I918*H918,2)</f>
        <v>56742.98</v>
      </c>
      <c r="BL918" s="4" t="s">
        <v>280</v>
      </c>
      <c r="BM918" s="162" t="s">
        <v>1426</v>
      </c>
    </row>
    <row r="919" s="20" customFormat="true" ht="10.5" hidden="false" customHeight="false" outlineLevel="0" collapsed="false">
      <c r="B919" s="21"/>
      <c r="D919" s="164" t="s">
        <v>178</v>
      </c>
      <c r="F919" s="165" t="s">
        <v>1427</v>
      </c>
      <c r="L919" s="21"/>
      <c r="M919" s="166"/>
      <c r="T919" s="52"/>
      <c r="AT919" s="4" t="s">
        <v>178</v>
      </c>
      <c r="AU919" s="4" t="s">
        <v>80</v>
      </c>
    </row>
    <row r="920" s="167" customFormat="true" ht="10.5" hidden="false" customHeight="false" outlineLevel="0" collapsed="false">
      <c r="B920" s="168"/>
      <c r="D920" s="169" t="s">
        <v>180</v>
      </c>
      <c r="E920" s="170"/>
      <c r="F920" s="171" t="s">
        <v>274</v>
      </c>
      <c r="H920" s="170"/>
      <c r="L920" s="168"/>
      <c r="M920" s="172"/>
      <c r="T920" s="173"/>
      <c r="AT920" s="170" t="s">
        <v>180</v>
      </c>
      <c r="AU920" s="170" t="s">
        <v>80</v>
      </c>
      <c r="AV920" s="167" t="s">
        <v>78</v>
      </c>
      <c r="AW920" s="167" t="s">
        <v>32</v>
      </c>
      <c r="AX920" s="167" t="s">
        <v>71</v>
      </c>
      <c r="AY920" s="170" t="s">
        <v>170</v>
      </c>
    </row>
    <row r="921" s="174" customFormat="true" ht="19.25" hidden="false" customHeight="false" outlineLevel="0" collapsed="false">
      <c r="B921" s="175"/>
      <c r="D921" s="169" t="s">
        <v>180</v>
      </c>
      <c r="E921" s="176"/>
      <c r="F921" s="177" t="s">
        <v>1428</v>
      </c>
      <c r="H921" s="178" t="n">
        <v>530.55</v>
      </c>
      <c r="L921" s="175"/>
      <c r="M921" s="179"/>
      <c r="T921" s="180"/>
      <c r="AT921" s="176" t="s">
        <v>180</v>
      </c>
      <c r="AU921" s="176" t="s">
        <v>80</v>
      </c>
      <c r="AV921" s="174" t="s">
        <v>80</v>
      </c>
      <c r="AW921" s="174" t="s">
        <v>32</v>
      </c>
      <c r="AX921" s="174" t="s">
        <v>71</v>
      </c>
      <c r="AY921" s="176" t="s">
        <v>170</v>
      </c>
    </row>
    <row r="922" s="174" customFormat="true" ht="10.5" hidden="false" customHeight="false" outlineLevel="0" collapsed="false">
      <c r="B922" s="175"/>
      <c r="D922" s="169" t="s">
        <v>180</v>
      </c>
      <c r="E922" s="176"/>
      <c r="F922" s="177" t="s">
        <v>1429</v>
      </c>
      <c r="H922" s="178" t="n">
        <v>-18.685</v>
      </c>
      <c r="L922" s="175"/>
      <c r="M922" s="179"/>
      <c r="T922" s="180"/>
      <c r="AT922" s="176" t="s">
        <v>180</v>
      </c>
      <c r="AU922" s="176" t="s">
        <v>80</v>
      </c>
      <c r="AV922" s="174" t="s">
        <v>80</v>
      </c>
      <c r="AW922" s="174" t="s">
        <v>32</v>
      </c>
      <c r="AX922" s="174" t="s">
        <v>71</v>
      </c>
      <c r="AY922" s="176" t="s">
        <v>170</v>
      </c>
    </row>
    <row r="923" s="174" customFormat="true" ht="10.5" hidden="false" customHeight="false" outlineLevel="0" collapsed="false">
      <c r="B923" s="175"/>
      <c r="D923" s="169" t="s">
        <v>180</v>
      </c>
      <c r="E923" s="176"/>
      <c r="F923" s="177" t="s">
        <v>433</v>
      </c>
      <c r="H923" s="178" t="n">
        <v>-11.475</v>
      </c>
      <c r="L923" s="175"/>
      <c r="M923" s="179"/>
      <c r="T923" s="180"/>
      <c r="AT923" s="176" t="s">
        <v>180</v>
      </c>
      <c r="AU923" s="176" t="s">
        <v>80</v>
      </c>
      <c r="AV923" s="174" t="s">
        <v>80</v>
      </c>
      <c r="AW923" s="174" t="s">
        <v>32</v>
      </c>
      <c r="AX923" s="174" t="s">
        <v>71</v>
      </c>
      <c r="AY923" s="176" t="s">
        <v>170</v>
      </c>
    </row>
    <row r="924" s="174" customFormat="true" ht="10.5" hidden="false" customHeight="false" outlineLevel="0" collapsed="false">
      <c r="B924" s="175"/>
      <c r="D924" s="169" t="s">
        <v>180</v>
      </c>
      <c r="E924" s="176"/>
      <c r="F924" s="177" t="s">
        <v>434</v>
      </c>
      <c r="H924" s="178" t="n">
        <v>-5.5</v>
      </c>
      <c r="L924" s="175"/>
      <c r="M924" s="179"/>
      <c r="T924" s="180"/>
      <c r="AT924" s="176" t="s">
        <v>180</v>
      </c>
      <c r="AU924" s="176" t="s">
        <v>80</v>
      </c>
      <c r="AV924" s="174" t="s">
        <v>80</v>
      </c>
      <c r="AW924" s="174" t="s">
        <v>32</v>
      </c>
      <c r="AX924" s="174" t="s">
        <v>71</v>
      </c>
      <c r="AY924" s="176" t="s">
        <v>170</v>
      </c>
    </row>
    <row r="925" s="174" customFormat="true" ht="10.5" hidden="false" customHeight="false" outlineLevel="0" collapsed="false">
      <c r="B925" s="175"/>
      <c r="D925" s="169" t="s">
        <v>180</v>
      </c>
      <c r="E925" s="176"/>
      <c r="F925" s="177" t="s">
        <v>435</v>
      </c>
      <c r="H925" s="178" t="n">
        <v>-6.65</v>
      </c>
      <c r="L925" s="175"/>
      <c r="M925" s="179"/>
      <c r="T925" s="180"/>
      <c r="AT925" s="176" t="s">
        <v>180</v>
      </c>
      <c r="AU925" s="176" t="s">
        <v>80</v>
      </c>
      <c r="AV925" s="174" t="s">
        <v>80</v>
      </c>
      <c r="AW925" s="174" t="s">
        <v>32</v>
      </c>
      <c r="AX925" s="174" t="s">
        <v>71</v>
      </c>
      <c r="AY925" s="176" t="s">
        <v>170</v>
      </c>
    </row>
    <row r="926" s="167" customFormat="true" ht="10.5" hidden="false" customHeight="false" outlineLevel="0" collapsed="false">
      <c r="B926" s="168"/>
      <c r="D926" s="169" t="s">
        <v>180</v>
      </c>
      <c r="E926" s="170"/>
      <c r="F926" s="171" t="s">
        <v>436</v>
      </c>
      <c r="H926" s="170"/>
      <c r="L926" s="168"/>
      <c r="M926" s="172"/>
      <c r="T926" s="173"/>
      <c r="AT926" s="170" t="s">
        <v>180</v>
      </c>
      <c r="AU926" s="170" t="s">
        <v>80</v>
      </c>
      <c r="AV926" s="167" t="s">
        <v>78</v>
      </c>
      <c r="AW926" s="167" t="s">
        <v>32</v>
      </c>
      <c r="AX926" s="167" t="s">
        <v>71</v>
      </c>
      <c r="AY926" s="170" t="s">
        <v>170</v>
      </c>
    </row>
    <row r="927" s="174" customFormat="true" ht="19.25" hidden="false" customHeight="false" outlineLevel="0" collapsed="false">
      <c r="B927" s="175"/>
      <c r="D927" s="169" t="s">
        <v>180</v>
      </c>
      <c r="E927" s="176"/>
      <c r="F927" s="177" t="s">
        <v>1430</v>
      </c>
      <c r="H927" s="178" t="n">
        <v>9.999</v>
      </c>
      <c r="L927" s="175"/>
      <c r="M927" s="179"/>
      <c r="T927" s="180"/>
      <c r="AT927" s="176" t="s">
        <v>180</v>
      </c>
      <c r="AU927" s="176" t="s">
        <v>80</v>
      </c>
      <c r="AV927" s="174" t="s">
        <v>80</v>
      </c>
      <c r="AW927" s="174" t="s">
        <v>32</v>
      </c>
      <c r="AX927" s="174" t="s">
        <v>71</v>
      </c>
      <c r="AY927" s="176" t="s">
        <v>170</v>
      </c>
    </row>
    <row r="928" s="167" customFormat="true" ht="10.5" hidden="false" customHeight="false" outlineLevel="0" collapsed="false">
      <c r="B928" s="168"/>
      <c r="D928" s="169" t="s">
        <v>180</v>
      </c>
      <c r="E928" s="170"/>
      <c r="F928" s="171" t="s">
        <v>277</v>
      </c>
      <c r="H928" s="170"/>
      <c r="L928" s="168"/>
      <c r="M928" s="172"/>
      <c r="T928" s="173"/>
      <c r="AT928" s="170" t="s">
        <v>180</v>
      </c>
      <c r="AU928" s="170" t="s">
        <v>80</v>
      </c>
      <c r="AV928" s="167" t="s">
        <v>78</v>
      </c>
      <c r="AW928" s="167" t="s">
        <v>32</v>
      </c>
      <c r="AX928" s="167" t="s">
        <v>71</v>
      </c>
      <c r="AY928" s="170" t="s">
        <v>170</v>
      </c>
    </row>
    <row r="929" s="174" customFormat="true" ht="19.4" hidden="false" customHeight="false" outlineLevel="0" collapsed="false">
      <c r="B929" s="175"/>
      <c r="D929" s="169" t="s">
        <v>180</v>
      </c>
      <c r="E929" s="176"/>
      <c r="F929" s="177" t="s">
        <v>438</v>
      </c>
      <c r="H929" s="178" t="n">
        <v>505.2</v>
      </c>
      <c r="L929" s="175"/>
      <c r="M929" s="179"/>
      <c r="T929" s="180"/>
      <c r="AT929" s="176" t="s">
        <v>180</v>
      </c>
      <c r="AU929" s="176" t="s">
        <v>80</v>
      </c>
      <c r="AV929" s="174" t="s">
        <v>80</v>
      </c>
      <c r="AW929" s="174" t="s">
        <v>32</v>
      </c>
      <c r="AX929" s="174" t="s">
        <v>71</v>
      </c>
      <c r="AY929" s="176" t="s">
        <v>170</v>
      </c>
    </row>
    <row r="930" s="174" customFormat="true" ht="19.4" hidden="false" customHeight="false" outlineLevel="0" collapsed="false">
      <c r="B930" s="175"/>
      <c r="D930" s="169" t="s">
        <v>180</v>
      </c>
      <c r="E930" s="176"/>
      <c r="F930" s="177" t="s">
        <v>1431</v>
      </c>
      <c r="H930" s="178" t="n">
        <v>-53.225</v>
      </c>
      <c r="L930" s="175"/>
      <c r="M930" s="179"/>
      <c r="T930" s="180"/>
      <c r="AT930" s="176" t="s">
        <v>180</v>
      </c>
      <c r="AU930" s="176" t="s">
        <v>80</v>
      </c>
      <c r="AV930" s="174" t="s">
        <v>80</v>
      </c>
      <c r="AW930" s="174" t="s">
        <v>32</v>
      </c>
      <c r="AX930" s="174" t="s">
        <v>71</v>
      </c>
      <c r="AY930" s="176" t="s">
        <v>170</v>
      </c>
    </row>
    <row r="931" s="167" customFormat="true" ht="10.5" hidden="false" customHeight="false" outlineLevel="0" collapsed="false">
      <c r="B931" s="168"/>
      <c r="D931" s="169" t="s">
        <v>180</v>
      </c>
      <c r="E931" s="170"/>
      <c r="F931" s="171" t="s">
        <v>436</v>
      </c>
      <c r="H931" s="170"/>
      <c r="L931" s="168"/>
      <c r="M931" s="172"/>
      <c r="T931" s="173"/>
      <c r="AT931" s="170" t="s">
        <v>180</v>
      </c>
      <c r="AU931" s="170" t="s">
        <v>80</v>
      </c>
      <c r="AV931" s="167" t="s">
        <v>78</v>
      </c>
      <c r="AW931" s="167" t="s">
        <v>32</v>
      </c>
      <c r="AX931" s="167" t="s">
        <v>71</v>
      </c>
      <c r="AY931" s="170" t="s">
        <v>170</v>
      </c>
    </row>
    <row r="932" s="174" customFormat="true" ht="19.25" hidden="false" customHeight="false" outlineLevel="0" collapsed="false">
      <c r="B932" s="175"/>
      <c r="D932" s="169" t="s">
        <v>180</v>
      </c>
      <c r="E932" s="176"/>
      <c r="F932" s="177" t="s">
        <v>1432</v>
      </c>
      <c r="H932" s="178" t="n">
        <v>6.666</v>
      </c>
      <c r="L932" s="175"/>
      <c r="M932" s="179"/>
      <c r="T932" s="180"/>
      <c r="AT932" s="176" t="s">
        <v>180</v>
      </c>
      <c r="AU932" s="176" t="s">
        <v>80</v>
      </c>
      <c r="AV932" s="174" t="s">
        <v>80</v>
      </c>
      <c r="AW932" s="174" t="s">
        <v>32</v>
      </c>
      <c r="AX932" s="174" t="s">
        <v>71</v>
      </c>
      <c r="AY932" s="176" t="s">
        <v>170</v>
      </c>
    </row>
    <row r="933" s="181" customFormat="true" ht="10.5" hidden="false" customHeight="false" outlineLevel="0" collapsed="false">
      <c r="B933" s="182"/>
      <c r="D933" s="169" t="s">
        <v>180</v>
      </c>
      <c r="E933" s="183"/>
      <c r="F933" s="184" t="s">
        <v>190</v>
      </c>
      <c r="H933" s="185" t="n">
        <v>956.88</v>
      </c>
      <c r="L933" s="182"/>
      <c r="M933" s="186"/>
      <c r="T933" s="187"/>
      <c r="AT933" s="183" t="s">
        <v>180</v>
      </c>
      <c r="AU933" s="183" t="s">
        <v>80</v>
      </c>
      <c r="AV933" s="181" t="s">
        <v>176</v>
      </c>
      <c r="AW933" s="181" t="s">
        <v>32</v>
      </c>
      <c r="AX933" s="181" t="s">
        <v>78</v>
      </c>
      <c r="AY933" s="183" t="s">
        <v>170</v>
      </c>
    </row>
    <row r="934" s="20" customFormat="true" ht="37.9" hidden="false" customHeight="true" outlineLevel="0" collapsed="false">
      <c r="B934" s="21"/>
      <c r="C934" s="151" t="s">
        <v>1433</v>
      </c>
      <c r="D934" s="151" t="s">
        <v>172</v>
      </c>
      <c r="E934" s="152" t="s">
        <v>1434</v>
      </c>
      <c r="F934" s="153" t="s">
        <v>1435</v>
      </c>
      <c r="G934" s="154" t="s">
        <v>260</v>
      </c>
      <c r="H934" s="155" t="n">
        <v>956.88</v>
      </c>
      <c r="I934" s="156" t="n">
        <v>1080</v>
      </c>
      <c r="J934" s="157" t="n">
        <f aca="false">ROUND(I934*H934,2)</f>
        <v>1033430.4</v>
      </c>
      <c r="K934" s="153"/>
      <c r="L934" s="21"/>
      <c r="M934" s="158"/>
      <c r="N934" s="159" t="s">
        <v>42</v>
      </c>
      <c r="O934" s="160" t="n">
        <v>1.3</v>
      </c>
      <c r="P934" s="160" t="n">
        <f aca="false">O934*H934</f>
        <v>1243.944</v>
      </c>
      <c r="Q934" s="160" t="n">
        <v>0.009</v>
      </c>
      <c r="R934" s="160" t="n">
        <f aca="false">Q934*H934</f>
        <v>8.61192</v>
      </c>
      <c r="S934" s="160" t="n">
        <v>0</v>
      </c>
      <c r="T934" s="161" t="n">
        <f aca="false">S934*H934</f>
        <v>0</v>
      </c>
      <c r="AR934" s="162" t="s">
        <v>280</v>
      </c>
      <c r="AT934" s="162" t="s">
        <v>172</v>
      </c>
      <c r="AU934" s="162" t="s">
        <v>80</v>
      </c>
      <c r="AY934" s="4" t="s">
        <v>170</v>
      </c>
      <c r="BE934" s="163" t="n">
        <f aca="false">IF(N934="základní",J934,0)</f>
        <v>1033430.4</v>
      </c>
      <c r="BF934" s="163" t="n">
        <f aca="false">IF(N934="snížená",J934,0)</f>
        <v>0</v>
      </c>
      <c r="BG934" s="163" t="n">
        <f aca="false">IF(N934="zákl. přenesená",J934,0)</f>
        <v>0</v>
      </c>
      <c r="BH934" s="163" t="n">
        <f aca="false">IF(N934="sníž. přenesená",J934,0)</f>
        <v>0</v>
      </c>
      <c r="BI934" s="163" t="n">
        <f aca="false">IF(N934="nulová",J934,0)</f>
        <v>0</v>
      </c>
      <c r="BJ934" s="4" t="s">
        <v>78</v>
      </c>
      <c r="BK934" s="163" t="n">
        <f aca="false">ROUND(I934*H934,2)</f>
        <v>1033430.4</v>
      </c>
      <c r="BL934" s="4" t="s">
        <v>280</v>
      </c>
      <c r="BM934" s="162" t="s">
        <v>1436</v>
      </c>
    </row>
    <row r="935" s="20" customFormat="true" ht="10.5" hidden="false" customHeight="false" outlineLevel="0" collapsed="false">
      <c r="B935" s="21"/>
      <c r="D935" s="164" t="s">
        <v>178</v>
      </c>
      <c r="F935" s="165" t="s">
        <v>1437</v>
      </c>
      <c r="L935" s="21"/>
      <c r="M935" s="166"/>
      <c r="T935" s="52"/>
      <c r="AT935" s="4" t="s">
        <v>178</v>
      </c>
      <c r="AU935" s="4" t="s">
        <v>80</v>
      </c>
    </row>
    <row r="936" s="20" customFormat="true" ht="24.2" hidden="false" customHeight="true" outlineLevel="0" collapsed="false">
      <c r="B936" s="21"/>
      <c r="C936" s="188" t="s">
        <v>1438</v>
      </c>
      <c r="D936" s="188" t="s">
        <v>229</v>
      </c>
      <c r="E936" s="189" t="s">
        <v>1439</v>
      </c>
      <c r="F936" s="190" t="s">
        <v>1440</v>
      </c>
      <c r="G936" s="191" t="s">
        <v>260</v>
      </c>
      <c r="H936" s="192" t="n">
        <v>1100.412</v>
      </c>
      <c r="I936" s="193" t="n">
        <v>786</v>
      </c>
      <c r="J936" s="194" t="n">
        <f aca="false">ROUND(I936*H936,2)</f>
        <v>864923.83</v>
      </c>
      <c r="K936" s="190"/>
      <c r="L936" s="195"/>
      <c r="M936" s="196"/>
      <c r="N936" s="197" t="s">
        <v>42</v>
      </c>
      <c r="O936" s="160" t="n">
        <v>0</v>
      </c>
      <c r="P936" s="160" t="n">
        <f aca="false">O936*H936</f>
        <v>0</v>
      </c>
      <c r="Q936" s="160" t="n">
        <v>0.02</v>
      </c>
      <c r="R936" s="160" t="n">
        <f aca="false">Q936*H936</f>
        <v>22.00824</v>
      </c>
      <c r="S936" s="160" t="n">
        <v>0</v>
      </c>
      <c r="T936" s="161" t="n">
        <f aca="false">S936*H936</f>
        <v>0</v>
      </c>
      <c r="AR936" s="162" t="s">
        <v>390</v>
      </c>
      <c r="AT936" s="162" t="s">
        <v>229</v>
      </c>
      <c r="AU936" s="162" t="s">
        <v>80</v>
      </c>
      <c r="AY936" s="4" t="s">
        <v>170</v>
      </c>
      <c r="BE936" s="163" t="n">
        <f aca="false">IF(N936="základní",J936,0)</f>
        <v>864923.83</v>
      </c>
      <c r="BF936" s="163" t="n">
        <f aca="false">IF(N936="snížená",J936,0)</f>
        <v>0</v>
      </c>
      <c r="BG936" s="163" t="n">
        <f aca="false">IF(N936="zákl. přenesená",J936,0)</f>
        <v>0</v>
      </c>
      <c r="BH936" s="163" t="n">
        <f aca="false">IF(N936="sníž. přenesená",J936,0)</f>
        <v>0</v>
      </c>
      <c r="BI936" s="163" t="n">
        <f aca="false">IF(N936="nulová",J936,0)</f>
        <v>0</v>
      </c>
      <c r="BJ936" s="4" t="s">
        <v>78</v>
      </c>
      <c r="BK936" s="163" t="n">
        <f aca="false">ROUND(I936*H936,2)</f>
        <v>864923.83</v>
      </c>
      <c r="BL936" s="4" t="s">
        <v>280</v>
      </c>
      <c r="BM936" s="162" t="s">
        <v>1441</v>
      </c>
    </row>
    <row r="937" s="174" customFormat="true" ht="10.5" hidden="false" customHeight="false" outlineLevel="0" collapsed="false">
      <c r="B937" s="175"/>
      <c r="D937" s="169" t="s">
        <v>180</v>
      </c>
      <c r="F937" s="177" t="s">
        <v>1442</v>
      </c>
      <c r="H937" s="178" t="n">
        <v>1100.412</v>
      </c>
      <c r="L937" s="175"/>
      <c r="M937" s="179"/>
      <c r="T937" s="180"/>
      <c r="AT937" s="176" t="s">
        <v>180</v>
      </c>
      <c r="AU937" s="176" t="s">
        <v>80</v>
      </c>
      <c r="AV937" s="174" t="s">
        <v>80</v>
      </c>
      <c r="AW937" s="174" t="s">
        <v>3</v>
      </c>
      <c r="AX937" s="174" t="s">
        <v>78</v>
      </c>
      <c r="AY937" s="176" t="s">
        <v>170</v>
      </c>
    </row>
    <row r="938" s="20" customFormat="true" ht="49.15" hidden="false" customHeight="true" outlineLevel="0" collapsed="false">
      <c r="B938" s="21"/>
      <c r="C938" s="151" t="s">
        <v>1443</v>
      </c>
      <c r="D938" s="151" t="s">
        <v>172</v>
      </c>
      <c r="E938" s="152" t="s">
        <v>1444</v>
      </c>
      <c r="F938" s="153" t="s">
        <v>1445</v>
      </c>
      <c r="G938" s="154" t="s">
        <v>207</v>
      </c>
      <c r="H938" s="155" t="n">
        <v>30.907</v>
      </c>
      <c r="I938" s="156" t="n">
        <v>684</v>
      </c>
      <c r="J938" s="157" t="n">
        <f aca="false">ROUND(I938*H938,2)</f>
        <v>21140.39</v>
      </c>
      <c r="K938" s="153"/>
      <c r="L938" s="21"/>
      <c r="M938" s="158"/>
      <c r="N938" s="159" t="s">
        <v>42</v>
      </c>
      <c r="O938" s="160" t="n">
        <v>1.265</v>
      </c>
      <c r="P938" s="160" t="n">
        <f aca="false">O938*H938</f>
        <v>39.097355</v>
      </c>
      <c r="Q938" s="160" t="n">
        <v>0</v>
      </c>
      <c r="R938" s="160" t="n">
        <f aca="false">Q938*H938</f>
        <v>0</v>
      </c>
      <c r="S938" s="160" t="n">
        <v>0</v>
      </c>
      <c r="T938" s="161" t="n">
        <f aca="false">S938*H938</f>
        <v>0</v>
      </c>
      <c r="AR938" s="162" t="s">
        <v>280</v>
      </c>
      <c r="AT938" s="162" t="s">
        <v>172</v>
      </c>
      <c r="AU938" s="162" t="s">
        <v>80</v>
      </c>
      <c r="AY938" s="4" t="s">
        <v>170</v>
      </c>
      <c r="BE938" s="163" t="n">
        <f aca="false">IF(N938="základní",J938,0)</f>
        <v>21140.39</v>
      </c>
      <c r="BF938" s="163" t="n">
        <f aca="false">IF(N938="snížená",J938,0)</f>
        <v>0</v>
      </c>
      <c r="BG938" s="163" t="n">
        <f aca="false">IF(N938="zákl. přenesená",J938,0)</f>
        <v>0</v>
      </c>
      <c r="BH938" s="163" t="n">
        <f aca="false">IF(N938="sníž. přenesená",J938,0)</f>
        <v>0</v>
      </c>
      <c r="BI938" s="163" t="n">
        <f aca="false">IF(N938="nulová",J938,0)</f>
        <v>0</v>
      </c>
      <c r="BJ938" s="4" t="s">
        <v>78</v>
      </c>
      <c r="BK938" s="163" t="n">
        <f aca="false">ROUND(I938*H938,2)</f>
        <v>21140.39</v>
      </c>
      <c r="BL938" s="4" t="s">
        <v>280</v>
      </c>
      <c r="BM938" s="162" t="s">
        <v>1446</v>
      </c>
    </row>
    <row r="939" s="20" customFormat="true" ht="10.5" hidden="false" customHeight="false" outlineLevel="0" collapsed="false">
      <c r="B939" s="21"/>
      <c r="D939" s="164" t="s">
        <v>178</v>
      </c>
      <c r="F939" s="165" t="s">
        <v>1447</v>
      </c>
      <c r="L939" s="21"/>
      <c r="M939" s="166"/>
      <c r="T939" s="52"/>
      <c r="AT939" s="4" t="s">
        <v>178</v>
      </c>
      <c r="AU939" s="4" t="s">
        <v>80</v>
      </c>
    </row>
    <row r="940" s="139" customFormat="true" ht="22.9" hidden="false" customHeight="true" outlineLevel="0" collapsed="false">
      <c r="B940" s="140"/>
      <c r="D940" s="141" t="s">
        <v>70</v>
      </c>
      <c r="E940" s="149" t="s">
        <v>1448</v>
      </c>
      <c r="F940" s="149" t="s">
        <v>1449</v>
      </c>
      <c r="J940" s="150" t="n">
        <f aca="false">BK940</f>
        <v>282595.83</v>
      </c>
      <c r="L940" s="140"/>
      <c r="M940" s="144"/>
      <c r="P940" s="145" t="n">
        <f aca="false">SUM(P941:P960)</f>
        <v>221.765596</v>
      </c>
      <c r="R940" s="145" t="n">
        <f aca="false">SUM(R941:R960)</f>
        <v>2.32488342</v>
      </c>
      <c r="T940" s="146" t="n">
        <f aca="false">SUM(T941:T960)</f>
        <v>0</v>
      </c>
      <c r="AR940" s="141" t="s">
        <v>80</v>
      </c>
      <c r="AT940" s="147" t="s">
        <v>70</v>
      </c>
      <c r="AU940" s="147" t="s">
        <v>78</v>
      </c>
      <c r="AY940" s="141" t="s">
        <v>170</v>
      </c>
      <c r="BK940" s="148" t="n">
        <f aca="false">SUM(BK941:BK960)</f>
        <v>282595.83</v>
      </c>
    </row>
    <row r="941" s="20" customFormat="true" ht="37.9" hidden="false" customHeight="true" outlineLevel="0" collapsed="false">
      <c r="B941" s="21"/>
      <c r="C941" s="151" t="s">
        <v>1450</v>
      </c>
      <c r="D941" s="151" t="s">
        <v>172</v>
      </c>
      <c r="E941" s="152" t="s">
        <v>1451</v>
      </c>
      <c r="F941" s="153" t="s">
        <v>1452</v>
      </c>
      <c r="G941" s="154" t="s">
        <v>260</v>
      </c>
      <c r="H941" s="155" t="n">
        <v>526.46</v>
      </c>
      <c r="I941" s="156" t="n">
        <v>340</v>
      </c>
      <c r="J941" s="157" t="n">
        <f aca="false">ROUND(I941*H941,2)</f>
        <v>178996.4</v>
      </c>
      <c r="K941" s="153"/>
      <c r="L941" s="21"/>
      <c r="M941" s="158"/>
      <c r="N941" s="159" t="s">
        <v>42</v>
      </c>
      <c r="O941" s="160" t="n">
        <v>0.112</v>
      </c>
      <c r="P941" s="160" t="n">
        <f aca="false">O941*H941</f>
        <v>58.96352</v>
      </c>
      <c r="Q941" s="160" t="n">
        <v>0.00318</v>
      </c>
      <c r="R941" s="160" t="n">
        <f aca="false">Q941*H941</f>
        <v>1.6741428</v>
      </c>
      <c r="S941" s="160" t="n">
        <v>0</v>
      </c>
      <c r="T941" s="161" t="n">
        <f aca="false">S941*H941</f>
        <v>0</v>
      </c>
      <c r="AR941" s="162" t="s">
        <v>280</v>
      </c>
      <c r="AT941" s="162" t="s">
        <v>172</v>
      </c>
      <c r="AU941" s="162" t="s">
        <v>80</v>
      </c>
      <c r="AY941" s="4" t="s">
        <v>170</v>
      </c>
      <c r="BE941" s="163" t="n">
        <f aca="false">IF(N941="základní",J941,0)</f>
        <v>178996.4</v>
      </c>
      <c r="BF941" s="163" t="n">
        <f aca="false">IF(N941="snížená",J941,0)</f>
        <v>0</v>
      </c>
      <c r="BG941" s="163" t="n">
        <f aca="false">IF(N941="zákl. přenesená",J941,0)</f>
        <v>0</v>
      </c>
      <c r="BH941" s="163" t="n">
        <f aca="false">IF(N941="sníž. přenesená",J941,0)</f>
        <v>0</v>
      </c>
      <c r="BI941" s="163" t="n">
        <f aca="false">IF(N941="nulová",J941,0)</f>
        <v>0</v>
      </c>
      <c r="BJ941" s="4" t="s">
        <v>78</v>
      </c>
      <c r="BK941" s="163" t="n">
        <f aca="false">ROUND(I941*H941,2)</f>
        <v>178996.4</v>
      </c>
      <c r="BL941" s="4" t="s">
        <v>280</v>
      </c>
      <c r="BM941" s="162" t="s">
        <v>1453</v>
      </c>
    </row>
    <row r="942" s="20" customFormat="true" ht="10.5" hidden="false" customHeight="false" outlineLevel="0" collapsed="false">
      <c r="B942" s="21"/>
      <c r="D942" s="164" t="s">
        <v>178</v>
      </c>
      <c r="F942" s="165" t="s">
        <v>1454</v>
      </c>
      <c r="L942" s="21"/>
      <c r="M942" s="166"/>
      <c r="T942" s="52"/>
      <c r="AT942" s="4" t="s">
        <v>178</v>
      </c>
      <c r="AU942" s="4" t="s">
        <v>80</v>
      </c>
    </row>
    <row r="943" s="167" customFormat="true" ht="10.5" hidden="false" customHeight="false" outlineLevel="0" collapsed="false">
      <c r="B943" s="168"/>
      <c r="D943" s="169" t="s">
        <v>180</v>
      </c>
      <c r="E943" s="170"/>
      <c r="F943" s="171" t="s">
        <v>1455</v>
      </c>
      <c r="H943" s="170"/>
      <c r="L943" s="168"/>
      <c r="M943" s="172"/>
      <c r="T943" s="173"/>
      <c r="AT943" s="170" t="s">
        <v>180</v>
      </c>
      <c r="AU943" s="170" t="s">
        <v>80</v>
      </c>
      <c r="AV943" s="167" t="s">
        <v>78</v>
      </c>
      <c r="AW943" s="167" t="s">
        <v>32</v>
      </c>
      <c r="AX943" s="167" t="s">
        <v>71</v>
      </c>
      <c r="AY943" s="170" t="s">
        <v>170</v>
      </c>
    </row>
    <row r="944" s="174" customFormat="true" ht="10.5" hidden="false" customHeight="false" outlineLevel="0" collapsed="false">
      <c r="B944" s="175"/>
      <c r="D944" s="169" t="s">
        <v>180</v>
      </c>
      <c r="E944" s="176"/>
      <c r="F944" s="177" t="s">
        <v>1456</v>
      </c>
      <c r="H944" s="178" t="n">
        <v>526.46</v>
      </c>
      <c r="L944" s="175"/>
      <c r="M944" s="179"/>
      <c r="T944" s="180"/>
      <c r="AT944" s="176" t="s">
        <v>180</v>
      </c>
      <c r="AU944" s="176" t="s">
        <v>80</v>
      </c>
      <c r="AV944" s="174" t="s">
        <v>80</v>
      </c>
      <c r="AW944" s="174" t="s">
        <v>32</v>
      </c>
      <c r="AX944" s="174" t="s">
        <v>78</v>
      </c>
      <c r="AY944" s="176" t="s">
        <v>170</v>
      </c>
    </row>
    <row r="945" s="20" customFormat="true" ht="33" hidden="false" customHeight="true" outlineLevel="0" collapsed="false">
      <c r="B945" s="21"/>
      <c r="C945" s="151" t="s">
        <v>1457</v>
      </c>
      <c r="D945" s="151" t="s">
        <v>172</v>
      </c>
      <c r="E945" s="152" t="s">
        <v>1458</v>
      </c>
      <c r="F945" s="153" t="s">
        <v>1459</v>
      </c>
      <c r="G945" s="154" t="s">
        <v>260</v>
      </c>
      <c r="H945" s="155" t="n">
        <v>1897.24</v>
      </c>
      <c r="I945" s="156" t="n">
        <v>18.3</v>
      </c>
      <c r="J945" s="157" t="n">
        <f aca="false">ROUND(I945*H945,2)</f>
        <v>34719.49</v>
      </c>
      <c r="K945" s="153"/>
      <c r="L945" s="21"/>
      <c r="M945" s="158"/>
      <c r="N945" s="159" t="s">
        <v>42</v>
      </c>
      <c r="O945" s="160" t="n">
        <v>0.033</v>
      </c>
      <c r="P945" s="160" t="n">
        <f aca="false">O945*H945</f>
        <v>62.60892</v>
      </c>
      <c r="Q945" s="160" t="n">
        <v>0.0002</v>
      </c>
      <c r="R945" s="160" t="n">
        <f aca="false">Q945*H945</f>
        <v>0.379448</v>
      </c>
      <c r="S945" s="160" t="n">
        <v>0</v>
      </c>
      <c r="T945" s="161" t="n">
        <f aca="false">S945*H945</f>
        <v>0</v>
      </c>
      <c r="AR945" s="162" t="s">
        <v>280</v>
      </c>
      <c r="AT945" s="162" t="s">
        <v>172</v>
      </c>
      <c r="AU945" s="162" t="s">
        <v>80</v>
      </c>
      <c r="AY945" s="4" t="s">
        <v>170</v>
      </c>
      <c r="BE945" s="163" t="n">
        <f aca="false">IF(N945="základní",J945,0)</f>
        <v>34719.49</v>
      </c>
      <c r="BF945" s="163" t="n">
        <f aca="false">IF(N945="snížená",J945,0)</f>
        <v>0</v>
      </c>
      <c r="BG945" s="163" t="n">
        <f aca="false">IF(N945="zákl. přenesená",J945,0)</f>
        <v>0</v>
      </c>
      <c r="BH945" s="163" t="n">
        <f aca="false">IF(N945="sníž. přenesená",J945,0)</f>
        <v>0</v>
      </c>
      <c r="BI945" s="163" t="n">
        <f aca="false">IF(N945="nulová",J945,0)</f>
        <v>0</v>
      </c>
      <c r="BJ945" s="4" t="s">
        <v>78</v>
      </c>
      <c r="BK945" s="163" t="n">
        <f aca="false">ROUND(I945*H945,2)</f>
        <v>34719.49</v>
      </c>
      <c r="BL945" s="4" t="s">
        <v>280</v>
      </c>
      <c r="BM945" s="162" t="s">
        <v>1460</v>
      </c>
    </row>
    <row r="946" s="20" customFormat="true" ht="10.5" hidden="false" customHeight="false" outlineLevel="0" collapsed="false">
      <c r="B946" s="21"/>
      <c r="D946" s="164" t="s">
        <v>178</v>
      </c>
      <c r="F946" s="165" t="s">
        <v>1461</v>
      </c>
      <c r="L946" s="21"/>
      <c r="M946" s="166"/>
      <c r="T946" s="52"/>
      <c r="AT946" s="4" t="s">
        <v>178</v>
      </c>
      <c r="AU946" s="4" t="s">
        <v>80</v>
      </c>
    </row>
    <row r="947" s="167" customFormat="true" ht="10.5" hidden="false" customHeight="false" outlineLevel="0" collapsed="false">
      <c r="B947" s="168"/>
      <c r="D947" s="169" t="s">
        <v>180</v>
      </c>
      <c r="E947" s="170"/>
      <c r="F947" s="171" t="s">
        <v>274</v>
      </c>
      <c r="H947" s="170"/>
      <c r="L947" s="168"/>
      <c r="M947" s="172"/>
      <c r="T947" s="173"/>
      <c r="AT947" s="170" t="s">
        <v>180</v>
      </c>
      <c r="AU947" s="170" t="s">
        <v>80</v>
      </c>
      <c r="AV947" s="167" t="s">
        <v>78</v>
      </c>
      <c r="AW947" s="167" t="s">
        <v>32</v>
      </c>
      <c r="AX947" s="167" t="s">
        <v>71</v>
      </c>
      <c r="AY947" s="170" t="s">
        <v>170</v>
      </c>
    </row>
    <row r="948" s="174" customFormat="true" ht="19.25" hidden="false" customHeight="false" outlineLevel="0" collapsed="false">
      <c r="B948" s="175"/>
      <c r="D948" s="169" t="s">
        <v>180</v>
      </c>
      <c r="E948" s="176"/>
      <c r="F948" s="177" t="s">
        <v>446</v>
      </c>
      <c r="H948" s="178" t="n">
        <v>700.28</v>
      </c>
      <c r="L948" s="175"/>
      <c r="M948" s="179"/>
      <c r="T948" s="180"/>
      <c r="AT948" s="176" t="s">
        <v>180</v>
      </c>
      <c r="AU948" s="176" t="s">
        <v>80</v>
      </c>
      <c r="AV948" s="174" t="s">
        <v>80</v>
      </c>
      <c r="AW948" s="174" t="s">
        <v>32</v>
      </c>
      <c r="AX948" s="174" t="s">
        <v>71</v>
      </c>
      <c r="AY948" s="176" t="s">
        <v>170</v>
      </c>
    </row>
    <row r="949" s="167" customFormat="true" ht="10.5" hidden="false" customHeight="false" outlineLevel="0" collapsed="false">
      <c r="B949" s="168"/>
      <c r="D949" s="169" t="s">
        <v>180</v>
      </c>
      <c r="E949" s="170"/>
      <c r="F949" s="171" t="s">
        <v>277</v>
      </c>
      <c r="H949" s="170"/>
      <c r="L949" s="168"/>
      <c r="M949" s="172"/>
      <c r="T949" s="173"/>
      <c r="AT949" s="170" t="s">
        <v>180</v>
      </c>
      <c r="AU949" s="170" t="s">
        <v>80</v>
      </c>
      <c r="AV949" s="167" t="s">
        <v>78</v>
      </c>
      <c r="AW949" s="167" t="s">
        <v>32</v>
      </c>
      <c r="AX949" s="167" t="s">
        <v>71</v>
      </c>
      <c r="AY949" s="170" t="s">
        <v>170</v>
      </c>
    </row>
    <row r="950" s="174" customFormat="true" ht="19.4" hidden="false" customHeight="false" outlineLevel="0" collapsed="false">
      <c r="B950" s="175"/>
      <c r="D950" s="169" t="s">
        <v>180</v>
      </c>
      <c r="E950" s="176"/>
      <c r="F950" s="177" t="s">
        <v>450</v>
      </c>
      <c r="H950" s="178" t="n">
        <v>670.5</v>
      </c>
      <c r="L950" s="175"/>
      <c r="M950" s="179"/>
      <c r="T950" s="180"/>
      <c r="AT950" s="176" t="s">
        <v>180</v>
      </c>
      <c r="AU950" s="176" t="s">
        <v>80</v>
      </c>
      <c r="AV950" s="174" t="s">
        <v>80</v>
      </c>
      <c r="AW950" s="174" t="s">
        <v>32</v>
      </c>
      <c r="AX950" s="174" t="s">
        <v>71</v>
      </c>
      <c r="AY950" s="176" t="s">
        <v>170</v>
      </c>
    </row>
    <row r="951" s="167" customFormat="true" ht="10.5" hidden="false" customHeight="false" outlineLevel="0" collapsed="false">
      <c r="B951" s="168"/>
      <c r="D951" s="169" t="s">
        <v>180</v>
      </c>
      <c r="E951" s="170"/>
      <c r="F951" s="171" t="s">
        <v>1455</v>
      </c>
      <c r="H951" s="170"/>
      <c r="L951" s="168"/>
      <c r="M951" s="172"/>
      <c r="T951" s="173"/>
      <c r="AT951" s="170" t="s">
        <v>180</v>
      </c>
      <c r="AU951" s="170" t="s">
        <v>80</v>
      </c>
      <c r="AV951" s="167" t="s">
        <v>78</v>
      </c>
      <c r="AW951" s="167" t="s">
        <v>32</v>
      </c>
      <c r="AX951" s="167" t="s">
        <v>71</v>
      </c>
      <c r="AY951" s="170" t="s">
        <v>170</v>
      </c>
    </row>
    <row r="952" s="174" customFormat="true" ht="10.5" hidden="false" customHeight="false" outlineLevel="0" collapsed="false">
      <c r="B952" s="175"/>
      <c r="D952" s="169" t="s">
        <v>180</v>
      </c>
      <c r="E952" s="176"/>
      <c r="F952" s="177" t="s">
        <v>1462</v>
      </c>
      <c r="H952" s="178" t="n">
        <v>526.46</v>
      </c>
      <c r="L952" s="175"/>
      <c r="M952" s="179"/>
      <c r="T952" s="180"/>
      <c r="AT952" s="176" t="s">
        <v>180</v>
      </c>
      <c r="AU952" s="176" t="s">
        <v>80</v>
      </c>
      <c r="AV952" s="174" t="s">
        <v>80</v>
      </c>
      <c r="AW952" s="174" t="s">
        <v>32</v>
      </c>
      <c r="AX952" s="174" t="s">
        <v>71</v>
      </c>
      <c r="AY952" s="176" t="s">
        <v>170</v>
      </c>
    </row>
    <row r="953" s="181" customFormat="true" ht="10.5" hidden="false" customHeight="false" outlineLevel="0" collapsed="false">
      <c r="B953" s="182"/>
      <c r="D953" s="169" t="s">
        <v>180</v>
      </c>
      <c r="E953" s="183"/>
      <c r="F953" s="184" t="s">
        <v>190</v>
      </c>
      <c r="H953" s="185" t="n">
        <v>1897.24</v>
      </c>
      <c r="L953" s="182"/>
      <c r="M953" s="186"/>
      <c r="T953" s="187"/>
      <c r="AT953" s="183" t="s">
        <v>180</v>
      </c>
      <c r="AU953" s="183" t="s">
        <v>80</v>
      </c>
      <c r="AV953" s="181" t="s">
        <v>176</v>
      </c>
      <c r="AW953" s="181" t="s">
        <v>32</v>
      </c>
      <c r="AX953" s="181" t="s">
        <v>78</v>
      </c>
      <c r="AY953" s="183" t="s">
        <v>170</v>
      </c>
    </row>
    <row r="954" s="20" customFormat="true" ht="33" hidden="false" customHeight="true" outlineLevel="0" collapsed="false">
      <c r="B954" s="21"/>
      <c r="C954" s="151" t="s">
        <v>1463</v>
      </c>
      <c r="D954" s="151" t="s">
        <v>172</v>
      </c>
      <c r="E954" s="152" t="s">
        <v>1464</v>
      </c>
      <c r="F954" s="153" t="s">
        <v>1465</v>
      </c>
      <c r="G954" s="154" t="s">
        <v>260</v>
      </c>
      <c r="H954" s="155" t="n">
        <v>16.703</v>
      </c>
      <c r="I954" s="156" t="n">
        <v>19.7</v>
      </c>
      <c r="J954" s="157" t="n">
        <f aca="false">ROUND(I954*H954,2)</f>
        <v>329.05</v>
      </c>
      <c r="K954" s="153"/>
      <c r="L954" s="21"/>
      <c r="M954" s="158"/>
      <c r="N954" s="159" t="s">
        <v>42</v>
      </c>
      <c r="O954" s="160" t="n">
        <v>0.036</v>
      </c>
      <c r="P954" s="160" t="n">
        <f aca="false">O954*H954</f>
        <v>0.601308</v>
      </c>
      <c r="Q954" s="160" t="n">
        <v>0.0002</v>
      </c>
      <c r="R954" s="160" t="n">
        <f aca="false">Q954*H954</f>
        <v>0.0033406</v>
      </c>
      <c r="S954" s="160" t="n">
        <v>0</v>
      </c>
      <c r="T954" s="161" t="n">
        <f aca="false">S954*H954</f>
        <v>0</v>
      </c>
      <c r="AR954" s="162" t="s">
        <v>280</v>
      </c>
      <c r="AT954" s="162" t="s">
        <v>172</v>
      </c>
      <c r="AU954" s="162" t="s">
        <v>80</v>
      </c>
      <c r="AY954" s="4" t="s">
        <v>170</v>
      </c>
      <c r="BE954" s="163" t="n">
        <f aca="false">IF(N954="základní",J954,0)</f>
        <v>329.05</v>
      </c>
      <c r="BF954" s="163" t="n">
        <f aca="false">IF(N954="snížená",J954,0)</f>
        <v>0</v>
      </c>
      <c r="BG954" s="163" t="n">
        <f aca="false">IF(N954="zákl. přenesená",J954,0)</f>
        <v>0</v>
      </c>
      <c r="BH954" s="163" t="n">
        <f aca="false">IF(N954="sníž. přenesená",J954,0)</f>
        <v>0</v>
      </c>
      <c r="BI954" s="163" t="n">
        <f aca="false">IF(N954="nulová",J954,0)</f>
        <v>0</v>
      </c>
      <c r="BJ954" s="4" t="s">
        <v>78</v>
      </c>
      <c r="BK954" s="163" t="n">
        <f aca="false">ROUND(I954*H954,2)</f>
        <v>329.05</v>
      </c>
      <c r="BL954" s="4" t="s">
        <v>280</v>
      </c>
      <c r="BM954" s="162" t="s">
        <v>1466</v>
      </c>
    </row>
    <row r="955" s="20" customFormat="true" ht="10.5" hidden="false" customHeight="false" outlineLevel="0" collapsed="false">
      <c r="B955" s="21"/>
      <c r="D955" s="164" t="s">
        <v>178</v>
      </c>
      <c r="F955" s="165" t="s">
        <v>1467</v>
      </c>
      <c r="L955" s="21"/>
      <c r="M955" s="166"/>
      <c r="T955" s="52"/>
      <c r="AT955" s="4" t="s">
        <v>178</v>
      </c>
      <c r="AU955" s="4" t="s">
        <v>80</v>
      </c>
    </row>
    <row r="956" s="20" customFormat="true" ht="44.25" hidden="false" customHeight="true" outlineLevel="0" collapsed="false">
      <c r="B956" s="21"/>
      <c r="C956" s="151" t="s">
        <v>1468</v>
      </c>
      <c r="D956" s="151" t="s">
        <v>172</v>
      </c>
      <c r="E956" s="152" t="s">
        <v>1469</v>
      </c>
      <c r="F956" s="153" t="s">
        <v>1470</v>
      </c>
      <c r="G956" s="154" t="s">
        <v>260</v>
      </c>
      <c r="H956" s="155" t="n">
        <v>1897.24</v>
      </c>
      <c r="I956" s="156" t="n">
        <v>35.8</v>
      </c>
      <c r="J956" s="157" t="n">
        <f aca="false">ROUND(I956*H956,2)</f>
        <v>67921.19</v>
      </c>
      <c r="K956" s="153"/>
      <c r="L956" s="21"/>
      <c r="M956" s="158"/>
      <c r="N956" s="159" t="s">
        <v>42</v>
      </c>
      <c r="O956" s="160" t="n">
        <v>0.052</v>
      </c>
      <c r="P956" s="160" t="n">
        <f aca="false">O956*H956</f>
        <v>98.65648</v>
      </c>
      <c r="Q956" s="160" t="n">
        <v>0.00014</v>
      </c>
      <c r="R956" s="160" t="n">
        <f aca="false">Q956*H956</f>
        <v>0.2656136</v>
      </c>
      <c r="S956" s="160" t="n">
        <v>0</v>
      </c>
      <c r="T956" s="161" t="n">
        <f aca="false">S956*H956</f>
        <v>0</v>
      </c>
      <c r="AR956" s="162" t="s">
        <v>280</v>
      </c>
      <c r="AT956" s="162" t="s">
        <v>172</v>
      </c>
      <c r="AU956" s="162" t="s">
        <v>80</v>
      </c>
      <c r="AY956" s="4" t="s">
        <v>170</v>
      </c>
      <c r="BE956" s="163" t="n">
        <f aca="false">IF(N956="základní",J956,0)</f>
        <v>67921.19</v>
      </c>
      <c r="BF956" s="163" t="n">
        <f aca="false">IF(N956="snížená",J956,0)</f>
        <v>0</v>
      </c>
      <c r="BG956" s="163" t="n">
        <f aca="false">IF(N956="zákl. přenesená",J956,0)</f>
        <v>0</v>
      </c>
      <c r="BH956" s="163" t="n">
        <f aca="false">IF(N956="sníž. přenesená",J956,0)</f>
        <v>0</v>
      </c>
      <c r="BI956" s="163" t="n">
        <f aca="false">IF(N956="nulová",J956,0)</f>
        <v>0</v>
      </c>
      <c r="BJ956" s="4" t="s">
        <v>78</v>
      </c>
      <c r="BK956" s="163" t="n">
        <f aca="false">ROUND(I956*H956,2)</f>
        <v>67921.19</v>
      </c>
      <c r="BL956" s="4" t="s">
        <v>280</v>
      </c>
      <c r="BM956" s="162" t="s">
        <v>1471</v>
      </c>
    </row>
    <row r="957" s="20" customFormat="true" ht="10.5" hidden="false" customHeight="false" outlineLevel="0" collapsed="false">
      <c r="B957" s="21"/>
      <c r="D957" s="164" t="s">
        <v>178</v>
      </c>
      <c r="F957" s="165" t="s">
        <v>1472</v>
      </c>
      <c r="L957" s="21"/>
      <c r="M957" s="166"/>
      <c r="T957" s="52"/>
      <c r="AT957" s="4" t="s">
        <v>178</v>
      </c>
      <c r="AU957" s="4" t="s">
        <v>80</v>
      </c>
    </row>
    <row r="958" s="174" customFormat="true" ht="10.5" hidden="false" customHeight="false" outlineLevel="0" collapsed="false">
      <c r="B958" s="175"/>
      <c r="D958" s="169" t="s">
        <v>180</v>
      </c>
      <c r="E958" s="176"/>
      <c r="F958" s="177" t="s">
        <v>1473</v>
      </c>
      <c r="H958" s="178" t="n">
        <v>1897.24</v>
      </c>
      <c r="L958" s="175"/>
      <c r="M958" s="179"/>
      <c r="T958" s="180"/>
      <c r="AT958" s="176" t="s">
        <v>180</v>
      </c>
      <c r="AU958" s="176" t="s">
        <v>80</v>
      </c>
      <c r="AV958" s="174" t="s">
        <v>80</v>
      </c>
      <c r="AW958" s="174" t="s">
        <v>32</v>
      </c>
      <c r="AX958" s="174" t="s">
        <v>78</v>
      </c>
      <c r="AY958" s="176" t="s">
        <v>170</v>
      </c>
    </row>
    <row r="959" s="20" customFormat="true" ht="44.25" hidden="false" customHeight="true" outlineLevel="0" collapsed="false">
      <c r="B959" s="21"/>
      <c r="C959" s="151" t="s">
        <v>1474</v>
      </c>
      <c r="D959" s="151" t="s">
        <v>172</v>
      </c>
      <c r="E959" s="152" t="s">
        <v>1475</v>
      </c>
      <c r="F959" s="153" t="s">
        <v>1476</v>
      </c>
      <c r="G959" s="154" t="s">
        <v>260</v>
      </c>
      <c r="H959" s="155" t="n">
        <v>16.703</v>
      </c>
      <c r="I959" s="156" t="n">
        <v>37.7</v>
      </c>
      <c r="J959" s="157" t="n">
        <f aca="false">ROUND(I959*H959,2)</f>
        <v>629.7</v>
      </c>
      <c r="K959" s="153"/>
      <c r="L959" s="21"/>
      <c r="M959" s="158"/>
      <c r="N959" s="159" t="s">
        <v>42</v>
      </c>
      <c r="O959" s="160" t="n">
        <v>0.056</v>
      </c>
      <c r="P959" s="160" t="n">
        <f aca="false">O959*H959</f>
        <v>0.935368</v>
      </c>
      <c r="Q959" s="160" t="n">
        <v>0.00014</v>
      </c>
      <c r="R959" s="160" t="n">
        <f aca="false">Q959*H959</f>
        <v>0.00233842</v>
      </c>
      <c r="S959" s="160" t="n">
        <v>0</v>
      </c>
      <c r="T959" s="161" t="n">
        <f aca="false">S959*H959</f>
        <v>0</v>
      </c>
      <c r="AR959" s="162" t="s">
        <v>280</v>
      </c>
      <c r="AT959" s="162" t="s">
        <v>172</v>
      </c>
      <c r="AU959" s="162" t="s">
        <v>80</v>
      </c>
      <c r="AY959" s="4" t="s">
        <v>170</v>
      </c>
      <c r="BE959" s="163" t="n">
        <f aca="false">IF(N959="základní",J959,0)</f>
        <v>629.7</v>
      </c>
      <c r="BF959" s="163" t="n">
        <f aca="false">IF(N959="snížená",J959,0)</f>
        <v>0</v>
      </c>
      <c r="BG959" s="163" t="n">
        <f aca="false">IF(N959="zákl. přenesená",J959,0)</f>
        <v>0</v>
      </c>
      <c r="BH959" s="163" t="n">
        <f aca="false">IF(N959="sníž. přenesená",J959,0)</f>
        <v>0</v>
      </c>
      <c r="BI959" s="163" t="n">
        <f aca="false">IF(N959="nulová",J959,0)</f>
        <v>0</v>
      </c>
      <c r="BJ959" s="4" t="s">
        <v>78</v>
      </c>
      <c r="BK959" s="163" t="n">
        <f aca="false">ROUND(I959*H959,2)</f>
        <v>629.7</v>
      </c>
      <c r="BL959" s="4" t="s">
        <v>280</v>
      </c>
      <c r="BM959" s="162" t="s">
        <v>1477</v>
      </c>
    </row>
    <row r="960" s="20" customFormat="true" ht="10.5" hidden="false" customHeight="false" outlineLevel="0" collapsed="false">
      <c r="B960" s="21"/>
      <c r="D960" s="164" t="s">
        <v>178</v>
      </c>
      <c r="F960" s="165" t="s">
        <v>1478</v>
      </c>
      <c r="L960" s="21"/>
      <c r="M960" s="166"/>
      <c r="T960" s="52"/>
      <c r="AT960" s="4" t="s">
        <v>178</v>
      </c>
      <c r="AU960" s="4" t="s">
        <v>80</v>
      </c>
    </row>
    <row r="961" s="139" customFormat="true" ht="22.9" hidden="false" customHeight="true" outlineLevel="0" collapsed="false">
      <c r="B961" s="140"/>
      <c r="D961" s="141" t="s">
        <v>70</v>
      </c>
      <c r="E961" s="149" t="s">
        <v>1479</v>
      </c>
      <c r="F961" s="149" t="s">
        <v>1480</v>
      </c>
      <c r="J961" s="150" t="n">
        <f aca="false">BK961</f>
        <v>138978.48</v>
      </c>
      <c r="L961" s="140"/>
      <c r="M961" s="144"/>
      <c r="P961" s="145" t="n">
        <f aca="false">SUM(P962:P968)</f>
        <v>44.622426</v>
      </c>
      <c r="R961" s="145" t="n">
        <f aca="false">SUM(R962:R968)</f>
        <v>0.117975</v>
      </c>
      <c r="T961" s="146" t="n">
        <f aca="false">SUM(T962:T968)</f>
        <v>0</v>
      </c>
      <c r="AR961" s="141" t="s">
        <v>80</v>
      </c>
      <c r="AT961" s="147" t="s">
        <v>70</v>
      </c>
      <c r="AU961" s="147" t="s">
        <v>78</v>
      </c>
      <c r="AY961" s="141" t="s">
        <v>170</v>
      </c>
      <c r="BK961" s="148" t="n">
        <f aca="false">SUM(BK962:BK968)</f>
        <v>138978.48</v>
      </c>
    </row>
    <row r="962" s="20" customFormat="true" ht="16.5" hidden="false" customHeight="true" outlineLevel="0" collapsed="false">
      <c r="B962" s="21"/>
      <c r="C962" s="151" t="s">
        <v>1481</v>
      </c>
      <c r="D962" s="151" t="s">
        <v>172</v>
      </c>
      <c r="E962" s="152" t="s">
        <v>1482</v>
      </c>
      <c r="F962" s="153" t="s">
        <v>1483</v>
      </c>
      <c r="G962" s="154" t="s">
        <v>260</v>
      </c>
      <c r="H962" s="155" t="n">
        <v>90.75</v>
      </c>
      <c r="I962" s="156" t="n">
        <v>210</v>
      </c>
      <c r="J962" s="157" t="n">
        <f aca="false">ROUND(I962*H962,2)</f>
        <v>19057.5</v>
      </c>
      <c r="K962" s="153"/>
      <c r="L962" s="21"/>
      <c r="M962" s="158"/>
      <c r="N962" s="159" t="s">
        <v>42</v>
      </c>
      <c r="O962" s="160" t="n">
        <v>0.489</v>
      </c>
      <c r="P962" s="160" t="n">
        <f aca="false">O962*H962</f>
        <v>44.37675</v>
      </c>
      <c r="Q962" s="160" t="n">
        <v>0</v>
      </c>
      <c r="R962" s="160" t="n">
        <f aca="false">Q962*H962</f>
        <v>0</v>
      </c>
      <c r="S962" s="160" t="n">
        <v>0</v>
      </c>
      <c r="T962" s="161" t="n">
        <f aca="false">S962*H962</f>
        <v>0</v>
      </c>
      <c r="AR962" s="162" t="s">
        <v>280</v>
      </c>
      <c r="AT962" s="162" t="s">
        <v>172</v>
      </c>
      <c r="AU962" s="162" t="s">
        <v>80</v>
      </c>
      <c r="AY962" s="4" t="s">
        <v>170</v>
      </c>
      <c r="BE962" s="163" t="n">
        <f aca="false">IF(N962="základní",J962,0)</f>
        <v>19057.5</v>
      </c>
      <c r="BF962" s="163" t="n">
        <f aca="false">IF(N962="snížená",J962,0)</f>
        <v>0</v>
      </c>
      <c r="BG962" s="163" t="n">
        <f aca="false">IF(N962="zákl. přenesená",J962,0)</f>
        <v>0</v>
      </c>
      <c r="BH962" s="163" t="n">
        <f aca="false">IF(N962="sníž. přenesená",J962,0)</f>
        <v>0</v>
      </c>
      <c r="BI962" s="163" t="n">
        <f aca="false">IF(N962="nulová",J962,0)</f>
        <v>0</v>
      </c>
      <c r="BJ962" s="4" t="s">
        <v>78</v>
      </c>
      <c r="BK962" s="163" t="n">
        <f aca="false">ROUND(I962*H962,2)</f>
        <v>19057.5</v>
      </c>
      <c r="BL962" s="4" t="s">
        <v>280</v>
      </c>
      <c r="BM962" s="162" t="s">
        <v>1484</v>
      </c>
    </row>
    <row r="963" s="20" customFormat="true" ht="10.5" hidden="false" customHeight="false" outlineLevel="0" collapsed="false">
      <c r="B963" s="21"/>
      <c r="D963" s="164" t="s">
        <v>178</v>
      </c>
      <c r="F963" s="165" t="s">
        <v>1485</v>
      </c>
      <c r="L963" s="21"/>
      <c r="M963" s="166"/>
      <c r="T963" s="52"/>
      <c r="AT963" s="4" t="s">
        <v>178</v>
      </c>
      <c r="AU963" s="4" t="s">
        <v>80</v>
      </c>
    </row>
    <row r="964" s="167" customFormat="true" ht="10.5" hidden="false" customHeight="false" outlineLevel="0" collapsed="false">
      <c r="B964" s="168"/>
      <c r="D964" s="169" t="s">
        <v>180</v>
      </c>
      <c r="E964" s="170"/>
      <c r="F964" s="171" t="s">
        <v>1486</v>
      </c>
      <c r="H964" s="170"/>
      <c r="L964" s="168"/>
      <c r="M964" s="172"/>
      <c r="T964" s="173"/>
      <c r="AT964" s="170" t="s">
        <v>180</v>
      </c>
      <c r="AU964" s="170" t="s">
        <v>80</v>
      </c>
      <c r="AV964" s="167" t="s">
        <v>78</v>
      </c>
      <c r="AW964" s="167" t="s">
        <v>32</v>
      </c>
      <c r="AX964" s="167" t="s">
        <v>71</v>
      </c>
      <c r="AY964" s="170" t="s">
        <v>170</v>
      </c>
    </row>
    <row r="965" s="174" customFormat="true" ht="10.5" hidden="false" customHeight="false" outlineLevel="0" collapsed="false">
      <c r="B965" s="175"/>
      <c r="D965" s="169" t="s">
        <v>180</v>
      </c>
      <c r="E965" s="176"/>
      <c r="F965" s="177" t="s">
        <v>1487</v>
      </c>
      <c r="H965" s="178" t="n">
        <v>90.75</v>
      </c>
      <c r="L965" s="175"/>
      <c r="M965" s="179"/>
      <c r="T965" s="180"/>
      <c r="AT965" s="176" t="s">
        <v>180</v>
      </c>
      <c r="AU965" s="176" t="s">
        <v>80</v>
      </c>
      <c r="AV965" s="174" t="s">
        <v>80</v>
      </c>
      <c r="AW965" s="174" t="s">
        <v>32</v>
      </c>
      <c r="AX965" s="174" t="s">
        <v>78</v>
      </c>
      <c r="AY965" s="176" t="s">
        <v>170</v>
      </c>
    </row>
    <row r="966" s="20" customFormat="true" ht="16.5" hidden="false" customHeight="true" outlineLevel="0" collapsed="false">
      <c r="B966" s="21"/>
      <c r="C966" s="188" t="s">
        <v>1488</v>
      </c>
      <c r="D966" s="188" t="s">
        <v>229</v>
      </c>
      <c r="E966" s="189" t="s">
        <v>1489</v>
      </c>
      <c r="F966" s="190" t="s">
        <v>1490</v>
      </c>
      <c r="G966" s="191" t="s">
        <v>260</v>
      </c>
      <c r="H966" s="192" t="n">
        <v>90.75</v>
      </c>
      <c r="I966" s="193" t="n">
        <v>1320</v>
      </c>
      <c r="J966" s="194" t="n">
        <f aca="false">ROUND(I966*H966,2)</f>
        <v>119790</v>
      </c>
      <c r="K966" s="190"/>
      <c r="L966" s="195"/>
      <c r="M966" s="196"/>
      <c r="N966" s="197" t="s">
        <v>42</v>
      </c>
      <c r="O966" s="160" t="n">
        <v>0</v>
      </c>
      <c r="P966" s="160" t="n">
        <f aca="false">O966*H966</f>
        <v>0</v>
      </c>
      <c r="Q966" s="160" t="n">
        <v>0.0013</v>
      </c>
      <c r="R966" s="160" t="n">
        <f aca="false">Q966*H966</f>
        <v>0.117975</v>
      </c>
      <c r="S966" s="160" t="n">
        <v>0</v>
      </c>
      <c r="T966" s="161" t="n">
        <f aca="false">S966*H966</f>
        <v>0</v>
      </c>
      <c r="AR966" s="162" t="s">
        <v>390</v>
      </c>
      <c r="AT966" s="162" t="s">
        <v>229</v>
      </c>
      <c r="AU966" s="162" t="s">
        <v>80</v>
      </c>
      <c r="AY966" s="4" t="s">
        <v>170</v>
      </c>
      <c r="BE966" s="163" t="n">
        <f aca="false">IF(N966="základní",J966,0)</f>
        <v>119790</v>
      </c>
      <c r="BF966" s="163" t="n">
        <f aca="false">IF(N966="snížená",J966,0)</f>
        <v>0</v>
      </c>
      <c r="BG966" s="163" t="n">
        <f aca="false">IF(N966="zákl. přenesená",J966,0)</f>
        <v>0</v>
      </c>
      <c r="BH966" s="163" t="n">
        <f aca="false">IF(N966="sníž. přenesená",J966,0)</f>
        <v>0</v>
      </c>
      <c r="BI966" s="163" t="n">
        <f aca="false">IF(N966="nulová",J966,0)</f>
        <v>0</v>
      </c>
      <c r="BJ966" s="4" t="s">
        <v>78</v>
      </c>
      <c r="BK966" s="163" t="n">
        <f aca="false">ROUND(I966*H966,2)</f>
        <v>119790</v>
      </c>
      <c r="BL966" s="4" t="s">
        <v>280</v>
      </c>
      <c r="BM966" s="162" t="s">
        <v>1491</v>
      </c>
    </row>
    <row r="967" s="20" customFormat="true" ht="49.15" hidden="false" customHeight="true" outlineLevel="0" collapsed="false">
      <c r="B967" s="21"/>
      <c r="C967" s="151" t="s">
        <v>1492</v>
      </c>
      <c r="D967" s="151" t="s">
        <v>172</v>
      </c>
      <c r="E967" s="152" t="s">
        <v>1493</v>
      </c>
      <c r="F967" s="153" t="s">
        <v>1494</v>
      </c>
      <c r="G967" s="154" t="s">
        <v>207</v>
      </c>
      <c r="H967" s="155" t="n">
        <v>0.118</v>
      </c>
      <c r="I967" s="156" t="n">
        <v>1110</v>
      </c>
      <c r="J967" s="157" t="n">
        <f aca="false">ROUND(I967*H967,2)</f>
        <v>130.98</v>
      </c>
      <c r="K967" s="153"/>
      <c r="L967" s="21"/>
      <c r="M967" s="158"/>
      <c r="N967" s="159" t="s">
        <v>42</v>
      </c>
      <c r="O967" s="160" t="n">
        <v>2.082</v>
      </c>
      <c r="P967" s="160" t="n">
        <f aca="false">O967*H967</f>
        <v>0.245676</v>
      </c>
      <c r="Q967" s="160" t="n">
        <v>0</v>
      </c>
      <c r="R967" s="160" t="n">
        <f aca="false">Q967*H967</f>
        <v>0</v>
      </c>
      <c r="S967" s="160" t="n">
        <v>0</v>
      </c>
      <c r="T967" s="161" t="n">
        <f aca="false">S967*H967</f>
        <v>0</v>
      </c>
      <c r="AR967" s="162" t="s">
        <v>280</v>
      </c>
      <c r="AT967" s="162" t="s">
        <v>172</v>
      </c>
      <c r="AU967" s="162" t="s">
        <v>80</v>
      </c>
      <c r="AY967" s="4" t="s">
        <v>170</v>
      </c>
      <c r="BE967" s="163" t="n">
        <f aca="false">IF(N967="základní",J967,0)</f>
        <v>130.98</v>
      </c>
      <c r="BF967" s="163" t="n">
        <f aca="false">IF(N967="snížená",J967,0)</f>
        <v>0</v>
      </c>
      <c r="BG967" s="163" t="n">
        <f aca="false">IF(N967="zákl. přenesená",J967,0)</f>
        <v>0</v>
      </c>
      <c r="BH967" s="163" t="n">
        <f aca="false">IF(N967="sníž. přenesená",J967,0)</f>
        <v>0</v>
      </c>
      <c r="BI967" s="163" t="n">
        <f aca="false">IF(N967="nulová",J967,0)</f>
        <v>0</v>
      </c>
      <c r="BJ967" s="4" t="s">
        <v>78</v>
      </c>
      <c r="BK967" s="163" t="n">
        <f aca="false">ROUND(I967*H967,2)</f>
        <v>130.98</v>
      </c>
      <c r="BL967" s="4" t="s">
        <v>280</v>
      </c>
      <c r="BM967" s="162" t="s">
        <v>1495</v>
      </c>
    </row>
    <row r="968" s="20" customFormat="true" ht="10.5" hidden="false" customHeight="false" outlineLevel="0" collapsed="false">
      <c r="B968" s="21"/>
      <c r="D968" s="164" t="s">
        <v>178</v>
      </c>
      <c r="F968" s="165" t="s">
        <v>1496</v>
      </c>
      <c r="L968" s="21"/>
      <c r="M968" s="206"/>
      <c r="N968" s="207"/>
      <c r="O968" s="207"/>
      <c r="P968" s="207"/>
      <c r="Q968" s="207"/>
      <c r="R968" s="207"/>
      <c r="S968" s="207"/>
      <c r="T968" s="208"/>
      <c r="AT968" s="4" t="s">
        <v>178</v>
      </c>
      <c r="AU968" s="4" t="s">
        <v>80</v>
      </c>
    </row>
    <row r="969" s="20" customFormat="true" ht="6.95" hidden="false" customHeight="true" outlineLevel="0" collapsed="false">
      <c r="B969" s="36"/>
      <c r="C969" s="37"/>
      <c r="D969" s="37"/>
      <c r="E969" s="37"/>
      <c r="F969" s="37"/>
      <c r="G969" s="37"/>
      <c r="H969" s="37"/>
      <c r="I969" s="37"/>
      <c r="J969" s="37"/>
      <c r="K969" s="37"/>
      <c r="L969" s="21"/>
    </row>
  </sheetData>
  <autoFilter ref="C107:K968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96:H96"/>
    <mergeCell ref="E98:H98"/>
    <mergeCell ref="E100:H100"/>
  </mergeCells>
  <hyperlinks>
    <hyperlink ref="F112" r:id="rId1" display="https://podminky.urs.cz/item/CS_URS_2022_02/131251104"/>
    <hyperlink ref="F116" r:id="rId2" display="https://podminky.urs.cz/item/CS_URS_2022_02/132251104"/>
    <hyperlink ref="F122" r:id="rId3" display="https://podminky.urs.cz/item/CS_URS_2022_02/132251253"/>
    <hyperlink ref="F128" r:id="rId4" display="https://podminky.urs.cz/item/CS_URS_2022_02/162751117"/>
    <hyperlink ref="F131" r:id="rId5" display="https://podminky.urs.cz/item/CS_URS_2022_02/171201231"/>
    <hyperlink ref="F134" r:id="rId6" display="https://podminky.urs.cz/item/CS_URS_2022_02/171251201"/>
    <hyperlink ref="F136" r:id="rId7" display="https://podminky.urs.cz/item/CS_URS_2022_02/174151101"/>
    <hyperlink ref="F140" r:id="rId8" display="https://podminky.urs.cz/item/CS_URS_2022_02/174151102"/>
    <hyperlink ref="F146" r:id="rId9" display="https://podminky.urs.cz/item/CS_URS_2022_02/274313611"/>
    <hyperlink ref="F152" r:id="rId10" display="https://podminky.urs.cz/item/CS_URS_2022_02/274321611"/>
    <hyperlink ref="F157" r:id="rId11" display="https://podminky.urs.cz/item/CS_URS_2022_02/274361821"/>
    <hyperlink ref="F162" r:id="rId12" display="https://podminky.urs.cz/item/CS_URS_2022_02/279361821"/>
    <hyperlink ref="F166" r:id="rId13" display="https://podminky.urs.cz/item/CS_URS_2022_02/311235445"/>
    <hyperlink ref="F175" r:id="rId14" display="https://podminky.urs.cz/item/CS_URS_2022_02/311235511"/>
    <hyperlink ref="F185" r:id="rId15" display="https://podminky.urs.cz/item/CS_URS_2022_02/317168021"/>
    <hyperlink ref="F187" r:id="rId16" display="https://podminky.urs.cz/item/CS_URS_2022_02/317168022"/>
    <hyperlink ref="F194" r:id="rId17" display="https://podminky.urs.cz/item/CS_URS_2022_02/317168024"/>
    <hyperlink ref="F198" r:id="rId18" display="https://podminky.urs.cz/item/CS_URS_2022_02/317168026"/>
    <hyperlink ref="F205" r:id="rId19" display="https://podminky.urs.cz/item/CS_URS_2022_02/317168051"/>
    <hyperlink ref="F212" r:id="rId20" display="https://podminky.urs.cz/item/CS_URS_2022_02/317168052"/>
    <hyperlink ref="F219" r:id="rId21" display="https://podminky.urs.cz/item/CS_URS_2022_02/317168053"/>
    <hyperlink ref="F226" r:id="rId22" display="https://podminky.urs.cz/item/CS_URS_2022_02/317168054"/>
    <hyperlink ref="F233" r:id="rId23" display="https://podminky.urs.cz/item/CS_URS_2022_02/317168056"/>
    <hyperlink ref="F240" r:id="rId24" display="https://podminky.urs.cz/item/CS_URS_2022_02/317168057"/>
    <hyperlink ref="F247" r:id="rId25" display="https://podminky.urs.cz/item/CS_URS_2022_02/317168059"/>
    <hyperlink ref="F251" r:id="rId26" display="https://podminky.urs.cz/item/CS_URS_2022_02/317998112"/>
    <hyperlink ref="F258" r:id="rId27" display="https://podminky.urs.cz/item/CS_URS_2022_02/342244251"/>
    <hyperlink ref="F269" r:id="rId28" display="https://podminky.urs.cz/item/CS_URS_2022_02/410A1222"/>
    <hyperlink ref="F273" r:id="rId29" display="https://podminky.urs.cz/item/CS_URS_2022_02/417321414"/>
    <hyperlink ref="F288" r:id="rId30" display="https://podminky.urs.cz/item/CS_URS_2022_02/417351115"/>
    <hyperlink ref="F302" r:id="rId31" display="https://podminky.urs.cz/item/CS_URS_2022_02/417351116"/>
    <hyperlink ref="F304" r:id="rId32" display="https://podminky.urs.cz/item/CS_URS_2022_02/417361821"/>
    <hyperlink ref="F307" r:id="rId33" display="https://podminky.urs.cz/item/CS_URS_2022_02/430A0021"/>
    <hyperlink ref="F311" r:id="rId34" display="https://podminky.urs.cz/item/CS_URS_2022_02/611311145"/>
    <hyperlink ref="F316" r:id="rId35" display="https://podminky.urs.cz/item/CS_URS_2022_02/612311111"/>
    <hyperlink ref="F332" r:id="rId36" display="https://podminky.urs.cz/item/CS_URS_2022_02/612311141"/>
    <hyperlink ref="F346" r:id="rId37" display="https://podminky.urs.cz/item/CS_URS_2022_02/621151001"/>
    <hyperlink ref="F349" r:id="rId38" display="https://podminky.urs.cz/item/CS_URS_2022_02/621211003"/>
    <hyperlink ref="F354" r:id="rId39" display="https://podminky.urs.cz/item/CS_URS_2022_02/621531022"/>
    <hyperlink ref="F357" r:id="rId40" display="https://podminky.urs.cz/item/CS_URS_2022_02/622151001"/>
    <hyperlink ref="F360" r:id="rId41" display="https://podminky.urs.cz/item/CS_URS_2022_02/622151021"/>
    <hyperlink ref="F363" r:id="rId42" display="https://podminky.urs.cz/item/CS_URS_2022_02/622211011"/>
    <hyperlink ref="F368" r:id="rId43" display="https://podminky.urs.cz/item/CS_URS_2022_02/622211021"/>
    <hyperlink ref="F377" r:id="rId44" display="https://podminky.urs.cz/item/CS_URS_2022_02/622211023"/>
    <hyperlink ref="F383" r:id="rId45" display="https://podminky.urs.cz/item/CS_URS_2022_02/622212001"/>
    <hyperlink ref="F391" r:id="rId46" display="https://podminky.urs.cz/item/CS_URS_2022_02/622212051"/>
    <hyperlink ref="F397" r:id="rId47" display="https://podminky.urs.cz/item/CS_URS_2022_02/622252001"/>
    <hyperlink ref="F402" r:id="rId48" display="https://podminky.urs.cz/item/CS_URS_2022_02/622252002"/>
    <hyperlink ref="F423" r:id="rId49" display="https://podminky.urs.cz/item/CS_URS_2022_02/622511112"/>
    <hyperlink ref="F427" r:id="rId50" display="https://podminky.urs.cz/item/CS_URS_2022_02/622531022"/>
    <hyperlink ref="F436" r:id="rId51" display="https://podminky.urs.cz/item/CS_URS_2022_02/631311126"/>
    <hyperlink ref="F439" r:id="rId52" display="https://podminky.urs.cz/item/CS_URS_2022_02/631319175"/>
    <hyperlink ref="F441" r:id="rId53" display="https://podminky.urs.cz/item/CS_URS_2022_02/631362021"/>
    <hyperlink ref="F444" r:id="rId54" display="https://podminky.urs.cz/item/CS_URS_2022_02/632441222"/>
    <hyperlink ref="F448" r:id="rId55" display="https://podminky.urs.cz/item/CS_URS_2022_02/632441224"/>
    <hyperlink ref="F452" r:id="rId56" display="https://podminky.urs.cz/item/CS_URS_2022_02/632451251"/>
    <hyperlink ref="F456" r:id="rId57" display="https://podminky.urs.cz/item/CS_URS_2022_02/632451253"/>
    <hyperlink ref="F463" r:id="rId58" display="https://podminky.urs.cz/item/CS_URS_2022_02/632451254"/>
    <hyperlink ref="F467" r:id="rId59" display="https://podminky.urs.cz/item/CS_URS_2022_02/632451293"/>
    <hyperlink ref="F469" r:id="rId60" display="https://podminky.urs.cz/item/CS_URS_2022_02/634112113"/>
    <hyperlink ref="F480" r:id="rId61" display="https://podminky.urs.cz/item/CS_URS_2022_02/635221118"/>
    <hyperlink ref="F495" r:id="rId62" display="https://podminky.urs.cz/item/CS_URS_2022_02/644941111"/>
    <hyperlink ref="F501" r:id="rId63" display="https://podminky.urs.cz/item/CS_URS_2022_02/941311111"/>
    <hyperlink ref="F504" r:id="rId64" display="https://podminky.urs.cz/item/CS_URS_2022_02/941311211"/>
    <hyperlink ref="F507" r:id="rId65" display="https://podminky.urs.cz/item/CS_URS_2022_02/941311811"/>
    <hyperlink ref="F510" r:id="rId66" display="https://podminky.urs.cz/item/CS_URS_2022_02/949101111"/>
    <hyperlink ref="F514" r:id="rId67" display="https://podminky.urs.cz/item/CS_URS_2022_02/952901111"/>
    <hyperlink ref="F517" r:id="rId68" display="https://podminky.urs.cz/item/CS_URS_2022_02/953943212"/>
    <hyperlink ref="F520" r:id="rId69" display="https://podminky.urs.cz/item/CS_URS_2022_02/971033331"/>
    <hyperlink ref="F524" r:id="rId70" display="https://podminky.urs.cz/item/CS_URS_2022_02/971033341"/>
    <hyperlink ref="F528" r:id="rId71" display="https://podminky.urs.cz/item/CS_URS_2022_02/971033351"/>
    <hyperlink ref="F533" r:id="rId72" display="https://podminky.urs.cz/item/CS_URS_2022_02/998011002"/>
    <hyperlink ref="F537" r:id="rId73" display="https://podminky.urs.cz/item/CS_URS_2022_02/711111001"/>
    <hyperlink ref="F542" r:id="rId74" display="https://podminky.urs.cz/item/CS_URS_2022_02/711112001"/>
    <hyperlink ref="F547" r:id="rId75" display="https://podminky.urs.cz/item/CS_URS_2022_02/711113115"/>
    <hyperlink ref="F554" r:id="rId76" display="https://podminky.urs.cz/item/CS_URS_2022_02/711113125"/>
    <hyperlink ref="F566" r:id="rId77" display="https://podminky.urs.cz/item/CS_URS_2022_02/711141559"/>
    <hyperlink ref="F571" r:id="rId78" display="https://podminky.urs.cz/item/CS_URS_2022_02/711142559"/>
    <hyperlink ref="F576" r:id="rId79" display="https://podminky.urs.cz/item/CS_URS_2022_02/998711102"/>
    <hyperlink ref="F579" r:id="rId80" display="https://podminky.urs.cz/item/CS_URS_2022_02/713111131"/>
    <hyperlink ref="F591" r:id="rId81" display="https://podminky.urs.cz/item/CS_URS_2022_02/713121111"/>
    <hyperlink ref="F603" r:id="rId82" display="https://podminky.urs.cz/item/CS_URS_2022_02/713121111"/>
    <hyperlink ref="F613" r:id="rId83" display="https://podminky.urs.cz/item/CS_URS_2022_02/998713102"/>
    <hyperlink ref="F616" r:id="rId84" display="https://podminky.urs.cz/item/CS_URS_2022_02/761A3001"/>
    <hyperlink ref="F618" r:id="rId85" display="https://podminky.urs.cz/item/CS_URS_2022_02/761A3002"/>
    <hyperlink ref="F620" r:id="rId86" display="https://podminky.urs.cz/item/CS_URS_2022_02/761A3121"/>
    <hyperlink ref="F624" r:id="rId87" display="https://podminky.urs.cz/item/CS_URS_2022_02/761A3122"/>
    <hyperlink ref="F626" r:id="rId88" display="https://podminky.urs.cz/item/CS_URS_2022_02/761A3131"/>
    <hyperlink ref="F630" r:id="rId89" display="https://podminky.urs.cz/item/CS_URS_2022_02/761A4001"/>
    <hyperlink ref="F634" r:id="rId90" display="https://podminky.urs.cz/item/CS_URS_2022_02/761A4003"/>
    <hyperlink ref="F637" r:id="rId91" display="https://podminky.urs.cz/item/CS_URS_2022_02/762083122"/>
    <hyperlink ref="F640" r:id="rId92" display="https://podminky.urs.cz/item/CS_URS_2022_02/762131124"/>
    <hyperlink ref="F646" r:id="rId93" display="https://podminky.urs.cz/item/CS_URS_2022_02/762195000"/>
    <hyperlink ref="F648" r:id="rId94" display="https://podminky.urs.cz/item/CS_URS_2022_02/762341210"/>
    <hyperlink ref="F653" r:id="rId95" display="https://podminky.urs.cz/item/CS_URS_2022_02/762341610"/>
    <hyperlink ref="F658" r:id="rId96" display="https://podminky.urs.cz/item/CS_URS_2022_02/762342511"/>
    <hyperlink ref="F663" r:id="rId97" display="https://podminky.urs.cz/item/CS_URS_2022_02/762395000"/>
    <hyperlink ref="F668" r:id="rId98" display="https://podminky.urs.cz/item/CS_URS_2022_02/998762102"/>
    <hyperlink ref="F671" r:id="rId99" display="https://podminky.urs.cz/item/CS_URS_2022_02/763131412"/>
    <hyperlink ref="F679" r:id="rId100" display="https://podminky.urs.cz/item/CS_URS_2022_02/763131452"/>
    <hyperlink ref="F687" r:id="rId101" display="https://podminky.urs.cz/item/CS_URS_2022_02/763131533"/>
    <hyperlink ref="F691" r:id="rId102" display="https://podminky.urs.cz/item/CS_URS_2022_02/763131751"/>
    <hyperlink ref="F697" r:id="rId103" display="https://podminky.urs.cz/item/CS_URS_2022_02/763135101"/>
    <hyperlink ref="F705" r:id="rId104" display="https://podminky.urs.cz/item/CS_URS_2022_02/763172352"/>
    <hyperlink ref="F708" r:id="rId105" display="https://podminky.urs.cz/item/CS_URS_2022_02/998763302"/>
    <hyperlink ref="F711" r:id="rId106" display="https://podminky.urs.cz/item/CS_URS_2022_02/764011615"/>
    <hyperlink ref="F714" r:id="rId107" display="https://podminky.urs.cz/item/CS_URS_2022_02/764111641"/>
    <hyperlink ref="F716" r:id="rId108" display="https://podminky.urs.cz/item/CS_URS_2022_02/764211625"/>
    <hyperlink ref="F718" r:id="rId109" display="https://podminky.urs.cz/item/CS_URS_2022_02/764212635"/>
    <hyperlink ref="F721" r:id="rId110" display="https://podminky.urs.cz/item/CS_URS_2022_02/764216645"/>
    <hyperlink ref="F725" r:id="rId111" display="https://podminky.urs.cz/item/CS_URS_2022_02/764315631"/>
    <hyperlink ref="F727" r:id="rId112" display="https://podminky.urs.cz/item/CS_URS_2022_02/764315632"/>
    <hyperlink ref="F729" r:id="rId113" display="https://podminky.urs.cz/item/CS_URS_2022_02/764511602"/>
    <hyperlink ref="F732" r:id="rId114" display="https://podminky.urs.cz/item/CS_URS_2022_02/764511642"/>
    <hyperlink ref="F734" r:id="rId115" display="https://podminky.urs.cz/item/CS_URS_2022_02/764518622"/>
    <hyperlink ref="F738" r:id="rId116" display="https://podminky.urs.cz/item/CS_URS_2022_02/998764102"/>
    <hyperlink ref="F741" r:id="rId117" display="https://podminky.urs.cz/item/CS_URS_2022_02/765191001"/>
    <hyperlink ref="F748" r:id="rId118" display="https://podminky.urs.cz/item/CS_URS_2022_02/998765102"/>
    <hyperlink ref="F751" r:id="rId119" display="https://podminky.urs.cz/item/CS_URS_2022_02/766622115"/>
    <hyperlink ref="F757" r:id="rId120" display="https://podminky.urs.cz/item/CS_URS_2022_02/766622132"/>
    <hyperlink ref="F762" r:id="rId121" display="https://podminky.urs.cz/item/CS_URS_2022_02/766622216"/>
    <hyperlink ref="F769" r:id="rId122" display="https://podminky.urs.cz/item/CS_URS_2022_02/766660461"/>
    <hyperlink ref="F779" r:id="rId123" display="https://podminky.urs.cz/item/CS_URS_2022_02/766660728"/>
    <hyperlink ref="F782" r:id="rId124" display="https://podminky.urs.cz/item/CS_URS_2022_02/766660729"/>
    <hyperlink ref="F785" r:id="rId125" display="https://podminky.urs.cz/item/CS_URS_2022_02/766660731"/>
    <hyperlink ref="F788" r:id="rId126" display="https://podminky.urs.cz/item/CS_URS_2022_02/766660734"/>
    <hyperlink ref="F791" r:id="rId127" display="https://podminky.urs.cz/item/CS_URS_2022_02/766694112"/>
    <hyperlink ref="F795" r:id="rId128" display="https://podminky.urs.cz/item/CS_URS_2022_02/766694113"/>
    <hyperlink ref="F801" r:id="rId129" display="https://podminky.urs.cz/item/CS_URS_2022_02/766A2002"/>
    <hyperlink ref="F808" r:id="rId130" display="https://podminky.urs.cz/item/CS_URS_2022_02/998766102"/>
    <hyperlink ref="F820" r:id="rId131" display="https://podminky.urs.cz/item/CS_URS_2022_02/767646510"/>
    <hyperlink ref="F823" r:id="rId132" display="https://podminky.urs.cz/item/CS_URS_2022_02/998767102"/>
    <hyperlink ref="F826" r:id="rId133" display="https://podminky.urs.cz/item/CS_URS_2022_02/771121011"/>
    <hyperlink ref="F839" r:id="rId134" display="https://podminky.urs.cz/item/CS_URS_2022_02/771151021"/>
    <hyperlink ref="F848" r:id="rId135" display="https://podminky.urs.cz/item/CS_URS_2022_02/771161021"/>
    <hyperlink ref="F854" r:id="rId136" display="https://podminky.urs.cz/item/CS_URS_2022_02/771274123"/>
    <hyperlink ref="F859" r:id="rId137" display="https://podminky.urs.cz/item/CS_URS_2022_02/771274241"/>
    <hyperlink ref="F865" r:id="rId138" display="https://podminky.urs.cz/item/CS_URS_2022_02/771474112"/>
    <hyperlink ref="F876" r:id="rId139" display="https://podminky.urs.cz/item/CS_URS_2022_02/771474132"/>
    <hyperlink ref="F881" r:id="rId140" display="https://podminky.urs.cz/item/CS_URS_2022_02/771574262"/>
    <hyperlink ref="F889" r:id="rId141" display="https://podminky.urs.cz/item/CS_URS_2022_02/998771102"/>
    <hyperlink ref="F892" r:id="rId142" display="https://podminky.urs.cz/item/CS_URS_2022_02/776111111"/>
    <hyperlink ref="F899" r:id="rId143" display="https://podminky.urs.cz/item/CS_URS_2022_02/776241111"/>
    <hyperlink ref="F903" r:id="rId144" display="https://podminky.urs.cz/item/CS_URS_2022_02/776411111"/>
    <hyperlink ref="F912" r:id="rId145" display="https://podminky.urs.cz/item/CS_URS_2022_02/776991121"/>
    <hyperlink ref="F914" r:id="rId146" display="https://podminky.urs.cz/item/CS_URS_2022_02/776991141"/>
    <hyperlink ref="F916" r:id="rId147" display="https://podminky.urs.cz/item/CS_URS_2022_02/998776102"/>
    <hyperlink ref="F919" r:id="rId148" display="https://podminky.urs.cz/item/CS_URS_2022_02/781121011"/>
    <hyperlink ref="F935" r:id="rId149" display="https://podminky.urs.cz/item/CS_URS_2022_02/781474154"/>
    <hyperlink ref="F939" r:id="rId150" display="https://podminky.urs.cz/item/CS_URS_2022_02/998781102"/>
    <hyperlink ref="F942" r:id="rId151" display="https://podminky.urs.cz/item/CS_URS_2022_02/784161401"/>
    <hyperlink ref="F946" r:id="rId152" display="https://podminky.urs.cz/item/CS_URS_2022_02/784181101"/>
    <hyperlink ref="F955" r:id="rId153" display="https://podminky.urs.cz/item/CS_URS_2022_02/784181107"/>
    <hyperlink ref="F957" r:id="rId154" display="https://podminky.urs.cz/item/CS_URS_2022_02/784211011"/>
    <hyperlink ref="F960" r:id="rId155" display="https://podminky.urs.cz/item/CS_URS_2022_02/784211017"/>
    <hyperlink ref="F963" r:id="rId156" display="https://podminky.urs.cz/item/CS_URS_2022_02/786626121"/>
    <hyperlink ref="F968" r:id="rId157" display="https://podminky.urs.cz/item/CS_URS_2022_02/998786102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5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84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I184" activeCellId="0" sqref="I184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88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1497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ROUND(J94, 2)</f>
        <v>2193799.54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ROUND((SUM(BE94:BE183)),  2)</f>
        <v>2193799.54</v>
      </c>
      <c r="I35" s="110" t="n">
        <v>0.21</v>
      </c>
      <c r="J35" s="94" t="n">
        <f aca="false">ROUND(((SUM(BE94:BE183))*I35),  2)</f>
        <v>460697.9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ROUND((SUM(BF94:BF183)),  2)</f>
        <v>0</v>
      </c>
      <c r="I36" s="110" t="n">
        <v>0.15</v>
      </c>
      <c r="J36" s="94" t="n">
        <f aca="false">ROUND(((SUM(BF94:BF183))*I36),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ROUND((SUM(BG94:BG183)),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ROUND((SUM(BH94:BH183)),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ROUND((SUM(BI94:BI183)),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2654497.44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22044102 - Vytápění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J94</f>
        <v>2193799.54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1498</v>
      </c>
      <c r="E64" s="124"/>
      <c r="F64" s="124"/>
      <c r="G64" s="124"/>
      <c r="H64" s="124"/>
      <c r="I64" s="124"/>
      <c r="J64" s="125" t="n">
        <f aca="false">J95</f>
        <v>418580.57</v>
      </c>
      <c r="L64" s="122"/>
    </row>
    <row r="65" s="121" customFormat="true" ht="24.95" hidden="false" customHeight="true" outlineLevel="0" collapsed="false">
      <c r="B65" s="122"/>
      <c r="D65" s="123" t="s">
        <v>1499</v>
      </c>
      <c r="E65" s="124"/>
      <c r="F65" s="124"/>
      <c r="G65" s="124"/>
      <c r="H65" s="124"/>
      <c r="I65" s="124"/>
      <c r="J65" s="125" t="n">
        <f aca="false">J113</f>
        <v>38088</v>
      </c>
      <c r="L65" s="122"/>
    </row>
    <row r="66" s="121" customFormat="true" ht="24.95" hidden="false" customHeight="true" outlineLevel="0" collapsed="false">
      <c r="B66" s="122"/>
      <c r="D66" s="123" t="s">
        <v>1500</v>
      </c>
      <c r="E66" s="124"/>
      <c r="F66" s="124"/>
      <c r="G66" s="124"/>
      <c r="H66" s="124"/>
      <c r="I66" s="124"/>
      <c r="J66" s="125" t="n">
        <f aca="false">J115</f>
        <v>2445</v>
      </c>
      <c r="L66" s="122"/>
    </row>
    <row r="67" s="121" customFormat="true" ht="24.95" hidden="false" customHeight="true" outlineLevel="0" collapsed="false">
      <c r="B67" s="122"/>
      <c r="D67" s="123" t="s">
        <v>1501</v>
      </c>
      <c r="E67" s="124"/>
      <c r="F67" s="124"/>
      <c r="G67" s="124"/>
      <c r="H67" s="124"/>
      <c r="I67" s="124"/>
      <c r="J67" s="125" t="n">
        <f aca="false">J117</f>
        <v>280.76</v>
      </c>
      <c r="L67" s="122"/>
    </row>
    <row r="68" s="121" customFormat="true" ht="24.95" hidden="false" customHeight="true" outlineLevel="0" collapsed="false">
      <c r="B68" s="122"/>
      <c r="D68" s="123" t="s">
        <v>1502</v>
      </c>
      <c r="E68" s="124"/>
      <c r="F68" s="124"/>
      <c r="G68" s="124"/>
      <c r="H68" s="124"/>
      <c r="I68" s="124"/>
      <c r="J68" s="125" t="n">
        <f aca="false">J122</f>
        <v>20949.39</v>
      </c>
      <c r="L68" s="122"/>
    </row>
    <row r="69" s="121" customFormat="true" ht="24.95" hidden="false" customHeight="true" outlineLevel="0" collapsed="false">
      <c r="B69" s="122"/>
      <c r="D69" s="123" t="s">
        <v>1503</v>
      </c>
      <c r="E69" s="124"/>
      <c r="F69" s="124"/>
      <c r="G69" s="124"/>
      <c r="H69" s="124"/>
      <c r="I69" s="124"/>
      <c r="J69" s="125" t="n">
        <f aca="false">J129</f>
        <v>1334051.25</v>
      </c>
      <c r="L69" s="122"/>
    </row>
    <row r="70" s="121" customFormat="true" ht="24.95" hidden="false" customHeight="true" outlineLevel="0" collapsed="false">
      <c r="B70" s="122"/>
      <c r="D70" s="123" t="s">
        <v>1504</v>
      </c>
      <c r="E70" s="124"/>
      <c r="F70" s="124"/>
      <c r="G70" s="124"/>
      <c r="H70" s="124"/>
      <c r="I70" s="124"/>
      <c r="J70" s="125" t="n">
        <f aca="false">J147</f>
        <v>256907.28</v>
      </c>
      <c r="L70" s="122"/>
    </row>
    <row r="71" s="121" customFormat="true" ht="24.95" hidden="false" customHeight="true" outlineLevel="0" collapsed="false">
      <c r="B71" s="122"/>
      <c r="D71" s="123" t="s">
        <v>1505</v>
      </c>
      <c r="E71" s="124"/>
      <c r="F71" s="124"/>
      <c r="G71" s="124"/>
      <c r="H71" s="124"/>
      <c r="I71" s="124"/>
      <c r="J71" s="125" t="n">
        <f aca="false">J154</f>
        <v>98331.66</v>
      </c>
      <c r="L71" s="122"/>
    </row>
    <row r="72" s="121" customFormat="true" ht="24.95" hidden="false" customHeight="true" outlineLevel="0" collapsed="false">
      <c r="B72" s="122"/>
      <c r="D72" s="123" t="s">
        <v>1506</v>
      </c>
      <c r="E72" s="124"/>
      <c r="F72" s="124"/>
      <c r="G72" s="124"/>
      <c r="H72" s="124"/>
      <c r="I72" s="124"/>
      <c r="J72" s="125" t="n">
        <f aca="false">J181</f>
        <v>24165.63</v>
      </c>
      <c r="L72" s="122"/>
    </row>
    <row r="73" s="20" customFormat="true" ht="21.95" hidden="false" customHeight="true" outlineLevel="0" collapsed="false">
      <c r="B73" s="21"/>
      <c r="L73" s="21"/>
    </row>
    <row r="74" s="20" customFormat="true" ht="6.95" hidden="false" customHeight="true" outlineLevel="0" collapsed="false"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21"/>
    </row>
    <row r="78" s="20" customFormat="true" ht="6.95" hidden="false" customHeight="true" outlineLevel="0" collapsed="false"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21"/>
    </row>
    <row r="79" s="20" customFormat="true" ht="24.95" hidden="false" customHeight="true" outlineLevel="0" collapsed="false">
      <c r="B79" s="21"/>
      <c r="C79" s="8" t="s">
        <v>155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12" hidden="false" customHeight="true" outlineLevel="0" collapsed="false">
      <c r="B81" s="21"/>
      <c r="C81" s="14" t="s">
        <v>14</v>
      </c>
      <c r="L81" s="21"/>
    </row>
    <row r="82" s="20" customFormat="true" ht="16.5" hidden="false" customHeight="true" outlineLevel="0" collapsed="false">
      <c r="B82" s="21"/>
      <c r="E82" s="102" t="str">
        <f aca="false">E7</f>
        <v>Nové sportovní a sociální zázemí TJ Sokol Hrabová, z.s.</v>
      </c>
      <c r="F82" s="102"/>
      <c r="G82" s="102"/>
      <c r="H82" s="102"/>
      <c r="L82" s="21"/>
    </row>
    <row r="83" customFormat="false" ht="12" hidden="false" customHeight="true" outlineLevel="0" collapsed="false">
      <c r="B83" s="7"/>
      <c r="C83" s="14" t="s">
        <v>124</v>
      </c>
      <c r="L83" s="7"/>
    </row>
    <row r="84" s="20" customFormat="true" ht="23.25" hidden="false" customHeight="true" outlineLevel="0" collapsed="false">
      <c r="B84" s="21"/>
      <c r="E84" s="102" t="s">
        <v>125</v>
      </c>
      <c r="F84" s="102"/>
      <c r="G84" s="102"/>
      <c r="H84" s="102"/>
      <c r="L84" s="21"/>
    </row>
    <row r="85" s="20" customFormat="true" ht="12" hidden="false" customHeight="true" outlineLevel="0" collapsed="false">
      <c r="B85" s="21"/>
      <c r="C85" s="14" t="s">
        <v>126</v>
      </c>
      <c r="L85" s="21"/>
    </row>
    <row r="86" s="20" customFormat="true" ht="16.5" hidden="false" customHeight="true" outlineLevel="0" collapsed="false">
      <c r="B86" s="21"/>
      <c r="E86" s="45" t="str">
        <f aca="false">E11</f>
        <v>22044102 - Vytápění</v>
      </c>
      <c r="F86" s="45"/>
      <c r="G86" s="45"/>
      <c r="H86" s="45"/>
      <c r="L86" s="21"/>
    </row>
    <row r="87" s="20" customFormat="true" ht="6.95" hidden="false" customHeight="true" outlineLevel="0" collapsed="false">
      <c r="B87" s="21"/>
      <c r="L87" s="21"/>
    </row>
    <row r="88" s="20" customFormat="true" ht="12" hidden="false" customHeight="true" outlineLevel="0" collapsed="false">
      <c r="B88" s="21"/>
      <c r="C88" s="14" t="s">
        <v>19</v>
      </c>
      <c r="F88" s="15" t="str">
        <f aca="false">F14</f>
        <v>Ostrava - Hrabová</v>
      </c>
      <c r="I88" s="14" t="s">
        <v>21</v>
      </c>
      <c r="J88" s="103" t="n">
        <f aca="false">IF(J14="","",J14)</f>
        <v>45979</v>
      </c>
      <c r="L88" s="21"/>
    </row>
    <row r="89" s="20" customFormat="true" ht="6.95" hidden="false" customHeight="true" outlineLevel="0" collapsed="false">
      <c r="B89" s="21"/>
      <c r="L89" s="21"/>
    </row>
    <row r="90" s="20" customFormat="true" ht="25.7" hidden="false" customHeight="true" outlineLevel="0" collapsed="false">
      <c r="B90" s="21"/>
      <c r="C90" s="14" t="s">
        <v>24</v>
      </c>
      <c r="F90" s="15" t="str">
        <f aca="false">E17</f>
        <v>TJ Sokol Hrabová, z.s.</v>
      </c>
      <c r="I90" s="14" t="s">
        <v>30</v>
      </c>
      <c r="J90" s="117" t="str">
        <f aca="false">E23</f>
        <v>ing arch Hana Kovářová</v>
      </c>
      <c r="L90" s="21"/>
    </row>
    <row r="91" s="20" customFormat="true" ht="15.2" hidden="false" customHeight="true" outlineLevel="0" collapsed="false">
      <c r="B91" s="21"/>
      <c r="C91" s="14" t="s">
        <v>28</v>
      </c>
      <c r="F91" s="15" t="str">
        <f aca="false">IF(E20="","",E20)</f>
        <v> </v>
      </c>
      <c r="I91" s="14" t="s">
        <v>33</v>
      </c>
      <c r="J91" s="117" t="str">
        <f aca="false">E26</f>
        <v>Anna Mužná</v>
      </c>
      <c r="L91" s="21"/>
    </row>
    <row r="92" s="20" customFormat="true" ht="10.35" hidden="false" customHeight="true" outlineLevel="0" collapsed="false">
      <c r="B92" s="21"/>
      <c r="L92" s="21"/>
    </row>
    <row r="93" s="130" customFormat="true" ht="29.25" hidden="false" customHeight="true" outlineLevel="0" collapsed="false">
      <c r="B93" s="131"/>
      <c r="C93" s="132" t="s">
        <v>156</v>
      </c>
      <c r="D93" s="133" t="s">
        <v>56</v>
      </c>
      <c r="E93" s="133" t="s">
        <v>52</v>
      </c>
      <c r="F93" s="133" t="s">
        <v>53</v>
      </c>
      <c r="G93" s="133" t="s">
        <v>157</v>
      </c>
      <c r="H93" s="133" t="s">
        <v>158</v>
      </c>
      <c r="I93" s="133" t="s">
        <v>159</v>
      </c>
      <c r="J93" s="133" t="s">
        <v>130</v>
      </c>
      <c r="K93" s="134" t="s">
        <v>160</v>
      </c>
      <c r="L93" s="131"/>
      <c r="M93" s="58"/>
      <c r="N93" s="59" t="s">
        <v>41</v>
      </c>
      <c r="O93" s="59" t="s">
        <v>161</v>
      </c>
      <c r="P93" s="59" t="s">
        <v>162</v>
      </c>
      <c r="Q93" s="59" t="s">
        <v>163</v>
      </c>
      <c r="R93" s="59" t="s">
        <v>164</v>
      </c>
      <c r="S93" s="59" t="s">
        <v>165</v>
      </c>
      <c r="T93" s="60" t="s">
        <v>166</v>
      </c>
    </row>
    <row r="94" s="20" customFormat="true" ht="22.9" hidden="false" customHeight="true" outlineLevel="0" collapsed="false">
      <c r="B94" s="21"/>
      <c r="C94" s="64" t="s">
        <v>167</v>
      </c>
      <c r="J94" s="135" t="n">
        <f aca="false">BK94</f>
        <v>2193799.54</v>
      </c>
      <c r="L94" s="21"/>
      <c r="M94" s="61"/>
      <c r="N94" s="50"/>
      <c r="O94" s="50"/>
      <c r="P94" s="136" t="n">
        <f aca="false">P95+P113+P115+P117+P122+P129+P147+P154+P181</f>
        <v>0</v>
      </c>
      <c r="Q94" s="50"/>
      <c r="R94" s="136" t="n">
        <f aca="false">R95+R113+R115+R117+R122+R129+R147+R154+R181</f>
        <v>0</v>
      </c>
      <c r="S94" s="50"/>
      <c r="T94" s="137" t="n">
        <f aca="false">T95+T113+T115+T117+T122+T129+T147+T154+T181</f>
        <v>0</v>
      </c>
      <c r="AT94" s="4" t="s">
        <v>70</v>
      </c>
      <c r="AU94" s="4" t="s">
        <v>131</v>
      </c>
      <c r="BK94" s="138" t="n">
        <f aca="false">BK95+BK113+BK115+BK117+BK122+BK129+BK147+BK154+BK181</f>
        <v>2193799.54</v>
      </c>
    </row>
    <row r="95" s="139" customFormat="true" ht="25.9" hidden="false" customHeight="true" outlineLevel="0" collapsed="false">
      <c r="B95" s="140"/>
      <c r="D95" s="141" t="s">
        <v>70</v>
      </c>
      <c r="E95" s="142" t="s">
        <v>1507</v>
      </c>
      <c r="F95" s="142" t="s">
        <v>1508</v>
      </c>
      <c r="J95" s="143" t="n">
        <f aca="false">BK95</f>
        <v>418580.57</v>
      </c>
      <c r="L95" s="140"/>
      <c r="M95" s="144"/>
      <c r="P95" s="145" t="n">
        <f aca="false">SUM(P96:P112)</f>
        <v>0</v>
      </c>
      <c r="R95" s="145" t="n">
        <f aca="false">SUM(R96:R112)</f>
        <v>0</v>
      </c>
      <c r="T95" s="146" t="n">
        <f aca="false">SUM(T96:T112)</f>
        <v>0</v>
      </c>
      <c r="AR95" s="141" t="s">
        <v>78</v>
      </c>
      <c r="AT95" s="147" t="s">
        <v>70</v>
      </c>
      <c r="AU95" s="147" t="s">
        <v>71</v>
      </c>
      <c r="AY95" s="141" t="s">
        <v>170</v>
      </c>
      <c r="BK95" s="148" t="n">
        <f aca="false">SUM(BK96:BK112)</f>
        <v>418580.57</v>
      </c>
    </row>
    <row r="96" s="20" customFormat="true" ht="16.5" hidden="false" customHeight="true" outlineLevel="0" collapsed="false">
      <c r="B96" s="21"/>
      <c r="C96" s="151" t="s">
        <v>78</v>
      </c>
      <c r="D96" s="151" t="s">
        <v>172</v>
      </c>
      <c r="E96" s="152" t="s">
        <v>1509</v>
      </c>
      <c r="F96" s="153" t="s">
        <v>1510</v>
      </c>
      <c r="G96" s="154" t="s">
        <v>352</v>
      </c>
      <c r="H96" s="155" t="n">
        <v>2263</v>
      </c>
      <c r="I96" s="156" t="n">
        <v>47.5</v>
      </c>
      <c r="J96" s="157" t="n">
        <f aca="false">ROUND(I96*H96,2)</f>
        <v>107492.5</v>
      </c>
      <c r="K96" s="153"/>
      <c r="L96" s="21"/>
      <c r="M96" s="158"/>
      <c r="N96" s="159" t="s">
        <v>42</v>
      </c>
      <c r="O96" s="160" t="n">
        <v>0</v>
      </c>
      <c r="P96" s="160" t="n">
        <f aca="false">O96*H96</f>
        <v>0</v>
      </c>
      <c r="Q96" s="160" t="n">
        <v>0</v>
      </c>
      <c r="R96" s="160" t="n">
        <f aca="false">Q96*H96</f>
        <v>0</v>
      </c>
      <c r="S96" s="160" t="n">
        <v>0</v>
      </c>
      <c r="T96" s="161" t="n">
        <f aca="false">S96*H96</f>
        <v>0</v>
      </c>
      <c r="AR96" s="162" t="s">
        <v>176</v>
      </c>
      <c r="AT96" s="162" t="s">
        <v>172</v>
      </c>
      <c r="AU96" s="162" t="s">
        <v>78</v>
      </c>
      <c r="AY96" s="4" t="s">
        <v>170</v>
      </c>
      <c r="BE96" s="163" t="n">
        <f aca="false">IF(N96="základní",J96,0)</f>
        <v>107492.5</v>
      </c>
      <c r="BF96" s="163" t="n">
        <f aca="false">IF(N96="snížená",J96,0)</f>
        <v>0</v>
      </c>
      <c r="BG96" s="163" t="n">
        <f aca="false">IF(N96="zákl. přenesená",J96,0)</f>
        <v>0</v>
      </c>
      <c r="BH96" s="163" t="n">
        <f aca="false">IF(N96="sníž. přenesená",J96,0)</f>
        <v>0</v>
      </c>
      <c r="BI96" s="163" t="n">
        <f aca="false">IF(N96="nulová",J96,0)</f>
        <v>0</v>
      </c>
      <c r="BJ96" s="4" t="s">
        <v>78</v>
      </c>
      <c r="BK96" s="163" t="n">
        <f aca="false">ROUND(I96*H96,2)</f>
        <v>107492.5</v>
      </c>
      <c r="BL96" s="4" t="s">
        <v>176</v>
      </c>
      <c r="BM96" s="162" t="s">
        <v>1511</v>
      </c>
    </row>
    <row r="97" s="20" customFormat="true" ht="16.5" hidden="false" customHeight="true" outlineLevel="0" collapsed="false">
      <c r="B97" s="21"/>
      <c r="C97" s="151" t="s">
        <v>80</v>
      </c>
      <c r="D97" s="151" t="s">
        <v>172</v>
      </c>
      <c r="E97" s="152" t="s">
        <v>1512</v>
      </c>
      <c r="F97" s="153" t="s">
        <v>1513</v>
      </c>
      <c r="G97" s="154" t="s">
        <v>1514</v>
      </c>
      <c r="H97" s="155" t="n">
        <v>11</v>
      </c>
      <c r="I97" s="156" t="n">
        <v>141.5</v>
      </c>
      <c r="J97" s="157" t="n">
        <f aca="false">ROUND(I97*H97,2)</f>
        <v>1556.5</v>
      </c>
      <c r="K97" s="153"/>
      <c r="L97" s="21"/>
      <c r="M97" s="158"/>
      <c r="N97" s="159" t="s">
        <v>42</v>
      </c>
      <c r="O97" s="160" t="n">
        <v>0</v>
      </c>
      <c r="P97" s="160" t="n">
        <f aca="false">O97*H97</f>
        <v>0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176</v>
      </c>
      <c r="AT97" s="162" t="s">
        <v>172</v>
      </c>
      <c r="AU97" s="162" t="s">
        <v>78</v>
      </c>
      <c r="AY97" s="4" t="s">
        <v>170</v>
      </c>
      <c r="BE97" s="163" t="n">
        <f aca="false">IF(N97="základní",J97,0)</f>
        <v>1556.5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1556.5</v>
      </c>
      <c r="BL97" s="4" t="s">
        <v>176</v>
      </c>
      <c r="BM97" s="162" t="s">
        <v>1515</v>
      </c>
    </row>
    <row r="98" s="20" customFormat="true" ht="16.5" hidden="false" customHeight="true" outlineLevel="0" collapsed="false">
      <c r="B98" s="21"/>
      <c r="C98" s="151" t="s">
        <v>191</v>
      </c>
      <c r="D98" s="151" t="s">
        <v>172</v>
      </c>
      <c r="E98" s="152" t="s">
        <v>1516</v>
      </c>
      <c r="F98" s="153" t="s">
        <v>1517</v>
      </c>
      <c r="G98" s="154" t="s">
        <v>352</v>
      </c>
      <c r="H98" s="155" t="n">
        <v>136</v>
      </c>
      <c r="I98" s="156" t="n">
        <v>27.5</v>
      </c>
      <c r="J98" s="157" t="n">
        <f aca="false">ROUND(I98*H98,2)</f>
        <v>3740</v>
      </c>
      <c r="K98" s="153"/>
      <c r="L98" s="21"/>
      <c r="M98" s="158"/>
      <c r="N98" s="159" t="s">
        <v>42</v>
      </c>
      <c r="O98" s="160" t="n">
        <v>0</v>
      </c>
      <c r="P98" s="160" t="n">
        <f aca="false">O98*H98</f>
        <v>0</v>
      </c>
      <c r="Q98" s="160" t="n">
        <v>0</v>
      </c>
      <c r="R98" s="160" t="n">
        <f aca="false">Q98*H98</f>
        <v>0</v>
      </c>
      <c r="S98" s="160" t="n">
        <v>0</v>
      </c>
      <c r="T98" s="161" t="n">
        <f aca="false">S98*H98</f>
        <v>0</v>
      </c>
      <c r="AR98" s="162" t="s">
        <v>176</v>
      </c>
      <c r="AT98" s="162" t="s">
        <v>172</v>
      </c>
      <c r="AU98" s="162" t="s">
        <v>78</v>
      </c>
      <c r="AY98" s="4" t="s">
        <v>170</v>
      </c>
      <c r="BE98" s="163" t="n">
        <f aca="false">IF(N98="základní",J98,0)</f>
        <v>3740</v>
      </c>
      <c r="BF98" s="163" t="n">
        <f aca="false">IF(N98="snížená",J98,0)</f>
        <v>0</v>
      </c>
      <c r="BG98" s="163" t="n">
        <f aca="false">IF(N98="zákl. přenesená",J98,0)</f>
        <v>0</v>
      </c>
      <c r="BH98" s="163" t="n">
        <f aca="false">IF(N98="sníž. přenesená",J98,0)</f>
        <v>0</v>
      </c>
      <c r="BI98" s="163" t="n">
        <f aca="false">IF(N98="nulová",J98,0)</f>
        <v>0</v>
      </c>
      <c r="BJ98" s="4" t="s">
        <v>78</v>
      </c>
      <c r="BK98" s="163" t="n">
        <f aca="false">ROUND(I98*H98,2)</f>
        <v>3740</v>
      </c>
      <c r="BL98" s="4" t="s">
        <v>176</v>
      </c>
      <c r="BM98" s="162" t="s">
        <v>1518</v>
      </c>
    </row>
    <row r="99" s="20" customFormat="true" ht="16.5" hidden="false" customHeight="true" outlineLevel="0" collapsed="false">
      <c r="B99" s="21"/>
      <c r="C99" s="151" t="s">
        <v>176</v>
      </c>
      <c r="D99" s="151" t="s">
        <v>172</v>
      </c>
      <c r="E99" s="152" t="s">
        <v>1519</v>
      </c>
      <c r="F99" s="153" t="s">
        <v>1520</v>
      </c>
      <c r="G99" s="154" t="s">
        <v>1514</v>
      </c>
      <c r="H99" s="155" t="n">
        <v>2</v>
      </c>
      <c r="I99" s="156" t="n">
        <v>5999</v>
      </c>
      <c r="J99" s="157" t="n">
        <f aca="false">ROUND(I99*H99,2)</f>
        <v>11998</v>
      </c>
      <c r="K99" s="153"/>
      <c r="L99" s="21"/>
      <c r="M99" s="158"/>
      <c r="N99" s="159" t="s">
        <v>42</v>
      </c>
      <c r="O99" s="160" t="n">
        <v>0</v>
      </c>
      <c r="P99" s="160" t="n">
        <f aca="false">O99*H99</f>
        <v>0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176</v>
      </c>
      <c r="AT99" s="162" t="s">
        <v>172</v>
      </c>
      <c r="AU99" s="162" t="s">
        <v>78</v>
      </c>
      <c r="AY99" s="4" t="s">
        <v>170</v>
      </c>
      <c r="BE99" s="163" t="n">
        <f aca="false">IF(N99="základní",J99,0)</f>
        <v>11998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11998</v>
      </c>
      <c r="BL99" s="4" t="s">
        <v>176</v>
      </c>
      <c r="BM99" s="162" t="s">
        <v>1521</v>
      </c>
    </row>
    <row r="100" s="20" customFormat="true" ht="16.5" hidden="false" customHeight="true" outlineLevel="0" collapsed="false">
      <c r="B100" s="21"/>
      <c r="C100" s="151" t="s">
        <v>204</v>
      </c>
      <c r="D100" s="151" t="s">
        <v>172</v>
      </c>
      <c r="E100" s="152" t="s">
        <v>1522</v>
      </c>
      <c r="F100" s="153" t="s">
        <v>1523</v>
      </c>
      <c r="G100" s="154" t="s">
        <v>1514</v>
      </c>
      <c r="H100" s="155" t="n">
        <v>1</v>
      </c>
      <c r="I100" s="156" t="n">
        <v>9635</v>
      </c>
      <c r="J100" s="157" t="n">
        <f aca="false">ROUND(I100*H100,2)</f>
        <v>9635</v>
      </c>
      <c r="K100" s="153"/>
      <c r="L100" s="21"/>
      <c r="M100" s="158"/>
      <c r="N100" s="159" t="s">
        <v>42</v>
      </c>
      <c r="O100" s="160" t="n">
        <v>0</v>
      </c>
      <c r="P100" s="160" t="n">
        <f aca="false">O100*H100</f>
        <v>0</v>
      </c>
      <c r="Q100" s="160" t="n">
        <v>0</v>
      </c>
      <c r="R100" s="160" t="n">
        <f aca="false">Q100*H100</f>
        <v>0</v>
      </c>
      <c r="S100" s="160" t="n">
        <v>0</v>
      </c>
      <c r="T100" s="161" t="n">
        <f aca="false">S100*H100</f>
        <v>0</v>
      </c>
      <c r="AR100" s="162" t="s">
        <v>176</v>
      </c>
      <c r="AT100" s="162" t="s">
        <v>172</v>
      </c>
      <c r="AU100" s="162" t="s">
        <v>78</v>
      </c>
      <c r="AY100" s="4" t="s">
        <v>170</v>
      </c>
      <c r="BE100" s="163" t="n">
        <f aca="false">IF(N100="základní",J100,0)</f>
        <v>9635</v>
      </c>
      <c r="BF100" s="163" t="n">
        <f aca="false">IF(N100="snížená",J100,0)</f>
        <v>0</v>
      </c>
      <c r="BG100" s="163" t="n">
        <f aca="false">IF(N100="zákl. přenesená",J100,0)</f>
        <v>0</v>
      </c>
      <c r="BH100" s="163" t="n">
        <f aca="false">IF(N100="sníž. přenesená",J100,0)</f>
        <v>0</v>
      </c>
      <c r="BI100" s="163" t="n">
        <f aca="false">IF(N100="nulová",J100,0)</f>
        <v>0</v>
      </c>
      <c r="BJ100" s="4" t="s">
        <v>78</v>
      </c>
      <c r="BK100" s="163" t="n">
        <f aca="false">ROUND(I100*H100,2)</f>
        <v>9635</v>
      </c>
      <c r="BL100" s="4" t="s">
        <v>176</v>
      </c>
      <c r="BM100" s="162" t="s">
        <v>1524</v>
      </c>
    </row>
    <row r="101" s="20" customFormat="true" ht="16.5" hidden="false" customHeight="true" outlineLevel="0" collapsed="false">
      <c r="B101" s="21"/>
      <c r="C101" s="151" t="s">
        <v>211</v>
      </c>
      <c r="D101" s="151" t="s">
        <v>172</v>
      </c>
      <c r="E101" s="152" t="s">
        <v>1525</v>
      </c>
      <c r="F101" s="153" t="s">
        <v>1526</v>
      </c>
      <c r="G101" s="154" t="s">
        <v>1514</v>
      </c>
      <c r="H101" s="155" t="n">
        <v>1</v>
      </c>
      <c r="I101" s="156" t="n">
        <v>7536</v>
      </c>
      <c r="J101" s="157" t="n">
        <f aca="false">ROUND(I101*H101,2)</f>
        <v>7536</v>
      </c>
      <c r="K101" s="153"/>
      <c r="L101" s="21"/>
      <c r="M101" s="158"/>
      <c r="N101" s="159" t="s">
        <v>42</v>
      </c>
      <c r="O101" s="160" t="n">
        <v>0</v>
      </c>
      <c r="P101" s="160" t="n">
        <f aca="false">O101*H101</f>
        <v>0</v>
      </c>
      <c r="Q101" s="160" t="n">
        <v>0</v>
      </c>
      <c r="R101" s="160" t="n">
        <f aca="false">Q101*H101</f>
        <v>0</v>
      </c>
      <c r="S101" s="160" t="n">
        <v>0</v>
      </c>
      <c r="T101" s="161" t="n">
        <f aca="false">S101*H101</f>
        <v>0</v>
      </c>
      <c r="AR101" s="162" t="s">
        <v>176</v>
      </c>
      <c r="AT101" s="162" t="s">
        <v>172</v>
      </c>
      <c r="AU101" s="162" t="s">
        <v>78</v>
      </c>
      <c r="AY101" s="4" t="s">
        <v>170</v>
      </c>
      <c r="BE101" s="163" t="n">
        <f aca="false">IF(N101="základní",J101,0)</f>
        <v>7536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7536</v>
      </c>
      <c r="BL101" s="4" t="s">
        <v>176</v>
      </c>
      <c r="BM101" s="162" t="s">
        <v>1527</v>
      </c>
    </row>
    <row r="102" s="20" customFormat="true" ht="16.5" hidden="false" customHeight="true" outlineLevel="0" collapsed="false">
      <c r="B102" s="21"/>
      <c r="C102" s="151" t="s">
        <v>216</v>
      </c>
      <c r="D102" s="151" t="s">
        <v>172</v>
      </c>
      <c r="E102" s="152" t="s">
        <v>1528</v>
      </c>
      <c r="F102" s="153" t="s">
        <v>1529</v>
      </c>
      <c r="G102" s="154" t="s">
        <v>1514</v>
      </c>
      <c r="H102" s="155" t="n">
        <v>2</v>
      </c>
      <c r="I102" s="156" t="n">
        <v>4377</v>
      </c>
      <c r="J102" s="157" t="n">
        <f aca="false">ROUND(I102*H102,2)</f>
        <v>8754</v>
      </c>
      <c r="K102" s="153"/>
      <c r="L102" s="21"/>
      <c r="M102" s="158"/>
      <c r="N102" s="159" t="s">
        <v>42</v>
      </c>
      <c r="O102" s="160" t="n">
        <v>0</v>
      </c>
      <c r="P102" s="160" t="n">
        <f aca="false">O102*H102</f>
        <v>0</v>
      </c>
      <c r="Q102" s="160" t="n">
        <v>0</v>
      </c>
      <c r="R102" s="160" t="n">
        <f aca="false">Q102*H102</f>
        <v>0</v>
      </c>
      <c r="S102" s="160" t="n">
        <v>0</v>
      </c>
      <c r="T102" s="161" t="n">
        <f aca="false">S102*H102</f>
        <v>0</v>
      </c>
      <c r="AR102" s="162" t="s">
        <v>176</v>
      </c>
      <c r="AT102" s="162" t="s">
        <v>172</v>
      </c>
      <c r="AU102" s="162" t="s">
        <v>78</v>
      </c>
      <c r="AY102" s="4" t="s">
        <v>170</v>
      </c>
      <c r="BE102" s="163" t="n">
        <f aca="false">IF(N102="základní",J102,0)</f>
        <v>8754</v>
      </c>
      <c r="BF102" s="163" t="n">
        <f aca="false">IF(N102="snížená",J102,0)</f>
        <v>0</v>
      </c>
      <c r="BG102" s="163" t="n">
        <f aca="false">IF(N102="zákl. přenesená",J102,0)</f>
        <v>0</v>
      </c>
      <c r="BH102" s="163" t="n">
        <f aca="false">IF(N102="sníž. přenesená",J102,0)</f>
        <v>0</v>
      </c>
      <c r="BI102" s="163" t="n">
        <f aca="false">IF(N102="nulová",J102,0)</f>
        <v>0</v>
      </c>
      <c r="BJ102" s="4" t="s">
        <v>78</v>
      </c>
      <c r="BK102" s="163" t="n">
        <f aca="false">ROUND(I102*H102,2)</f>
        <v>8754</v>
      </c>
      <c r="BL102" s="4" t="s">
        <v>176</v>
      </c>
      <c r="BM102" s="162" t="s">
        <v>1530</v>
      </c>
    </row>
    <row r="103" s="20" customFormat="true" ht="16.5" hidden="false" customHeight="true" outlineLevel="0" collapsed="false">
      <c r="B103" s="21"/>
      <c r="C103" s="151" t="s">
        <v>223</v>
      </c>
      <c r="D103" s="151" t="s">
        <v>172</v>
      </c>
      <c r="E103" s="152" t="s">
        <v>1531</v>
      </c>
      <c r="F103" s="153" t="s">
        <v>1532</v>
      </c>
      <c r="G103" s="154" t="s">
        <v>1514</v>
      </c>
      <c r="H103" s="155" t="n">
        <v>1</v>
      </c>
      <c r="I103" s="156" t="n">
        <v>6805</v>
      </c>
      <c r="J103" s="157" t="n">
        <f aca="false">ROUND(I103*H103,2)</f>
        <v>6805</v>
      </c>
      <c r="K103" s="153"/>
      <c r="L103" s="21"/>
      <c r="M103" s="158"/>
      <c r="N103" s="159" t="s">
        <v>42</v>
      </c>
      <c r="O103" s="160" t="n">
        <v>0</v>
      </c>
      <c r="P103" s="160" t="n">
        <f aca="false">O103*H103</f>
        <v>0</v>
      </c>
      <c r="Q103" s="160" t="n">
        <v>0</v>
      </c>
      <c r="R103" s="160" t="n">
        <f aca="false">Q103*H103</f>
        <v>0</v>
      </c>
      <c r="S103" s="160" t="n">
        <v>0</v>
      </c>
      <c r="T103" s="161" t="n">
        <f aca="false">S103*H103</f>
        <v>0</v>
      </c>
      <c r="AR103" s="162" t="s">
        <v>176</v>
      </c>
      <c r="AT103" s="162" t="s">
        <v>172</v>
      </c>
      <c r="AU103" s="162" t="s">
        <v>78</v>
      </c>
      <c r="AY103" s="4" t="s">
        <v>170</v>
      </c>
      <c r="BE103" s="163" t="n">
        <f aca="false">IF(N103="základní",J103,0)</f>
        <v>6805</v>
      </c>
      <c r="BF103" s="163" t="n">
        <f aca="false">IF(N103="snížená",J103,0)</f>
        <v>0</v>
      </c>
      <c r="BG103" s="163" t="n">
        <f aca="false">IF(N103="zákl. přenesená",J103,0)</f>
        <v>0</v>
      </c>
      <c r="BH103" s="163" t="n">
        <f aca="false">IF(N103="sníž. přenesená",J103,0)</f>
        <v>0</v>
      </c>
      <c r="BI103" s="163" t="n">
        <f aca="false">IF(N103="nulová",J103,0)</f>
        <v>0</v>
      </c>
      <c r="BJ103" s="4" t="s">
        <v>78</v>
      </c>
      <c r="BK103" s="163" t="n">
        <f aca="false">ROUND(I103*H103,2)</f>
        <v>6805</v>
      </c>
      <c r="BL103" s="4" t="s">
        <v>176</v>
      </c>
      <c r="BM103" s="162" t="s">
        <v>1533</v>
      </c>
    </row>
    <row r="104" s="20" customFormat="true" ht="16.5" hidden="false" customHeight="true" outlineLevel="0" collapsed="false">
      <c r="B104" s="21"/>
      <c r="C104" s="151" t="s">
        <v>228</v>
      </c>
      <c r="D104" s="151" t="s">
        <v>172</v>
      </c>
      <c r="E104" s="152" t="s">
        <v>1534</v>
      </c>
      <c r="F104" s="153" t="s">
        <v>1535</v>
      </c>
      <c r="G104" s="154" t="s">
        <v>1514</v>
      </c>
      <c r="H104" s="155" t="n">
        <v>1</v>
      </c>
      <c r="I104" s="156" t="n">
        <v>4982</v>
      </c>
      <c r="J104" s="157" t="n">
        <f aca="false">ROUND(I104*H104,2)</f>
        <v>4982</v>
      </c>
      <c r="K104" s="153"/>
      <c r="L104" s="21"/>
      <c r="M104" s="158"/>
      <c r="N104" s="159" t="s">
        <v>42</v>
      </c>
      <c r="O104" s="160" t="n">
        <v>0</v>
      </c>
      <c r="P104" s="160" t="n">
        <f aca="false">O104*H104</f>
        <v>0</v>
      </c>
      <c r="Q104" s="160" t="n">
        <v>0</v>
      </c>
      <c r="R104" s="160" t="n">
        <f aca="false">Q104*H104</f>
        <v>0</v>
      </c>
      <c r="S104" s="160" t="n">
        <v>0</v>
      </c>
      <c r="T104" s="161" t="n">
        <f aca="false">S104*H104</f>
        <v>0</v>
      </c>
      <c r="AR104" s="162" t="s">
        <v>176</v>
      </c>
      <c r="AT104" s="162" t="s">
        <v>172</v>
      </c>
      <c r="AU104" s="162" t="s">
        <v>78</v>
      </c>
      <c r="AY104" s="4" t="s">
        <v>170</v>
      </c>
      <c r="BE104" s="163" t="n">
        <f aca="false">IF(N104="základní",J104,0)</f>
        <v>4982</v>
      </c>
      <c r="BF104" s="163" t="n">
        <f aca="false">IF(N104="snížená",J104,0)</f>
        <v>0</v>
      </c>
      <c r="BG104" s="163" t="n">
        <f aca="false">IF(N104="zákl. přenesená",J104,0)</f>
        <v>0</v>
      </c>
      <c r="BH104" s="163" t="n">
        <f aca="false">IF(N104="sníž. přenesená",J104,0)</f>
        <v>0</v>
      </c>
      <c r="BI104" s="163" t="n">
        <f aca="false">IF(N104="nulová",J104,0)</f>
        <v>0</v>
      </c>
      <c r="BJ104" s="4" t="s">
        <v>78</v>
      </c>
      <c r="BK104" s="163" t="n">
        <f aca="false">ROUND(I104*H104,2)</f>
        <v>4982</v>
      </c>
      <c r="BL104" s="4" t="s">
        <v>176</v>
      </c>
      <c r="BM104" s="162" t="s">
        <v>1536</v>
      </c>
    </row>
    <row r="105" s="20" customFormat="true" ht="16.5" hidden="false" customHeight="true" outlineLevel="0" collapsed="false">
      <c r="B105" s="21"/>
      <c r="C105" s="151" t="s">
        <v>236</v>
      </c>
      <c r="D105" s="151" t="s">
        <v>172</v>
      </c>
      <c r="E105" s="152" t="s">
        <v>1537</v>
      </c>
      <c r="F105" s="153" t="s">
        <v>1538</v>
      </c>
      <c r="G105" s="154" t="s">
        <v>1514</v>
      </c>
      <c r="H105" s="155" t="n">
        <v>62</v>
      </c>
      <c r="I105" s="156" t="n">
        <v>83.5</v>
      </c>
      <c r="J105" s="157" t="n">
        <f aca="false">ROUND(I105*H105,2)</f>
        <v>5177</v>
      </c>
      <c r="K105" s="153"/>
      <c r="L105" s="21"/>
      <c r="M105" s="158"/>
      <c r="N105" s="159" t="s">
        <v>42</v>
      </c>
      <c r="O105" s="160" t="n">
        <v>0</v>
      </c>
      <c r="P105" s="160" t="n">
        <f aca="false">O105*H105</f>
        <v>0</v>
      </c>
      <c r="Q105" s="160" t="n">
        <v>0</v>
      </c>
      <c r="R105" s="160" t="n">
        <f aca="false">Q105*H105</f>
        <v>0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78</v>
      </c>
      <c r="AY105" s="4" t="s">
        <v>170</v>
      </c>
      <c r="BE105" s="163" t="n">
        <f aca="false">IF(N105="základní",J105,0)</f>
        <v>5177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5177</v>
      </c>
      <c r="BL105" s="4" t="s">
        <v>176</v>
      </c>
      <c r="BM105" s="162" t="s">
        <v>1539</v>
      </c>
    </row>
    <row r="106" s="20" customFormat="true" ht="16.5" hidden="false" customHeight="true" outlineLevel="0" collapsed="false">
      <c r="B106" s="21"/>
      <c r="C106" s="151" t="s">
        <v>244</v>
      </c>
      <c r="D106" s="151" t="s">
        <v>172</v>
      </c>
      <c r="E106" s="152" t="s">
        <v>1540</v>
      </c>
      <c r="F106" s="153" t="s">
        <v>1541</v>
      </c>
      <c r="G106" s="154" t="s">
        <v>1542</v>
      </c>
      <c r="H106" s="155" t="n">
        <v>4</v>
      </c>
      <c r="I106" s="156" t="n">
        <v>1007</v>
      </c>
      <c r="J106" s="157" t="n">
        <f aca="false">ROUND(I106*H106,2)</f>
        <v>4028</v>
      </c>
      <c r="K106" s="153"/>
      <c r="L106" s="21"/>
      <c r="M106" s="158"/>
      <c r="N106" s="159" t="s">
        <v>42</v>
      </c>
      <c r="O106" s="160" t="n">
        <v>0</v>
      </c>
      <c r="P106" s="160" t="n">
        <f aca="false">O106*H106</f>
        <v>0</v>
      </c>
      <c r="Q106" s="160" t="n">
        <v>0</v>
      </c>
      <c r="R106" s="160" t="n">
        <f aca="false">Q106*H106</f>
        <v>0</v>
      </c>
      <c r="S106" s="160" t="n">
        <v>0</v>
      </c>
      <c r="T106" s="161" t="n">
        <f aca="false">S106*H106</f>
        <v>0</v>
      </c>
      <c r="AR106" s="162" t="s">
        <v>176</v>
      </c>
      <c r="AT106" s="162" t="s">
        <v>172</v>
      </c>
      <c r="AU106" s="162" t="s">
        <v>78</v>
      </c>
      <c r="AY106" s="4" t="s">
        <v>170</v>
      </c>
      <c r="BE106" s="163" t="n">
        <f aca="false">IF(N106="základní",J106,0)</f>
        <v>4028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4028</v>
      </c>
      <c r="BL106" s="4" t="s">
        <v>176</v>
      </c>
      <c r="BM106" s="162" t="s">
        <v>1543</v>
      </c>
    </row>
    <row r="107" s="20" customFormat="true" ht="16.5" hidden="false" customHeight="true" outlineLevel="0" collapsed="false">
      <c r="B107" s="21"/>
      <c r="C107" s="151" t="s">
        <v>251</v>
      </c>
      <c r="D107" s="151" t="s">
        <v>172</v>
      </c>
      <c r="E107" s="152" t="s">
        <v>1544</v>
      </c>
      <c r="F107" s="153" t="s">
        <v>1545</v>
      </c>
      <c r="G107" s="154" t="s">
        <v>260</v>
      </c>
      <c r="H107" s="155" t="n">
        <v>531</v>
      </c>
      <c r="I107" s="156" t="n">
        <v>294</v>
      </c>
      <c r="J107" s="157" t="n">
        <f aca="false">ROUND(I107*H107,2)</f>
        <v>156114</v>
      </c>
      <c r="K107" s="153"/>
      <c r="L107" s="21"/>
      <c r="M107" s="158"/>
      <c r="N107" s="159" t="s">
        <v>42</v>
      </c>
      <c r="O107" s="160" t="n">
        <v>0</v>
      </c>
      <c r="P107" s="160" t="n">
        <f aca="false">O107*H107</f>
        <v>0</v>
      </c>
      <c r="Q107" s="160" t="n">
        <v>0</v>
      </c>
      <c r="R107" s="160" t="n">
        <f aca="false">Q107*H107</f>
        <v>0</v>
      </c>
      <c r="S107" s="160" t="n">
        <v>0</v>
      </c>
      <c r="T107" s="161" t="n">
        <f aca="false">S107*H107</f>
        <v>0</v>
      </c>
      <c r="AR107" s="162" t="s">
        <v>176</v>
      </c>
      <c r="AT107" s="162" t="s">
        <v>172</v>
      </c>
      <c r="AU107" s="162" t="s">
        <v>78</v>
      </c>
      <c r="AY107" s="4" t="s">
        <v>170</v>
      </c>
      <c r="BE107" s="163" t="n">
        <f aca="false">IF(N107="základní",J107,0)</f>
        <v>156114</v>
      </c>
      <c r="BF107" s="163" t="n">
        <f aca="false">IF(N107="snížená",J107,0)</f>
        <v>0</v>
      </c>
      <c r="BG107" s="163" t="n">
        <f aca="false">IF(N107="zákl. přenesená",J107,0)</f>
        <v>0</v>
      </c>
      <c r="BH107" s="163" t="n">
        <f aca="false">IF(N107="sníž. přenesená",J107,0)</f>
        <v>0</v>
      </c>
      <c r="BI107" s="163" t="n">
        <f aca="false">IF(N107="nulová",J107,0)</f>
        <v>0</v>
      </c>
      <c r="BJ107" s="4" t="s">
        <v>78</v>
      </c>
      <c r="BK107" s="163" t="n">
        <f aca="false">ROUND(I107*H107,2)</f>
        <v>156114</v>
      </c>
      <c r="BL107" s="4" t="s">
        <v>176</v>
      </c>
      <c r="BM107" s="162" t="s">
        <v>1546</v>
      </c>
    </row>
    <row r="108" s="20" customFormat="true" ht="16.5" hidden="false" customHeight="true" outlineLevel="0" collapsed="false">
      <c r="B108" s="21"/>
      <c r="C108" s="151" t="s">
        <v>257</v>
      </c>
      <c r="D108" s="151" t="s">
        <v>172</v>
      </c>
      <c r="E108" s="152" t="s">
        <v>1547</v>
      </c>
      <c r="F108" s="153" t="s">
        <v>1548</v>
      </c>
      <c r="G108" s="154" t="s">
        <v>352</v>
      </c>
      <c r="H108" s="155" t="n">
        <v>584</v>
      </c>
      <c r="I108" s="156" t="n">
        <v>20.5</v>
      </c>
      <c r="J108" s="157" t="n">
        <f aca="false">ROUND(I108*H108,2)</f>
        <v>11972</v>
      </c>
      <c r="K108" s="153"/>
      <c r="L108" s="21"/>
      <c r="M108" s="158"/>
      <c r="N108" s="159" t="s">
        <v>42</v>
      </c>
      <c r="O108" s="160" t="n">
        <v>0</v>
      </c>
      <c r="P108" s="160" t="n">
        <f aca="false">O108*H108</f>
        <v>0</v>
      </c>
      <c r="Q108" s="160" t="n">
        <v>0</v>
      </c>
      <c r="R108" s="160" t="n">
        <f aca="false">Q108*H108</f>
        <v>0</v>
      </c>
      <c r="S108" s="160" t="n">
        <v>0</v>
      </c>
      <c r="T108" s="161" t="n">
        <f aca="false">S108*H108</f>
        <v>0</v>
      </c>
      <c r="AR108" s="162" t="s">
        <v>176</v>
      </c>
      <c r="AT108" s="162" t="s">
        <v>172</v>
      </c>
      <c r="AU108" s="162" t="s">
        <v>78</v>
      </c>
      <c r="AY108" s="4" t="s">
        <v>170</v>
      </c>
      <c r="BE108" s="163" t="n">
        <f aca="false">IF(N108="základní",J108,0)</f>
        <v>11972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11972</v>
      </c>
      <c r="BL108" s="4" t="s">
        <v>176</v>
      </c>
      <c r="BM108" s="162" t="s">
        <v>1549</v>
      </c>
    </row>
    <row r="109" s="20" customFormat="true" ht="16.5" hidden="false" customHeight="true" outlineLevel="0" collapsed="false">
      <c r="B109" s="21"/>
      <c r="C109" s="151" t="s">
        <v>263</v>
      </c>
      <c r="D109" s="151" t="s">
        <v>172</v>
      </c>
      <c r="E109" s="152" t="s">
        <v>1550</v>
      </c>
      <c r="F109" s="153" t="s">
        <v>1551</v>
      </c>
      <c r="G109" s="154" t="s">
        <v>1552</v>
      </c>
      <c r="H109" s="155" t="n">
        <v>91</v>
      </c>
      <c r="I109" s="156" t="n">
        <v>122</v>
      </c>
      <c r="J109" s="157" t="n">
        <f aca="false">ROUND(I109*H109,2)</f>
        <v>11102</v>
      </c>
      <c r="K109" s="153"/>
      <c r="L109" s="21"/>
      <c r="M109" s="158"/>
      <c r="N109" s="159" t="s">
        <v>42</v>
      </c>
      <c r="O109" s="160" t="n">
        <v>0</v>
      </c>
      <c r="P109" s="160" t="n">
        <f aca="false">O109*H109</f>
        <v>0</v>
      </c>
      <c r="Q109" s="160" t="n">
        <v>0</v>
      </c>
      <c r="R109" s="160" t="n">
        <f aca="false">Q109*H109</f>
        <v>0</v>
      </c>
      <c r="S109" s="160" t="n">
        <v>0</v>
      </c>
      <c r="T109" s="161" t="n">
        <f aca="false">S109*H109</f>
        <v>0</v>
      </c>
      <c r="AR109" s="162" t="s">
        <v>176</v>
      </c>
      <c r="AT109" s="162" t="s">
        <v>172</v>
      </c>
      <c r="AU109" s="162" t="s">
        <v>78</v>
      </c>
      <c r="AY109" s="4" t="s">
        <v>170</v>
      </c>
      <c r="BE109" s="163" t="n">
        <f aca="false">IF(N109="základní",J109,0)</f>
        <v>11102</v>
      </c>
      <c r="BF109" s="163" t="n">
        <f aca="false">IF(N109="snížená",J109,0)</f>
        <v>0</v>
      </c>
      <c r="BG109" s="163" t="n">
        <f aca="false">IF(N109="zákl. přenesená",J109,0)</f>
        <v>0</v>
      </c>
      <c r="BH109" s="163" t="n">
        <f aca="false">IF(N109="sníž. přenesená",J109,0)</f>
        <v>0</v>
      </c>
      <c r="BI109" s="163" t="n">
        <f aca="false">IF(N109="nulová",J109,0)</f>
        <v>0</v>
      </c>
      <c r="BJ109" s="4" t="s">
        <v>78</v>
      </c>
      <c r="BK109" s="163" t="n">
        <f aca="false">ROUND(I109*H109,2)</f>
        <v>11102</v>
      </c>
      <c r="BL109" s="4" t="s">
        <v>176</v>
      </c>
      <c r="BM109" s="162" t="s">
        <v>1553</v>
      </c>
    </row>
    <row r="110" s="20" customFormat="true" ht="16.5" hidden="false" customHeight="true" outlineLevel="0" collapsed="false">
      <c r="B110" s="21"/>
      <c r="C110" s="151" t="s">
        <v>8</v>
      </c>
      <c r="D110" s="151" t="s">
        <v>172</v>
      </c>
      <c r="E110" s="152" t="s">
        <v>1554</v>
      </c>
      <c r="F110" s="153" t="s">
        <v>1555</v>
      </c>
      <c r="G110" s="154" t="s">
        <v>1514</v>
      </c>
      <c r="H110" s="155" t="n">
        <v>62</v>
      </c>
      <c r="I110" s="156" t="n">
        <v>26</v>
      </c>
      <c r="J110" s="157" t="n">
        <f aca="false">ROUND(I110*H110,2)</f>
        <v>1612</v>
      </c>
      <c r="K110" s="153"/>
      <c r="L110" s="21"/>
      <c r="M110" s="158"/>
      <c r="N110" s="159" t="s">
        <v>42</v>
      </c>
      <c r="O110" s="160" t="n">
        <v>0</v>
      </c>
      <c r="P110" s="160" t="n">
        <f aca="false">O110*H110</f>
        <v>0</v>
      </c>
      <c r="Q110" s="160" t="n">
        <v>0</v>
      </c>
      <c r="R110" s="160" t="n">
        <f aca="false">Q110*H110</f>
        <v>0</v>
      </c>
      <c r="S110" s="160" t="n">
        <v>0</v>
      </c>
      <c r="T110" s="161" t="n">
        <f aca="false">S110*H110</f>
        <v>0</v>
      </c>
      <c r="AR110" s="162" t="s">
        <v>176</v>
      </c>
      <c r="AT110" s="162" t="s">
        <v>172</v>
      </c>
      <c r="AU110" s="162" t="s">
        <v>78</v>
      </c>
      <c r="AY110" s="4" t="s">
        <v>170</v>
      </c>
      <c r="BE110" s="163" t="n">
        <f aca="false">IF(N110="základní",J110,0)</f>
        <v>1612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1612</v>
      </c>
      <c r="BL110" s="4" t="s">
        <v>176</v>
      </c>
      <c r="BM110" s="162" t="s">
        <v>1556</v>
      </c>
    </row>
    <row r="111" s="20" customFormat="true" ht="16.5" hidden="false" customHeight="true" outlineLevel="0" collapsed="false">
      <c r="B111" s="21"/>
      <c r="C111" s="151" t="s">
        <v>280</v>
      </c>
      <c r="D111" s="151" t="s">
        <v>172</v>
      </c>
      <c r="E111" s="152" t="s">
        <v>1557</v>
      </c>
      <c r="F111" s="153" t="s">
        <v>1558</v>
      </c>
      <c r="G111" s="154" t="s">
        <v>1271</v>
      </c>
      <c r="H111" s="155" t="n">
        <v>1</v>
      </c>
      <c r="I111" s="156" t="n">
        <v>60501</v>
      </c>
      <c r="J111" s="157" t="n">
        <f aca="false">ROUND(I111*H111,2)</f>
        <v>60501</v>
      </c>
      <c r="K111" s="153"/>
      <c r="L111" s="21"/>
      <c r="M111" s="158"/>
      <c r="N111" s="159" t="s">
        <v>42</v>
      </c>
      <c r="O111" s="160" t="n">
        <v>0</v>
      </c>
      <c r="P111" s="160" t="n">
        <f aca="false">O111*H111</f>
        <v>0</v>
      </c>
      <c r="Q111" s="160" t="n">
        <v>0</v>
      </c>
      <c r="R111" s="160" t="n">
        <f aca="false">Q111*H111</f>
        <v>0</v>
      </c>
      <c r="S111" s="160" t="n">
        <v>0</v>
      </c>
      <c r="T111" s="161" t="n">
        <f aca="false">S111*H111</f>
        <v>0</v>
      </c>
      <c r="AR111" s="162" t="s">
        <v>176</v>
      </c>
      <c r="AT111" s="162" t="s">
        <v>172</v>
      </c>
      <c r="AU111" s="162" t="s">
        <v>78</v>
      </c>
      <c r="AY111" s="4" t="s">
        <v>170</v>
      </c>
      <c r="BE111" s="163" t="n">
        <f aca="false">IF(N111="základní",J111,0)</f>
        <v>60501</v>
      </c>
      <c r="BF111" s="163" t="n">
        <f aca="false">IF(N111="snížená",J111,0)</f>
        <v>0</v>
      </c>
      <c r="BG111" s="163" t="n">
        <f aca="false">IF(N111="zákl. přenesená",J111,0)</f>
        <v>0</v>
      </c>
      <c r="BH111" s="163" t="n">
        <f aca="false">IF(N111="sníž. přenesená",J111,0)</f>
        <v>0</v>
      </c>
      <c r="BI111" s="163" t="n">
        <f aca="false">IF(N111="nulová",J111,0)</f>
        <v>0</v>
      </c>
      <c r="BJ111" s="4" t="s">
        <v>78</v>
      </c>
      <c r="BK111" s="163" t="n">
        <f aca="false">ROUND(I111*H111,2)</f>
        <v>60501</v>
      </c>
      <c r="BL111" s="4" t="s">
        <v>176</v>
      </c>
      <c r="BM111" s="162" t="s">
        <v>1559</v>
      </c>
    </row>
    <row r="112" s="20" customFormat="true" ht="21.75" hidden="false" customHeight="true" outlineLevel="0" collapsed="false">
      <c r="B112" s="21"/>
      <c r="C112" s="151" t="s">
        <v>289</v>
      </c>
      <c r="D112" s="151" t="s">
        <v>172</v>
      </c>
      <c r="E112" s="152" t="s">
        <v>1560</v>
      </c>
      <c r="F112" s="153" t="s">
        <v>1561</v>
      </c>
      <c r="G112" s="154" t="s">
        <v>1562</v>
      </c>
      <c r="H112" s="155" t="n">
        <v>4130.05</v>
      </c>
      <c r="I112" s="156" t="n">
        <v>1.35</v>
      </c>
      <c r="J112" s="157" t="n">
        <f aca="false">ROUND(I112*H112,2)</f>
        <v>5575.57</v>
      </c>
      <c r="K112" s="153"/>
      <c r="L112" s="21"/>
      <c r="M112" s="158"/>
      <c r="N112" s="159" t="s">
        <v>42</v>
      </c>
      <c r="O112" s="160" t="n">
        <v>0</v>
      </c>
      <c r="P112" s="160" t="n">
        <f aca="false">O112*H112</f>
        <v>0</v>
      </c>
      <c r="Q112" s="160" t="n">
        <v>0</v>
      </c>
      <c r="R112" s="160" t="n">
        <f aca="false">Q112*H112</f>
        <v>0</v>
      </c>
      <c r="S112" s="160" t="n">
        <v>0</v>
      </c>
      <c r="T112" s="161" t="n">
        <f aca="false">S112*H112</f>
        <v>0</v>
      </c>
      <c r="AR112" s="162" t="s">
        <v>176</v>
      </c>
      <c r="AT112" s="162" t="s">
        <v>172</v>
      </c>
      <c r="AU112" s="162" t="s">
        <v>78</v>
      </c>
      <c r="AY112" s="4" t="s">
        <v>170</v>
      </c>
      <c r="BE112" s="163" t="n">
        <f aca="false">IF(N112="základní",J112,0)</f>
        <v>5575.57</v>
      </c>
      <c r="BF112" s="163" t="n">
        <f aca="false">IF(N112="snížená",J112,0)</f>
        <v>0</v>
      </c>
      <c r="BG112" s="163" t="n">
        <f aca="false">IF(N112="zákl. přenesená",J112,0)</f>
        <v>0</v>
      </c>
      <c r="BH112" s="163" t="n">
        <f aca="false">IF(N112="sníž. přenesená",J112,0)</f>
        <v>0</v>
      </c>
      <c r="BI112" s="163" t="n">
        <f aca="false">IF(N112="nulová",J112,0)</f>
        <v>0</v>
      </c>
      <c r="BJ112" s="4" t="s">
        <v>78</v>
      </c>
      <c r="BK112" s="163" t="n">
        <f aca="false">ROUND(I112*H112,2)</f>
        <v>5575.57</v>
      </c>
      <c r="BL112" s="4" t="s">
        <v>176</v>
      </c>
      <c r="BM112" s="162" t="s">
        <v>1563</v>
      </c>
    </row>
    <row r="113" s="139" customFormat="true" ht="25.9" hidden="false" customHeight="true" outlineLevel="0" collapsed="false">
      <c r="B113" s="140"/>
      <c r="D113" s="141" t="s">
        <v>70</v>
      </c>
      <c r="E113" s="142" t="s">
        <v>1564</v>
      </c>
      <c r="F113" s="142" t="s">
        <v>1565</v>
      </c>
      <c r="J113" s="143" t="n">
        <f aca="false">BK113</f>
        <v>38088</v>
      </c>
      <c r="L113" s="140"/>
      <c r="M113" s="144"/>
      <c r="P113" s="145" t="n">
        <f aca="false">P114</f>
        <v>0</v>
      </c>
      <c r="R113" s="145" t="n">
        <f aca="false">R114</f>
        <v>0</v>
      </c>
      <c r="T113" s="146" t="n">
        <f aca="false">T114</f>
        <v>0</v>
      </c>
      <c r="AR113" s="141" t="s">
        <v>78</v>
      </c>
      <c r="AT113" s="147" t="s">
        <v>70</v>
      </c>
      <c r="AU113" s="147" t="s">
        <v>71</v>
      </c>
      <c r="AY113" s="141" t="s">
        <v>170</v>
      </c>
      <c r="BK113" s="148" t="n">
        <f aca="false">BK114</f>
        <v>38088</v>
      </c>
    </row>
    <row r="114" s="20" customFormat="true" ht="24.2" hidden="false" customHeight="true" outlineLevel="0" collapsed="false">
      <c r="B114" s="21"/>
      <c r="C114" s="151" t="s">
        <v>295</v>
      </c>
      <c r="D114" s="151" t="s">
        <v>172</v>
      </c>
      <c r="E114" s="152" t="s">
        <v>1566</v>
      </c>
      <c r="F114" s="153" t="s">
        <v>1567</v>
      </c>
      <c r="G114" s="154" t="s">
        <v>1568</v>
      </c>
      <c r="H114" s="155" t="n">
        <v>72</v>
      </c>
      <c r="I114" s="156" t="n">
        <v>529</v>
      </c>
      <c r="J114" s="157" t="n">
        <f aca="false">ROUND(I114*H114,2)</f>
        <v>38088</v>
      </c>
      <c r="K114" s="153"/>
      <c r="L114" s="21"/>
      <c r="M114" s="158"/>
      <c r="N114" s="159" t="s">
        <v>42</v>
      </c>
      <c r="O114" s="160" t="n">
        <v>0</v>
      </c>
      <c r="P114" s="160" t="n">
        <f aca="false">O114*H114</f>
        <v>0</v>
      </c>
      <c r="Q114" s="160" t="n">
        <v>0</v>
      </c>
      <c r="R114" s="160" t="n">
        <f aca="false">Q114*H114</f>
        <v>0</v>
      </c>
      <c r="S114" s="160" t="n">
        <v>0</v>
      </c>
      <c r="T114" s="161" t="n">
        <f aca="false">S114*H114</f>
        <v>0</v>
      </c>
      <c r="AR114" s="162" t="s">
        <v>176</v>
      </c>
      <c r="AT114" s="162" t="s">
        <v>172</v>
      </c>
      <c r="AU114" s="162" t="s">
        <v>78</v>
      </c>
      <c r="AY114" s="4" t="s">
        <v>170</v>
      </c>
      <c r="BE114" s="163" t="n">
        <f aca="false">IF(N114="základní",J114,0)</f>
        <v>38088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38088</v>
      </c>
      <c r="BL114" s="4" t="s">
        <v>176</v>
      </c>
      <c r="BM114" s="162" t="s">
        <v>1569</v>
      </c>
    </row>
    <row r="115" s="139" customFormat="true" ht="25.9" hidden="false" customHeight="true" outlineLevel="0" collapsed="false">
      <c r="B115" s="140"/>
      <c r="D115" s="141" t="s">
        <v>70</v>
      </c>
      <c r="E115" s="142" t="s">
        <v>812</v>
      </c>
      <c r="F115" s="142" t="s">
        <v>1570</v>
      </c>
      <c r="J115" s="143" t="n">
        <f aca="false">BK115</f>
        <v>2445</v>
      </c>
      <c r="L115" s="140"/>
      <c r="M115" s="144"/>
      <c r="P115" s="145" t="n">
        <f aca="false">P116</f>
        <v>0</v>
      </c>
      <c r="R115" s="145" t="n">
        <f aca="false">R116</f>
        <v>0</v>
      </c>
      <c r="T115" s="146" t="n">
        <f aca="false">T116</f>
        <v>0</v>
      </c>
      <c r="AR115" s="141" t="s">
        <v>78</v>
      </c>
      <c r="AT115" s="147" t="s">
        <v>70</v>
      </c>
      <c r="AU115" s="147" t="s">
        <v>71</v>
      </c>
      <c r="AY115" s="141" t="s">
        <v>170</v>
      </c>
      <c r="BK115" s="148" t="n">
        <f aca="false">BK116</f>
        <v>2445</v>
      </c>
    </row>
    <row r="116" s="20" customFormat="true" ht="16.5" hidden="false" customHeight="true" outlineLevel="0" collapsed="false">
      <c r="B116" s="21"/>
      <c r="C116" s="151" t="s">
        <v>300</v>
      </c>
      <c r="D116" s="151" t="s">
        <v>172</v>
      </c>
      <c r="E116" s="152" t="s">
        <v>1571</v>
      </c>
      <c r="F116" s="153" t="s">
        <v>1572</v>
      </c>
      <c r="G116" s="154" t="s">
        <v>352</v>
      </c>
      <c r="H116" s="155" t="n">
        <v>15</v>
      </c>
      <c r="I116" s="156" t="n">
        <v>163</v>
      </c>
      <c r="J116" s="157" t="n">
        <f aca="false">ROUND(I116*H116,2)</f>
        <v>2445</v>
      </c>
      <c r="K116" s="153"/>
      <c r="L116" s="21"/>
      <c r="M116" s="158"/>
      <c r="N116" s="159" t="s">
        <v>42</v>
      </c>
      <c r="O116" s="160" t="n">
        <v>0</v>
      </c>
      <c r="P116" s="160" t="n">
        <f aca="false">O116*H116</f>
        <v>0</v>
      </c>
      <c r="Q116" s="160" t="n">
        <v>0</v>
      </c>
      <c r="R116" s="160" t="n">
        <f aca="false">Q116*H116</f>
        <v>0</v>
      </c>
      <c r="S116" s="160" t="n">
        <v>0</v>
      </c>
      <c r="T116" s="161" t="n">
        <f aca="false">S116*H116</f>
        <v>0</v>
      </c>
      <c r="AR116" s="162" t="s">
        <v>176</v>
      </c>
      <c r="AT116" s="162" t="s">
        <v>172</v>
      </c>
      <c r="AU116" s="162" t="s">
        <v>78</v>
      </c>
      <c r="AY116" s="4" t="s">
        <v>170</v>
      </c>
      <c r="BE116" s="163" t="n">
        <f aca="false">IF(N116="základní",J116,0)</f>
        <v>2445</v>
      </c>
      <c r="BF116" s="163" t="n">
        <f aca="false">IF(N116="snížená",J116,0)</f>
        <v>0</v>
      </c>
      <c r="BG116" s="163" t="n">
        <f aca="false">IF(N116="zákl. přenesená",J116,0)</f>
        <v>0</v>
      </c>
      <c r="BH116" s="163" t="n">
        <f aca="false">IF(N116="sníž. přenesená",J116,0)</f>
        <v>0</v>
      </c>
      <c r="BI116" s="163" t="n">
        <f aca="false">IF(N116="nulová",J116,0)</f>
        <v>0</v>
      </c>
      <c r="BJ116" s="4" t="s">
        <v>78</v>
      </c>
      <c r="BK116" s="163" t="n">
        <f aca="false">ROUND(I116*H116,2)</f>
        <v>2445</v>
      </c>
      <c r="BL116" s="4" t="s">
        <v>176</v>
      </c>
      <c r="BM116" s="162" t="s">
        <v>1573</v>
      </c>
    </row>
    <row r="117" s="139" customFormat="true" ht="25.9" hidden="false" customHeight="true" outlineLevel="0" collapsed="false">
      <c r="B117" s="140"/>
      <c r="D117" s="141" t="s">
        <v>70</v>
      </c>
      <c r="E117" s="142" t="s">
        <v>1574</v>
      </c>
      <c r="F117" s="142" t="s">
        <v>1575</v>
      </c>
      <c r="J117" s="143" t="n">
        <f aca="false">BK117</f>
        <v>280.76</v>
      </c>
      <c r="L117" s="140"/>
      <c r="M117" s="144"/>
      <c r="P117" s="145" t="n">
        <f aca="false">SUM(P118:P121)</f>
        <v>0</v>
      </c>
      <c r="R117" s="145" t="n">
        <f aca="false">SUM(R118:R121)</f>
        <v>0</v>
      </c>
      <c r="T117" s="146" t="n">
        <f aca="false">SUM(T118:T121)</f>
        <v>0</v>
      </c>
      <c r="AR117" s="141" t="s">
        <v>78</v>
      </c>
      <c r="AT117" s="147" t="s">
        <v>70</v>
      </c>
      <c r="AU117" s="147" t="s">
        <v>71</v>
      </c>
      <c r="AY117" s="141" t="s">
        <v>170</v>
      </c>
      <c r="BK117" s="148" t="n">
        <f aca="false">SUM(BK118:BK121)</f>
        <v>280.76</v>
      </c>
    </row>
    <row r="118" s="20" customFormat="true" ht="16.5" hidden="false" customHeight="true" outlineLevel="0" collapsed="false">
      <c r="B118" s="21"/>
      <c r="C118" s="151" t="s">
        <v>305</v>
      </c>
      <c r="D118" s="151" t="s">
        <v>172</v>
      </c>
      <c r="E118" s="152" t="s">
        <v>1576</v>
      </c>
      <c r="F118" s="153" t="s">
        <v>1577</v>
      </c>
      <c r="G118" s="154" t="s">
        <v>207</v>
      </c>
      <c r="H118" s="155" t="n">
        <v>0.285</v>
      </c>
      <c r="I118" s="156" t="n">
        <v>28.8</v>
      </c>
      <c r="J118" s="157" t="n">
        <f aca="false">ROUND(I118*H118,2)</f>
        <v>8.21</v>
      </c>
      <c r="K118" s="153"/>
      <c r="L118" s="21"/>
      <c r="M118" s="158"/>
      <c r="N118" s="159" t="s">
        <v>42</v>
      </c>
      <c r="O118" s="160" t="n">
        <v>0</v>
      </c>
      <c r="P118" s="160" t="n">
        <f aca="false">O118*H118</f>
        <v>0</v>
      </c>
      <c r="Q118" s="160" t="n">
        <v>0</v>
      </c>
      <c r="R118" s="160" t="n">
        <f aca="false">Q118*H118</f>
        <v>0</v>
      </c>
      <c r="S118" s="160" t="n">
        <v>0</v>
      </c>
      <c r="T118" s="161" t="n">
        <f aca="false">S118*H118</f>
        <v>0</v>
      </c>
      <c r="AR118" s="162" t="s">
        <v>176</v>
      </c>
      <c r="AT118" s="162" t="s">
        <v>172</v>
      </c>
      <c r="AU118" s="162" t="s">
        <v>78</v>
      </c>
      <c r="AY118" s="4" t="s">
        <v>170</v>
      </c>
      <c r="BE118" s="163" t="n">
        <f aca="false">IF(N118="základní",J118,0)</f>
        <v>8.21</v>
      </c>
      <c r="BF118" s="163" t="n">
        <f aca="false">IF(N118="snížená",J118,0)</f>
        <v>0</v>
      </c>
      <c r="BG118" s="163" t="n">
        <f aca="false">IF(N118="zákl. přenesená",J118,0)</f>
        <v>0</v>
      </c>
      <c r="BH118" s="163" t="n">
        <f aca="false">IF(N118="sníž. přenesená",J118,0)</f>
        <v>0</v>
      </c>
      <c r="BI118" s="163" t="n">
        <f aca="false">IF(N118="nulová",J118,0)</f>
        <v>0</v>
      </c>
      <c r="BJ118" s="4" t="s">
        <v>78</v>
      </c>
      <c r="BK118" s="163" t="n">
        <f aca="false">ROUND(I118*H118,2)</f>
        <v>8.21</v>
      </c>
      <c r="BL118" s="4" t="s">
        <v>176</v>
      </c>
      <c r="BM118" s="162" t="s">
        <v>1578</v>
      </c>
    </row>
    <row r="119" s="20" customFormat="true" ht="16.5" hidden="false" customHeight="true" outlineLevel="0" collapsed="false">
      <c r="B119" s="21"/>
      <c r="C119" s="151" t="s">
        <v>7</v>
      </c>
      <c r="D119" s="151" t="s">
        <v>172</v>
      </c>
      <c r="E119" s="152" t="s">
        <v>1579</v>
      </c>
      <c r="F119" s="153" t="s">
        <v>1580</v>
      </c>
      <c r="G119" s="154" t="s">
        <v>207</v>
      </c>
      <c r="H119" s="155" t="n">
        <v>0.285</v>
      </c>
      <c r="I119" s="156" t="n">
        <v>342</v>
      </c>
      <c r="J119" s="157" t="n">
        <f aca="false">ROUND(I119*H119,2)</f>
        <v>97.47</v>
      </c>
      <c r="K119" s="153"/>
      <c r="L119" s="21"/>
      <c r="M119" s="158"/>
      <c r="N119" s="159" t="s">
        <v>42</v>
      </c>
      <c r="O119" s="160" t="n">
        <v>0</v>
      </c>
      <c r="P119" s="160" t="n">
        <f aca="false">O119*H119</f>
        <v>0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176</v>
      </c>
      <c r="AT119" s="162" t="s">
        <v>172</v>
      </c>
      <c r="AU119" s="162" t="s">
        <v>78</v>
      </c>
      <c r="AY119" s="4" t="s">
        <v>170</v>
      </c>
      <c r="BE119" s="163" t="n">
        <f aca="false">IF(N119="základní",J119,0)</f>
        <v>97.47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97.47</v>
      </c>
      <c r="BL119" s="4" t="s">
        <v>176</v>
      </c>
      <c r="BM119" s="162" t="s">
        <v>1581</v>
      </c>
    </row>
    <row r="120" s="20" customFormat="true" ht="16.5" hidden="false" customHeight="true" outlineLevel="0" collapsed="false">
      <c r="B120" s="21"/>
      <c r="C120" s="151" t="s">
        <v>316</v>
      </c>
      <c r="D120" s="151" t="s">
        <v>172</v>
      </c>
      <c r="E120" s="152" t="s">
        <v>1582</v>
      </c>
      <c r="F120" s="153" t="s">
        <v>1583</v>
      </c>
      <c r="G120" s="154" t="s">
        <v>207</v>
      </c>
      <c r="H120" s="155" t="n">
        <v>0.855</v>
      </c>
      <c r="I120" s="156" t="n">
        <v>38.1</v>
      </c>
      <c r="J120" s="157" t="n">
        <f aca="false">ROUND(I120*H120,2)</f>
        <v>32.58</v>
      </c>
      <c r="K120" s="153"/>
      <c r="L120" s="21"/>
      <c r="M120" s="158"/>
      <c r="N120" s="159" t="s">
        <v>42</v>
      </c>
      <c r="O120" s="160" t="n">
        <v>0</v>
      </c>
      <c r="P120" s="160" t="n">
        <f aca="false">O120*H120</f>
        <v>0</v>
      </c>
      <c r="Q120" s="160" t="n">
        <v>0</v>
      </c>
      <c r="R120" s="160" t="n">
        <f aca="false">Q120*H120</f>
        <v>0</v>
      </c>
      <c r="S120" s="160" t="n">
        <v>0</v>
      </c>
      <c r="T120" s="161" t="n">
        <f aca="false">S120*H120</f>
        <v>0</v>
      </c>
      <c r="AR120" s="162" t="s">
        <v>176</v>
      </c>
      <c r="AT120" s="162" t="s">
        <v>172</v>
      </c>
      <c r="AU120" s="162" t="s">
        <v>78</v>
      </c>
      <c r="AY120" s="4" t="s">
        <v>170</v>
      </c>
      <c r="BE120" s="163" t="n">
        <f aca="false">IF(N120="základní",J120,0)</f>
        <v>32.58</v>
      </c>
      <c r="BF120" s="163" t="n">
        <f aca="false">IF(N120="snížená",J120,0)</f>
        <v>0</v>
      </c>
      <c r="BG120" s="163" t="n">
        <f aca="false">IF(N120="zákl. přenesená",J120,0)</f>
        <v>0</v>
      </c>
      <c r="BH120" s="163" t="n">
        <f aca="false">IF(N120="sníž. přenesená",J120,0)</f>
        <v>0</v>
      </c>
      <c r="BI120" s="163" t="n">
        <f aca="false">IF(N120="nulová",J120,0)</f>
        <v>0</v>
      </c>
      <c r="BJ120" s="4" t="s">
        <v>78</v>
      </c>
      <c r="BK120" s="163" t="n">
        <f aca="false">ROUND(I120*H120,2)</f>
        <v>32.58</v>
      </c>
      <c r="BL120" s="4" t="s">
        <v>176</v>
      </c>
      <c r="BM120" s="162" t="s">
        <v>1584</v>
      </c>
    </row>
    <row r="121" s="20" customFormat="true" ht="16.5" hidden="false" customHeight="true" outlineLevel="0" collapsed="false">
      <c r="B121" s="21"/>
      <c r="C121" s="151" t="s">
        <v>323</v>
      </c>
      <c r="D121" s="151" t="s">
        <v>172</v>
      </c>
      <c r="E121" s="152" t="s">
        <v>1585</v>
      </c>
      <c r="F121" s="153" t="s">
        <v>1586</v>
      </c>
      <c r="G121" s="154" t="s">
        <v>207</v>
      </c>
      <c r="H121" s="155" t="n">
        <v>0.285</v>
      </c>
      <c r="I121" s="156" t="n">
        <v>500</v>
      </c>
      <c r="J121" s="157" t="n">
        <f aca="false">ROUND(I121*H121,2)</f>
        <v>142.5</v>
      </c>
      <c r="K121" s="153"/>
      <c r="L121" s="21"/>
      <c r="M121" s="158"/>
      <c r="N121" s="159" t="s">
        <v>42</v>
      </c>
      <c r="O121" s="160" t="n">
        <v>0</v>
      </c>
      <c r="P121" s="160" t="n">
        <f aca="false">O121*H121</f>
        <v>0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176</v>
      </c>
      <c r="AT121" s="162" t="s">
        <v>172</v>
      </c>
      <c r="AU121" s="162" t="s">
        <v>78</v>
      </c>
      <c r="AY121" s="4" t="s">
        <v>170</v>
      </c>
      <c r="BE121" s="163" t="n">
        <f aca="false">IF(N121="základní",J121,0)</f>
        <v>142.5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142.5</v>
      </c>
      <c r="BL121" s="4" t="s">
        <v>176</v>
      </c>
      <c r="BM121" s="162" t="s">
        <v>1587</v>
      </c>
    </row>
    <row r="122" s="139" customFormat="true" ht="25.9" hidden="false" customHeight="true" outlineLevel="0" collapsed="false">
      <c r="B122" s="140"/>
      <c r="D122" s="141" t="s">
        <v>70</v>
      </c>
      <c r="E122" s="142" t="s">
        <v>817</v>
      </c>
      <c r="F122" s="142" t="s">
        <v>818</v>
      </c>
      <c r="J122" s="143" t="n">
        <f aca="false">BK122</f>
        <v>20949.39</v>
      </c>
      <c r="L122" s="140"/>
      <c r="M122" s="144"/>
      <c r="P122" s="145" t="n">
        <f aca="false">SUM(P123:P128)</f>
        <v>0</v>
      </c>
      <c r="R122" s="145" t="n">
        <f aca="false">SUM(R123:R128)</f>
        <v>0</v>
      </c>
      <c r="T122" s="146" t="n">
        <f aca="false">SUM(T123:T128)</f>
        <v>0</v>
      </c>
      <c r="AR122" s="141" t="s">
        <v>80</v>
      </c>
      <c r="AT122" s="147" t="s">
        <v>70</v>
      </c>
      <c r="AU122" s="147" t="s">
        <v>71</v>
      </c>
      <c r="AY122" s="141" t="s">
        <v>170</v>
      </c>
      <c r="BK122" s="148" t="n">
        <f aca="false">SUM(BK123:BK128)</f>
        <v>20949.39</v>
      </c>
    </row>
    <row r="123" s="20" customFormat="true" ht="16.5" hidden="false" customHeight="true" outlineLevel="0" collapsed="false">
      <c r="B123" s="21"/>
      <c r="C123" s="151" t="s">
        <v>329</v>
      </c>
      <c r="D123" s="151" t="s">
        <v>172</v>
      </c>
      <c r="E123" s="152" t="s">
        <v>1588</v>
      </c>
      <c r="F123" s="153" t="s">
        <v>1589</v>
      </c>
      <c r="G123" s="154" t="s">
        <v>352</v>
      </c>
      <c r="H123" s="155" t="n">
        <v>195</v>
      </c>
      <c r="I123" s="156" t="n">
        <v>30</v>
      </c>
      <c r="J123" s="157" t="n">
        <f aca="false">ROUND(I123*H123,2)</f>
        <v>5850</v>
      </c>
      <c r="K123" s="153"/>
      <c r="L123" s="21"/>
      <c r="M123" s="158"/>
      <c r="N123" s="159" t="s">
        <v>42</v>
      </c>
      <c r="O123" s="160" t="n">
        <v>0</v>
      </c>
      <c r="P123" s="160" t="n">
        <f aca="false">O123*H123</f>
        <v>0</v>
      </c>
      <c r="Q123" s="160" t="n">
        <v>0</v>
      </c>
      <c r="R123" s="160" t="n">
        <f aca="false">Q123*H123</f>
        <v>0</v>
      </c>
      <c r="S123" s="160" t="n">
        <v>0</v>
      </c>
      <c r="T123" s="161" t="n">
        <f aca="false">S123*H123</f>
        <v>0</v>
      </c>
      <c r="AR123" s="162" t="s">
        <v>280</v>
      </c>
      <c r="AT123" s="162" t="s">
        <v>172</v>
      </c>
      <c r="AU123" s="162" t="s">
        <v>78</v>
      </c>
      <c r="AY123" s="4" t="s">
        <v>170</v>
      </c>
      <c r="BE123" s="163" t="n">
        <f aca="false">IF(N123="základní",J123,0)</f>
        <v>5850</v>
      </c>
      <c r="BF123" s="163" t="n">
        <f aca="false">IF(N123="snížená",J123,0)</f>
        <v>0</v>
      </c>
      <c r="BG123" s="163" t="n">
        <f aca="false">IF(N123="zákl. přenesená",J123,0)</f>
        <v>0</v>
      </c>
      <c r="BH123" s="163" t="n">
        <f aca="false">IF(N123="sníž. přenesená",J123,0)</f>
        <v>0</v>
      </c>
      <c r="BI123" s="163" t="n">
        <f aca="false">IF(N123="nulová",J123,0)</f>
        <v>0</v>
      </c>
      <c r="BJ123" s="4" t="s">
        <v>78</v>
      </c>
      <c r="BK123" s="163" t="n">
        <f aca="false">ROUND(I123*H123,2)</f>
        <v>5850</v>
      </c>
      <c r="BL123" s="4" t="s">
        <v>280</v>
      </c>
      <c r="BM123" s="162" t="s">
        <v>1590</v>
      </c>
    </row>
    <row r="124" s="20" customFormat="true" ht="16.5" hidden="false" customHeight="true" outlineLevel="0" collapsed="false">
      <c r="B124" s="21"/>
      <c r="C124" s="151" t="s">
        <v>335</v>
      </c>
      <c r="D124" s="151" t="s">
        <v>172</v>
      </c>
      <c r="E124" s="152" t="s">
        <v>1591</v>
      </c>
      <c r="F124" s="153" t="s">
        <v>1592</v>
      </c>
      <c r="G124" s="154" t="s">
        <v>352</v>
      </c>
      <c r="H124" s="155" t="n">
        <v>59</v>
      </c>
      <c r="I124" s="156" t="n">
        <v>60</v>
      </c>
      <c r="J124" s="157" t="n">
        <f aca="false">ROUND(I124*H124,2)</f>
        <v>3540</v>
      </c>
      <c r="K124" s="153"/>
      <c r="L124" s="21"/>
      <c r="M124" s="158"/>
      <c r="N124" s="159" t="s">
        <v>42</v>
      </c>
      <c r="O124" s="160" t="n">
        <v>0</v>
      </c>
      <c r="P124" s="160" t="n">
        <f aca="false">O124*H124</f>
        <v>0</v>
      </c>
      <c r="Q124" s="160" t="n">
        <v>0</v>
      </c>
      <c r="R124" s="160" t="n">
        <f aca="false">Q124*H124</f>
        <v>0</v>
      </c>
      <c r="S124" s="160" t="n">
        <v>0</v>
      </c>
      <c r="T124" s="161" t="n">
        <f aca="false">S124*H124</f>
        <v>0</v>
      </c>
      <c r="AR124" s="162" t="s">
        <v>280</v>
      </c>
      <c r="AT124" s="162" t="s">
        <v>172</v>
      </c>
      <c r="AU124" s="162" t="s">
        <v>78</v>
      </c>
      <c r="AY124" s="4" t="s">
        <v>170</v>
      </c>
      <c r="BE124" s="163" t="n">
        <f aca="false">IF(N124="základní",J124,0)</f>
        <v>3540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3540</v>
      </c>
      <c r="BL124" s="4" t="s">
        <v>280</v>
      </c>
      <c r="BM124" s="162" t="s">
        <v>1593</v>
      </c>
    </row>
    <row r="125" s="20" customFormat="true" ht="16.5" hidden="false" customHeight="true" outlineLevel="0" collapsed="false">
      <c r="B125" s="21"/>
      <c r="C125" s="151" t="s">
        <v>321</v>
      </c>
      <c r="D125" s="151" t="s">
        <v>172</v>
      </c>
      <c r="E125" s="152" t="s">
        <v>1594</v>
      </c>
      <c r="F125" s="153" t="s">
        <v>1595</v>
      </c>
      <c r="G125" s="154" t="s">
        <v>352</v>
      </c>
      <c r="H125" s="155" t="n">
        <v>6</v>
      </c>
      <c r="I125" s="156" t="n">
        <v>71</v>
      </c>
      <c r="J125" s="157" t="n">
        <f aca="false">ROUND(I125*H125,2)</f>
        <v>426</v>
      </c>
      <c r="K125" s="153"/>
      <c r="L125" s="21"/>
      <c r="M125" s="158"/>
      <c r="N125" s="159" t="s">
        <v>42</v>
      </c>
      <c r="O125" s="160" t="n">
        <v>0</v>
      </c>
      <c r="P125" s="160" t="n">
        <f aca="false">O125*H125</f>
        <v>0</v>
      </c>
      <c r="Q125" s="160" t="n">
        <v>0</v>
      </c>
      <c r="R125" s="160" t="n">
        <f aca="false">Q125*H125</f>
        <v>0</v>
      </c>
      <c r="S125" s="160" t="n">
        <v>0</v>
      </c>
      <c r="T125" s="161" t="n">
        <f aca="false">S125*H125</f>
        <v>0</v>
      </c>
      <c r="AR125" s="162" t="s">
        <v>280</v>
      </c>
      <c r="AT125" s="162" t="s">
        <v>172</v>
      </c>
      <c r="AU125" s="162" t="s">
        <v>78</v>
      </c>
      <c r="AY125" s="4" t="s">
        <v>170</v>
      </c>
      <c r="BE125" s="163" t="n">
        <f aca="false">IF(N125="základní",J125,0)</f>
        <v>426</v>
      </c>
      <c r="BF125" s="163" t="n">
        <f aca="false">IF(N125="snížená",J125,0)</f>
        <v>0</v>
      </c>
      <c r="BG125" s="163" t="n">
        <f aca="false">IF(N125="zákl. přenesená",J125,0)</f>
        <v>0</v>
      </c>
      <c r="BH125" s="163" t="n">
        <f aca="false">IF(N125="sníž. přenesená",J125,0)</f>
        <v>0</v>
      </c>
      <c r="BI125" s="163" t="n">
        <f aca="false">IF(N125="nulová",J125,0)</f>
        <v>0</v>
      </c>
      <c r="BJ125" s="4" t="s">
        <v>78</v>
      </c>
      <c r="BK125" s="163" t="n">
        <f aca="false">ROUND(I125*H125,2)</f>
        <v>426</v>
      </c>
      <c r="BL125" s="4" t="s">
        <v>280</v>
      </c>
      <c r="BM125" s="162" t="s">
        <v>1596</v>
      </c>
    </row>
    <row r="126" s="20" customFormat="true" ht="16.5" hidden="false" customHeight="true" outlineLevel="0" collapsed="false">
      <c r="B126" s="21"/>
      <c r="C126" s="151" t="s">
        <v>345</v>
      </c>
      <c r="D126" s="151" t="s">
        <v>172</v>
      </c>
      <c r="E126" s="152" t="s">
        <v>1597</v>
      </c>
      <c r="F126" s="153" t="s">
        <v>1598</v>
      </c>
      <c r="G126" s="154" t="s">
        <v>352</v>
      </c>
      <c r="H126" s="155" t="n">
        <v>115</v>
      </c>
      <c r="I126" s="156" t="n">
        <v>79.5</v>
      </c>
      <c r="J126" s="157" t="n">
        <f aca="false">ROUND(I126*H126,2)</f>
        <v>9142.5</v>
      </c>
      <c r="K126" s="153"/>
      <c r="L126" s="21"/>
      <c r="M126" s="158"/>
      <c r="N126" s="159" t="s">
        <v>42</v>
      </c>
      <c r="O126" s="160" t="n">
        <v>0</v>
      </c>
      <c r="P126" s="160" t="n">
        <f aca="false">O126*H126</f>
        <v>0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280</v>
      </c>
      <c r="AT126" s="162" t="s">
        <v>172</v>
      </c>
      <c r="AU126" s="162" t="s">
        <v>78</v>
      </c>
      <c r="AY126" s="4" t="s">
        <v>170</v>
      </c>
      <c r="BE126" s="163" t="n">
        <f aca="false">IF(N126="základní",J126,0)</f>
        <v>9142.5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9142.5</v>
      </c>
      <c r="BL126" s="4" t="s">
        <v>280</v>
      </c>
      <c r="BM126" s="162" t="s">
        <v>1599</v>
      </c>
    </row>
    <row r="127" s="20" customFormat="true" ht="16.5" hidden="false" customHeight="true" outlineLevel="0" collapsed="false">
      <c r="B127" s="21"/>
      <c r="C127" s="151" t="s">
        <v>334</v>
      </c>
      <c r="D127" s="151" t="s">
        <v>172</v>
      </c>
      <c r="E127" s="152" t="s">
        <v>1600</v>
      </c>
      <c r="F127" s="153" t="s">
        <v>1601</v>
      </c>
      <c r="G127" s="154" t="s">
        <v>352</v>
      </c>
      <c r="H127" s="155" t="n">
        <v>15</v>
      </c>
      <c r="I127" s="156" t="n">
        <v>104</v>
      </c>
      <c r="J127" s="157" t="n">
        <f aca="false">ROUND(I127*H127,2)</f>
        <v>1560</v>
      </c>
      <c r="K127" s="153"/>
      <c r="L127" s="21"/>
      <c r="M127" s="158"/>
      <c r="N127" s="159" t="s">
        <v>42</v>
      </c>
      <c r="O127" s="160" t="n">
        <v>0</v>
      </c>
      <c r="P127" s="160" t="n">
        <f aca="false">O127*H127</f>
        <v>0</v>
      </c>
      <c r="Q127" s="160" t="n">
        <v>0</v>
      </c>
      <c r="R127" s="160" t="n">
        <f aca="false">Q127*H127</f>
        <v>0</v>
      </c>
      <c r="S127" s="160" t="n">
        <v>0</v>
      </c>
      <c r="T127" s="161" t="n">
        <f aca="false">S127*H127</f>
        <v>0</v>
      </c>
      <c r="AR127" s="162" t="s">
        <v>280</v>
      </c>
      <c r="AT127" s="162" t="s">
        <v>172</v>
      </c>
      <c r="AU127" s="162" t="s">
        <v>78</v>
      </c>
      <c r="AY127" s="4" t="s">
        <v>170</v>
      </c>
      <c r="BE127" s="163" t="n">
        <f aca="false">IF(N127="základní",J127,0)</f>
        <v>1560</v>
      </c>
      <c r="BF127" s="163" t="n">
        <f aca="false">IF(N127="snížená",J127,0)</f>
        <v>0</v>
      </c>
      <c r="BG127" s="163" t="n">
        <f aca="false">IF(N127="zákl. přenesená",J127,0)</f>
        <v>0</v>
      </c>
      <c r="BH127" s="163" t="n">
        <f aca="false">IF(N127="sníž. přenesená",J127,0)</f>
        <v>0</v>
      </c>
      <c r="BI127" s="163" t="n">
        <f aca="false">IF(N127="nulová",J127,0)</f>
        <v>0</v>
      </c>
      <c r="BJ127" s="4" t="s">
        <v>78</v>
      </c>
      <c r="BK127" s="163" t="n">
        <f aca="false">ROUND(I127*H127,2)</f>
        <v>1560</v>
      </c>
      <c r="BL127" s="4" t="s">
        <v>280</v>
      </c>
      <c r="BM127" s="162" t="s">
        <v>1602</v>
      </c>
    </row>
    <row r="128" s="20" customFormat="true" ht="16.5" hidden="false" customHeight="true" outlineLevel="0" collapsed="false">
      <c r="B128" s="21"/>
      <c r="C128" s="151" t="s">
        <v>358</v>
      </c>
      <c r="D128" s="151" t="s">
        <v>172</v>
      </c>
      <c r="E128" s="152" t="s">
        <v>1603</v>
      </c>
      <c r="F128" s="153" t="s">
        <v>1604</v>
      </c>
      <c r="G128" s="154" t="s">
        <v>1562</v>
      </c>
      <c r="H128" s="155" t="n">
        <v>205.185</v>
      </c>
      <c r="I128" s="156" t="n">
        <v>2.1</v>
      </c>
      <c r="J128" s="157" t="n">
        <f aca="false">ROUND(I128*H128,2)</f>
        <v>430.89</v>
      </c>
      <c r="K128" s="153"/>
      <c r="L128" s="21"/>
      <c r="M128" s="158"/>
      <c r="N128" s="159" t="s">
        <v>42</v>
      </c>
      <c r="O128" s="160" t="n">
        <v>0</v>
      </c>
      <c r="P128" s="160" t="n">
        <f aca="false">O128*H128</f>
        <v>0</v>
      </c>
      <c r="Q128" s="160" t="n">
        <v>0</v>
      </c>
      <c r="R128" s="160" t="n">
        <f aca="false">Q128*H128</f>
        <v>0</v>
      </c>
      <c r="S128" s="160" t="n">
        <v>0</v>
      </c>
      <c r="T128" s="161" t="n">
        <f aca="false">S128*H128</f>
        <v>0</v>
      </c>
      <c r="AR128" s="162" t="s">
        <v>280</v>
      </c>
      <c r="AT128" s="162" t="s">
        <v>172</v>
      </c>
      <c r="AU128" s="162" t="s">
        <v>78</v>
      </c>
      <c r="AY128" s="4" t="s">
        <v>170</v>
      </c>
      <c r="BE128" s="163" t="n">
        <f aca="false">IF(N128="základní",J128,0)</f>
        <v>430.89</v>
      </c>
      <c r="BF128" s="163" t="n">
        <f aca="false">IF(N128="snížená",J128,0)</f>
        <v>0</v>
      </c>
      <c r="BG128" s="163" t="n">
        <f aca="false">IF(N128="zákl. přenesená",J128,0)</f>
        <v>0</v>
      </c>
      <c r="BH128" s="163" t="n">
        <f aca="false">IF(N128="sníž. přenesená",J128,0)</f>
        <v>0</v>
      </c>
      <c r="BI128" s="163" t="n">
        <f aca="false">IF(N128="nulová",J128,0)</f>
        <v>0</v>
      </c>
      <c r="BJ128" s="4" t="s">
        <v>78</v>
      </c>
      <c r="BK128" s="163" t="n">
        <f aca="false">ROUND(I128*H128,2)</f>
        <v>430.89</v>
      </c>
      <c r="BL128" s="4" t="s">
        <v>280</v>
      </c>
      <c r="BM128" s="162" t="s">
        <v>1605</v>
      </c>
    </row>
    <row r="129" s="139" customFormat="true" ht="25.9" hidden="false" customHeight="true" outlineLevel="0" collapsed="false">
      <c r="B129" s="140"/>
      <c r="D129" s="141" t="s">
        <v>70</v>
      </c>
      <c r="E129" s="142" t="s">
        <v>1606</v>
      </c>
      <c r="F129" s="142" t="s">
        <v>1607</v>
      </c>
      <c r="J129" s="143" t="n">
        <f aca="false">BK129</f>
        <v>1334051.25</v>
      </c>
      <c r="L129" s="140"/>
      <c r="M129" s="144"/>
      <c r="P129" s="145" t="n">
        <f aca="false">SUM(P130:P146)</f>
        <v>0</v>
      </c>
      <c r="R129" s="145" t="n">
        <f aca="false">SUM(R130:R146)</f>
        <v>0</v>
      </c>
      <c r="T129" s="146" t="n">
        <f aca="false">SUM(T130:T146)</f>
        <v>0</v>
      </c>
      <c r="AR129" s="141" t="s">
        <v>80</v>
      </c>
      <c r="AT129" s="147" t="s">
        <v>70</v>
      </c>
      <c r="AU129" s="147" t="s">
        <v>71</v>
      </c>
      <c r="AY129" s="141" t="s">
        <v>170</v>
      </c>
      <c r="BK129" s="148" t="n">
        <f aca="false">SUM(BK130:BK146)</f>
        <v>1334051.25</v>
      </c>
    </row>
    <row r="130" s="20" customFormat="true" ht="21.75" hidden="false" customHeight="true" outlineLevel="0" collapsed="false">
      <c r="B130" s="21"/>
      <c r="C130" s="151" t="s">
        <v>344</v>
      </c>
      <c r="D130" s="151" t="s">
        <v>172</v>
      </c>
      <c r="E130" s="152" t="s">
        <v>1608</v>
      </c>
      <c r="F130" s="153" t="s">
        <v>1609</v>
      </c>
      <c r="G130" s="154" t="s">
        <v>1514</v>
      </c>
      <c r="H130" s="155" t="n">
        <v>2</v>
      </c>
      <c r="I130" s="156" t="n">
        <v>416500</v>
      </c>
      <c r="J130" s="157" t="n">
        <f aca="false">ROUND(I130*H130,2)</f>
        <v>833000</v>
      </c>
      <c r="K130" s="153"/>
      <c r="L130" s="21"/>
      <c r="M130" s="158"/>
      <c r="N130" s="159" t="s">
        <v>42</v>
      </c>
      <c r="O130" s="160" t="n">
        <v>0</v>
      </c>
      <c r="P130" s="160" t="n">
        <f aca="false">O130*H130</f>
        <v>0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280</v>
      </c>
      <c r="AT130" s="162" t="s">
        <v>172</v>
      </c>
      <c r="AU130" s="162" t="s">
        <v>78</v>
      </c>
      <c r="AY130" s="4" t="s">
        <v>170</v>
      </c>
      <c r="BE130" s="163" t="n">
        <f aca="false">IF(N130="základní",J130,0)</f>
        <v>833000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833000</v>
      </c>
      <c r="BL130" s="4" t="s">
        <v>280</v>
      </c>
      <c r="BM130" s="162" t="s">
        <v>1610</v>
      </c>
    </row>
    <row r="131" s="20" customFormat="true" ht="16.5" hidden="false" customHeight="true" outlineLevel="0" collapsed="false">
      <c r="B131" s="21"/>
      <c r="C131" s="151" t="s">
        <v>376</v>
      </c>
      <c r="D131" s="151" t="s">
        <v>172</v>
      </c>
      <c r="E131" s="152" t="s">
        <v>1611</v>
      </c>
      <c r="F131" s="153" t="s">
        <v>1612</v>
      </c>
      <c r="G131" s="154" t="s">
        <v>1514</v>
      </c>
      <c r="H131" s="155" t="n">
        <v>1</v>
      </c>
      <c r="I131" s="156" t="n">
        <v>34400</v>
      </c>
      <c r="J131" s="157" t="n">
        <f aca="false">ROUND(I131*H131,2)</f>
        <v>34400</v>
      </c>
      <c r="K131" s="153"/>
      <c r="L131" s="21"/>
      <c r="M131" s="158"/>
      <c r="N131" s="159" t="s">
        <v>42</v>
      </c>
      <c r="O131" s="160" t="n">
        <v>0</v>
      </c>
      <c r="P131" s="160" t="n">
        <f aca="false">O131*H131</f>
        <v>0</v>
      </c>
      <c r="Q131" s="160" t="n">
        <v>0</v>
      </c>
      <c r="R131" s="160" t="n">
        <f aca="false">Q131*H131</f>
        <v>0</v>
      </c>
      <c r="S131" s="160" t="n">
        <v>0</v>
      </c>
      <c r="T131" s="161" t="n">
        <f aca="false">S131*H131</f>
        <v>0</v>
      </c>
      <c r="AR131" s="162" t="s">
        <v>280</v>
      </c>
      <c r="AT131" s="162" t="s">
        <v>172</v>
      </c>
      <c r="AU131" s="162" t="s">
        <v>78</v>
      </c>
      <c r="AY131" s="4" t="s">
        <v>170</v>
      </c>
      <c r="BE131" s="163" t="n">
        <f aca="false">IF(N131="základní",J131,0)</f>
        <v>34400</v>
      </c>
      <c r="BF131" s="163" t="n">
        <f aca="false">IF(N131="snížená",J131,0)</f>
        <v>0</v>
      </c>
      <c r="BG131" s="163" t="n">
        <f aca="false">IF(N131="zákl. přenesená",J131,0)</f>
        <v>0</v>
      </c>
      <c r="BH131" s="163" t="n">
        <f aca="false">IF(N131="sníž. přenesená",J131,0)</f>
        <v>0</v>
      </c>
      <c r="BI131" s="163" t="n">
        <f aca="false">IF(N131="nulová",J131,0)</f>
        <v>0</v>
      </c>
      <c r="BJ131" s="4" t="s">
        <v>78</v>
      </c>
      <c r="BK131" s="163" t="n">
        <f aca="false">ROUND(I131*H131,2)</f>
        <v>34400</v>
      </c>
      <c r="BL131" s="4" t="s">
        <v>280</v>
      </c>
      <c r="BM131" s="162" t="s">
        <v>1613</v>
      </c>
    </row>
    <row r="132" s="20" customFormat="true" ht="16.5" hidden="false" customHeight="true" outlineLevel="0" collapsed="false">
      <c r="B132" s="21"/>
      <c r="C132" s="151" t="s">
        <v>390</v>
      </c>
      <c r="D132" s="151" t="s">
        <v>172</v>
      </c>
      <c r="E132" s="152" t="s">
        <v>1614</v>
      </c>
      <c r="F132" s="153" t="s">
        <v>1615</v>
      </c>
      <c r="G132" s="154" t="s">
        <v>1514</v>
      </c>
      <c r="H132" s="155" t="n">
        <v>1</v>
      </c>
      <c r="I132" s="156" t="n">
        <v>47010</v>
      </c>
      <c r="J132" s="157" t="n">
        <f aca="false">ROUND(I132*H132,2)</f>
        <v>47010</v>
      </c>
      <c r="K132" s="153"/>
      <c r="L132" s="21"/>
      <c r="M132" s="158"/>
      <c r="N132" s="159" t="s">
        <v>42</v>
      </c>
      <c r="O132" s="160" t="n">
        <v>0</v>
      </c>
      <c r="P132" s="160" t="n">
        <f aca="false">O132*H132</f>
        <v>0</v>
      </c>
      <c r="Q132" s="160" t="n">
        <v>0</v>
      </c>
      <c r="R132" s="160" t="n">
        <f aca="false">Q132*H132</f>
        <v>0</v>
      </c>
      <c r="S132" s="160" t="n">
        <v>0</v>
      </c>
      <c r="T132" s="161" t="n">
        <f aca="false">S132*H132</f>
        <v>0</v>
      </c>
      <c r="AR132" s="162" t="s">
        <v>280</v>
      </c>
      <c r="AT132" s="162" t="s">
        <v>172</v>
      </c>
      <c r="AU132" s="162" t="s">
        <v>78</v>
      </c>
      <c r="AY132" s="4" t="s">
        <v>170</v>
      </c>
      <c r="BE132" s="163" t="n">
        <f aca="false">IF(N132="základní",J132,0)</f>
        <v>47010</v>
      </c>
      <c r="BF132" s="163" t="n">
        <f aca="false">IF(N132="snížená",J132,0)</f>
        <v>0</v>
      </c>
      <c r="BG132" s="163" t="n">
        <f aca="false">IF(N132="zákl. přenesená",J132,0)</f>
        <v>0</v>
      </c>
      <c r="BH132" s="163" t="n">
        <f aca="false">IF(N132="sníž. přenesená",J132,0)</f>
        <v>0</v>
      </c>
      <c r="BI132" s="163" t="n">
        <f aca="false">IF(N132="nulová",J132,0)</f>
        <v>0</v>
      </c>
      <c r="BJ132" s="4" t="s">
        <v>78</v>
      </c>
      <c r="BK132" s="163" t="n">
        <f aca="false">ROUND(I132*H132,2)</f>
        <v>47010</v>
      </c>
      <c r="BL132" s="4" t="s">
        <v>280</v>
      </c>
      <c r="BM132" s="162" t="s">
        <v>1616</v>
      </c>
    </row>
    <row r="133" s="20" customFormat="true" ht="16.5" hidden="false" customHeight="true" outlineLevel="0" collapsed="false">
      <c r="B133" s="21"/>
      <c r="C133" s="151" t="s">
        <v>400</v>
      </c>
      <c r="D133" s="151" t="s">
        <v>172</v>
      </c>
      <c r="E133" s="152" t="s">
        <v>1617</v>
      </c>
      <c r="F133" s="153" t="s">
        <v>1618</v>
      </c>
      <c r="G133" s="154" t="s">
        <v>1514</v>
      </c>
      <c r="H133" s="155" t="n">
        <v>3</v>
      </c>
      <c r="I133" s="156" t="n">
        <v>7790</v>
      </c>
      <c r="J133" s="157" t="n">
        <f aca="false">ROUND(I133*H133,2)</f>
        <v>23370</v>
      </c>
      <c r="K133" s="153"/>
      <c r="L133" s="21"/>
      <c r="M133" s="158"/>
      <c r="N133" s="159" t="s">
        <v>42</v>
      </c>
      <c r="O133" s="160" t="n">
        <v>0</v>
      </c>
      <c r="P133" s="160" t="n">
        <f aca="false">O133*H133</f>
        <v>0</v>
      </c>
      <c r="Q133" s="160" t="n">
        <v>0</v>
      </c>
      <c r="R133" s="160" t="n">
        <f aca="false">Q133*H133</f>
        <v>0</v>
      </c>
      <c r="S133" s="160" t="n">
        <v>0</v>
      </c>
      <c r="T133" s="161" t="n">
        <f aca="false">S133*H133</f>
        <v>0</v>
      </c>
      <c r="AR133" s="162" t="s">
        <v>280</v>
      </c>
      <c r="AT133" s="162" t="s">
        <v>172</v>
      </c>
      <c r="AU133" s="162" t="s">
        <v>78</v>
      </c>
      <c r="AY133" s="4" t="s">
        <v>170</v>
      </c>
      <c r="BE133" s="163" t="n">
        <f aca="false">IF(N133="základní",J133,0)</f>
        <v>23370</v>
      </c>
      <c r="BF133" s="163" t="n">
        <f aca="false">IF(N133="snížená",J133,0)</f>
        <v>0</v>
      </c>
      <c r="BG133" s="163" t="n">
        <f aca="false">IF(N133="zákl. přenesená",J133,0)</f>
        <v>0</v>
      </c>
      <c r="BH133" s="163" t="n">
        <f aca="false">IF(N133="sníž. přenesená",J133,0)</f>
        <v>0</v>
      </c>
      <c r="BI133" s="163" t="n">
        <f aca="false">IF(N133="nulová",J133,0)</f>
        <v>0</v>
      </c>
      <c r="BJ133" s="4" t="s">
        <v>78</v>
      </c>
      <c r="BK133" s="163" t="n">
        <f aca="false">ROUND(I133*H133,2)</f>
        <v>23370</v>
      </c>
      <c r="BL133" s="4" t="s">
        <v>280</v>
      </c>
      <c r="BM133" s="162" t="s">
        <v>1619</v>
      </c>
    </row>
    <row r="134" s="20" customFormat="true" ht="16.5" hidden="false" customHeight="true" outlineLevel="0" collapsed="false">
      <c r="B134" s="21"/>
      <c r="C134" s="151" t="s">
        <v>405</v>
      </c>
      <c r="D134" s="151" t="s">
        <v>172</v>
      </c>
      <c r="E134" s="152" t="s">
        <v>1620</v>
      </c>
      <c r="F134" s="153" t="s">
        <v>1621</v>
      </c>
      <c r="G134" s="154" t="s">
        <v>1514</v>
      </c>
      <c r="H134" s="155" t="n">
        <v>2</v>
      </c>
      <c r="I134" s="156" t="n">
        <v>96930</v>
      </c>
      <c r="J134" s="157" t="n">
        <f aca="false">ROUND(I134*H134,2)</f>
        <v>193860</v>
      </c>
      <c r="K134" s="153"/>
      <c r="L134" s="21"/>
      <c r="M134" s="158"/>
      <c r="N134" s="159" t="s">
        <v>42</v>
      </c>
      <c r="O134" s="160" t="n">
        <v>0</v>
      </c>
      <c r="P134" s="160" t="n">
        <f aca="false">O134*H134</f>
        <v>0</v>
      </c>
      <c r="Q134" s="160" t="n">
        <v>0</v>
      </c>
      <c r="R134" s="160" t="n">
        <f aca="false">Q134*H134</f>
        <v>0</v>
      </c>
      <c r="S134" s="160" t="n">
        <v>0</v>
      </c>
      <c r="T134" s="161" t="n">
        <f aca="false">S134*H134</f>
        <v>0</v>
      </c>
      <c r="AR134" s="162" t="s">
        <v>280</v>
      </c>
      <c r="AT134" s="162" t="s">
        <v>172</v>
      </c>
      <c r="AU134" s="162" t="s">
        <v>78</v>
      </c>
      <c r="AY134" s="4" t="s">
        <v>170</v>
      </c>
      <c r="BE134" s="163" t="n">
        <f aca="false">IF(N134="základní",J134,0)</f>
        <v>193860</v>
      </c>
      <c r="BF134" s="163" t="n">
        <f aca="false">IF(N134="snížená",J134,0)</f>
        <v>0</v>
      </c>
      <c r="BG134" s="163" t="n">
        <f aca="false">IF(N134="zákl. přenesená",J134,0)</f>
        <v>0</v>
      </c>
      <c r="BH134" s="163" t="n">
        <f aca="false">IF(N134="sníž. přenesená",J134,0)</f>
        <v>0</v>
      </c>
      <c r="BI134" s="163" t="n">
        <f aca="false">IF(N134="nulová",J134,0)</f>
        <v>0</v>
      </c>
      <c r="BJ134" s="4" t="s">
        <v>78</v>
      </c>
      <c r="BK134" s="163" t="n">
        <f aca="false">ROUND(I134*H134,2)</f>
        <v>193860</v>
      </c>
      <c r="BL134" s="4" t="s">
        <v>280</v>
      </c>
      <c r="BM134" s="162" t="s">
        <v>1622</v>
      </c>
    </row>
    <row r="135" s="20" customFormat="true" ht="16.5" hidden="false" customHeight="true" outlineLevel="0" collapsed="false">
      <c r="B135" s="21"/>
      <c r="C135" s="151" t="s">
        <v>411</v>
      </c>
      <c r="D135" s="151" t="s">
        <v>172</v>
      </c>
      <c r="E135" s="152" t="s">
        <v>1623</v>
      </c>
      <c r="F135" s="153" t="s">
        <v>1624</v>
      </c>
      <c r="G135" s="154" t="s">
        <v>1514</v>
      </c>
      <c r="H135" s="155" t="n">
        <v>2</v>
      </c>
      <c r="I135" s="156" t="n">
        <v>12340</v>
      </c>
      <c r="J135" s="157" t="n">
        <f aca="false">ROUND(I135*H135,2)</f>
        <v>24680</v>
      </c>
      <c r="K135" s="153"/>
      <c r="L135" s="21"/>
      <c r="M135" s="158"/>
      <c r="N135" s="159" t="s">
        <v>42</v>
      </c>
      <c r="O135" s="160" t="n">
        <v>0</v>
      </c>
      <c r="P135" s="160" t="n">
        <f aca="false">O135*H135</f>
        <v>0</v>
      </c>
      <c r="Q135" s="160" t="n">
        <v>0</v>
      </c>
      <c r="R135" s="160" t="n">
        <f aca="false">Q135*H135</f>
        <v>0</v>
      </c>
      <c r="S135" s="160" t="n">
        <v>0</v>
      </c>
      <c r="T135" s="161" t="n">
        <f aca="false">S135*H135</f>
        <v>0</v>
      </c>
      <c r="AR135" s="162" t="s">
        <v>280</v>
      </c>
      <c r="AT135" s="162" t="s">
        <v>172</v>
      </c>
      <c r="AU135" s="162" t="s">
        <v>78</v>
      </c>
      <c r="AY135" s="4" t="s">
        <v>170</v>
      </c>
      <c r="BE135" s="163" t="n">
        <f aca="false">IF(N135="základní",J135,0)</f>
        <v>24680</v>
      </c>
      <c r="BF135" s="163" t="n">
        <f aca="false">IF(N135="snížená",J135,0)</f>
        <v>0</v>
      </c>
      <c r="BG135" s="163" t="n">
        <f aca="false">IF(N135="zákl. přenesená",J135,0)</f>
        <v>0</v>
      </c>
      <c r="BH135" s="163" t="n">
        <f aca="false">IF(N135="sníž. přenesená",J135,0)</f>
        <v>0</v>
      </c>
      <c r="BI135" s="163" t="n">
        <f aca="false">IF(N135="nulová",J135,0)</f>
        <v>0</v>
      </c>
      <c r="BJ135" s="4" t="s">
        <v>78</v>
      </c>
      <c r="BK135" s="163" t="n">
        <f aca="false">ROUND(I135*H135,2)</f>
        <v>24680</v>
      </c>
      <c r="BL135" s="4" t="s">
        <v>280</v>
      </c>
      <c r="BM135" s="162" t="s">
        <v>1625</v>
      </c>
    </row>
    <row r="136" s="20" customFormat="true" ht="16.5" hidden="false" customHeight="true" outlineLevel="0" collapsed="false">
      <c r="B136" s="21"/>
      <c r="C136" s="151" t="s">
        <v>418</v>
      </c>
      <c r="D136" s="151" t="s">
        <v>172</v>
      </c>
      <c r="E136" s="152" t="s">
        <v>1626</v>
      </c>
      <c r="F136" s="153" t="s">
        <v>1627</v>
      </c>
      <c r="G136" s="154" t="s">
        <v>1514</v>
      </c>
      <c r="H136" s="155" t="n">
        <v>2</v>
      </c>
      <c r="I136" s="156" t="n">
        <v>7850</v>
      </c>
      <c r="J136" s="157" t="n">
        <f aca="false">ROUND(I136*H136,2)</f>
        <v>15700</v>
      </c>
      <c r="K136" s="153"/>
      <c r="L136" s="21"/>
      <c r="M136" s="158"/>
      <c r="N136" s="159" t="s">
        <v>42</v>
      </c>
      <c r="O136" s="160" t="n">
        <v>0</v>
      </c>
      <c r="P136" s="160" t="n">
        <f aca="false">O136*H136</f>
        <v>0</v>
      </c>
      <c r="Q136" s="160" t="n">
        <v>0</v>
      </c>
      <c r="R136" s="160" t="n">
        <f aca="false">Q136*H136</f>
        <v>0</v>
      </c>
      <c r="S136" s="160" t="n">
        <v>0</v>
      </c>
      <c r="T136" s="161" t="n">
        <f aca="false">S136*H136</f>
        <v>0</v>
      </c>
      <c r="AR136" s="162" t="s">
        <v>280</v>
      </c>
      <c r="AT136" s="162" t="s">
        <v>172</v>
      </c>
      <c r="AU136" s="162" t="s">
        <v>78</v>
      </c>
      <c r="AY136" s="4" t="s">
        <v>170</v>
      </c>
      <c r="BE136" s="163" t="n">
        <f aca="false">IF(N136="základní",J136,0)</f>
        <v>15700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15700</v>
      </c>
      <c r="BL136" s="4" t="s">
        <v>280</v>
      </c>
      <c r="BM136" s="162" t="s">
        <v>1628</v>
      </c>
    </row>
    <row r="137" s="20" customFormat="true" ht="16.5" hidden="false" customHeight="true" outlineLevel="0" collapsed="false">
      <c r="B137" s="21"/>
      <c r="C137" s="151" t="s">
        <v>425</v>
      </c>
      <c r="D137" s="151" t="s">
        <v>172</v>
      </c>
      <c r="E137" s="152" t="s">
        <v>1629</v>
      </c>
      <c r="F137" s="153" t="s">
        <v>1630</v>
      </c>
      <c r="G137" s="154" t="s">
        <v>1514</v>
      </c>
      <c r="H137" s="155" t="n">
        <v>2</v>
      </c>
      <c r="I137" s="156" t="n">
        <v>12290</v>
      </c>
      <c r="J137" s="157" t="n">
        <f aca="false">ROUND(I137*H137,2)</f>
        <v>24580</v>
      </c>
      <c r="K137" s="153"/>
      <c r="L137" s="21"/>
      <c r="M137" s="158"/>
      <c r="N137" s="159" t="s">
        <v>42</v>
      </c>
      <c r="O137" s="160" t="n">
        <v>0</v>
      </c>
      <c r="P137" s="160" t="n">
        <f aca="false">O137*H137</f>
        <v>0</v>
      </c>
      <c r="Q137" s="160" t="n">
        <v>0</v>
      </c>
      <c r="R137" s="160" t="n">
        <f aca="false">Q137*H137</f>
        <v>0</v>
      </c>
      <c r="S137" s="160" t="n">
        <v>0</v>
      </c>
      <c r="T137" s="161" t="n">
        <f aca="false">S137*H137</f>
        <v>0</v>
      </c>
      <c r="AR137" s="162" t="s">
        <v>280</v>
      </c>
      <c r="AT137" s="162" t="s">
        <v>172</v>
      </c>
      <c r="AU137" s="162" t="s">
        <v>78</v>
      </c>
      <c r="AY137" s="4" t="s">
        <v>170</v>
      </c>
      <c r="BE137" s="163" t="n">
        <f aca="false">IF(N137="základní",J137,0)</f>
        <v>24580</v>
      </c>
      <c r="BF137" s="163" t="n">
        <f aca="false">IF(N137="snížená",J137,0)</f>
        <v>0</v>
      </c>
      <c r="BG137" s="163" t="n">
        <f aca="false">IF(N137="zákl. přenesená",J137,0)</f>
        <v>0</v>
      </c>
      <c r="BH137" s="163" t="n">
        <f aca="false">IF(N137="sníž. přenesená",J137,0)</f>
        <v>0</v>
      </c>
      <c r="BI137" s="163" t="n">
        <f aca="false">IF(N137="nulová",J137,0)</f>
        <v>0</v>
      </c>
      <c r="BJ137" s="4" t="s">
        <v>78</v>
      </c>
      <c r="BK137" s="163" t="n">
        <f aca="false">ROUND(I137*H137,2)</f>
        <v>24580</v>
      </c>
      <c r="BL137" s="4" t="s">
        <v>280</v>
      </c>
      <c r="BM137" s="162" t="s">
        <v>1631</v>
      </c>
    </row>
    <row r="138" s="20" customFormat="true" ht="16.5" hidden="false" customHeight="true" outlineLevel="0" collapsed="false">
      <c r="B138" s="21"/>
      <c r="C138" s="151" t="s">
        <v>441</v>
      </c>
      <c r="D138" s="151" t="s">
        <v>172</v>
      </c>
      <c r="E138" s="152" t="s">
        <v>1632</v>
      </c>
      <c r="F138" s="153" t="s">
        <v>1633</v>
      </c>
      <c r="G138" s="154" t="s">
        <v>1514</v>
      </c>
      <c r="H138" s="155" t="n">
        <v>2</v>
      </c>
      <c r="I138" s="156" t="n">
        <v>6190</v>
      </c>
      <c r="J138" s="157" t="n">
        <f aca="false">ROUND(I138*H138,2)</f>
        <v>12380</v>
      </c>
      <c r="K138" s="153"/>
      <c r="L138" s="21"/>
      <c r="M138" s="158"/>
      <c r="N138" s="159" t="s">
        <v>42</v>
      </c>
      <c r="O138" s="160" t="n">
        <v>0</v>
      </c>
      <c r="P138" s="160" t="n">
        <f aca="false">O138*H138</f>
        <v>0</v>
      </c>
      <c r="Q138" s="160" t="n">
        <v>0</v>
      </c>
      <c r="R138" s="160" t="n">
        <f aca="false">Q138*H138</f>
        <v>0</v>
      </c>
      <c r="S138" s="160" t="n">
        <v>0</v>
      </c>
      <c r="T138" s="161" t="n">
        <f aca="false">S138*H138</f>
        <v>0</v>
      </c>
      <c r="AR138" s="162" t="s">
        <v>280</v>
      </c>
      <c r="AT138" s="162" t="s">
        <v>172</v>
      </c>
      <c r="AU138" s="162" t="s">
        <v>78</v>
      </c>
      <c r="AY138" s="4" t="s">
        <v>170</v>
      </c>
      <c r="BE138" s="163" t="n">
        <f aca="false">IF(N138="základní",J138,0)</f>
        <v>12380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12380</v>
      </c>
      <c r="BL138" s="4" t="s">
        <v>280</v>
      </c>
      <c r="BM138" s="162" t="s">
        <v>1634</v>
      </c>
    </row>
    <row r="139" s="20" customFormat="true" ht="16.5" hidden="false" customHeight="true" outlineLevel="0" collapsed="false">
      <c r="B139" s="21"/>
      <c r="C139" s="151" t="s">
        <v>453</v>
      </c>
      <c r="D139" s="151" t="s">
        <v>172</v>
      </c>
      <c r="E139" s="152" t="s">
        <v>1635</v>
      </c>
      <c r="F139" s="153" t="s">
        <v>1636</v>
      </c>
      <c r="G139" s="154" t="s">
        <v>1271</v>
      </c>
      <c r="H139" s="155" t="n">
        <v>1</v>
      </c>
      <c r="I139" s="156" t="n">
        <v>53000</v>
      </c>
      <c r="J139" s="157" t="n">
        <f aca="false">ROUND(I139*H139,2)</f>
        <v>53000</v>
      </c>
      <c r="K139" s="153"/>
      <c r="L139" s="21"/>
      <c r="M139" s="158"/>
      <c r="N139" s="159" t="s">
        <v>42</v>
      </c>
      <c r="O139" s="160" t="n">
        <v>0</v>
      </c>
      <c r="P139" s="160" t="n">
        <f aca="false">O139*H139</f>
        <v>0</v>
      </c>
      <c r="Q139" s="160" t="n">
        <v>0</v>
      </c>
      <c r="R139" s="160" t="n">
        <f aca="false">Q139*H139</f>
        <v>0</v>
      </c>
      <c r="S139" s="160" t="n">
        <v>0</v>
      </c>
      <c r="T139" s="161" t="n">
        <f aca="false">S139*H139</f>
        <v>0</v>
      </c>
      <c r="AR139" s="162" t="s">
        <v>280</v>
      </c>
      <c r="AT139" s="162" t="s">
        <v>172</v>
      </c>
      <c r="AU139" s="162" t="s">
        <v>78</v>
      </c>
      <c r="AY139" s="4" t="s">
        <v>170</v>
      </c>
      <c r="BE139" s="163" t="n">
        <f aca="false">IF(N139="základní",J139,0)</f>
        <v>53000</v>
      </c>
      <c r="BF139" s="163" t="n">
        <f aca="false">IF(N139="snížená",J139,0)</f>
        <v>0</v>
      </c>
      <c r="BG139" s="163" t="n">
        <f aca="false">IF(N139="zákl. přenesená",J139,0)</f>
        <v>0</v>
      </c>
      <c r="BH139" s="163" t="n">
        <f aca="false">IF(N139="sníž. přenesená",J139,0)</f>
        <v>0</v>
      </c>
      <c r="BI139" s="163" t="n">
        <f aca="false">IF(N139="nulová",J139,0)</f>
        <v>0</v>
      </c>
      <c r="BJ139" s="4" t="s">
        <v>78</v>
      </c>
      <c r="BK139" s="163" t="n">
        <f aca="false">ROUND(I139*H139,2)</f>
        <v>53000</v>
      </c>
      <c r="BL139" s="4" t="s">
        <v>280</v>
      </c>
      <c r="BM139" s="162" t="s">
        <v>1637</v>
      </c>
    </row>
    <row r="140" s="20" customFormat="true" ht="16.5" hidden="false" customHeight="true" outlineLevel="0" collapsed="false">
      <c r="B140" s="21"/>
      <c r="C140" s="151" t="s">
        <v>459</v>
      </c>
      <c r="D140" s="151" t="s">
        <v>172</v>
      </c>
      <c r="E140" s="152" t="s">
        <v>1638</v>
      </c>
      <c r="F140" s="153" t="s">
        <v>1639</v>
      </c>
      <c r="G140" s="154" t="s">
        <v>1514</v>
      </c>
      <c r="H140" s="155" t="n">
        <v>2</v>
      </c>
      <c r="I140" s="156" t="n">
        <v>10620</v>
      </c>
      <c r="J140" s="157" t="n">
        <f aca="false">ROUND(I140*H140,2)</f>
        <v>21240</v>
      </c>
      <c r="K140" s="153"/>
      <c r="L140" s="21"/>
      <c r="M140" s="158"/>
      <c r="N140" s="159" t="s">
        <v>42</v>
      </c>
      <c r="O140" s="160" t="n">
        <v>0</v>
      </c>
      <c r="P140" s="160" t="n">
        <f aca="false">O140*H140</f>
        <v>0</v>
      </c>
      <c r="Q140" s="160" t="n">
        <v>0</v>
      </c>
      <c r="R140" s="160" t="n">
        <f aca="false">Q140*H140</f>
        <v>0</v>
      </c>
      <c r="S140" s="160" t="n">
        <v>0</v>
      </c>
      <c r="T140" s="161" t="n">
        <f aca="false">S140*H140</f>
        <v>0</v>
      </c>
      <c r="AR140" s="162" t="s">
        <v>280</v>
      </c>
      <c r="AT140" s="162" t="s">
        <v>172</v>
      </c>
      <c r="AU140" s="162" t="s">
        <v>78</v>
      </c>
      <c r="AY140" s="4" t="s">
        <v>170</v>
      </c>
      <c r="BE140" s="163" t="n">
        <f aca="false">IF(N140="základní",J140,0)</f>
        <v>21240</v>
      </c>
      <c r="BF140" s="163" t="n">
        <f aca="false">IF(N140="snížená",J140,0)</f>
        <v>0</v>
      </c>
      <c r="BG140" s="163" t="n">
        <f aca="false">IF(N140="zákl. přenesená",J140,0)</f>
        <v>0</v>
      </c>
      <c r="BH140" s="163" t="n">
        <f aca="false">IF(N140="sníž. přenesená",J140,0)</f>
        <v>0</v>
      </c>
      <c r="BI140" s="163" t="n">
        <f aca="false">IF(N140="nulová",J140,0)</f>
        <v>0</v>
      </c>
      <c r="BJ140" s="4" t="s">
        <v>78</v>
      </c>
      <c r="BK140" s="163" t="n">
        <f aca="false">ROUND(I140*H140,2)</f>
        <v>21240</v>
      </c>
      <c r="BL140" s="4" t="s">
        <v>280</v>
      </c>
      <c r="BM140" s="162" t="s">
        <v>1640</v>
      </c>
    </row>
    <row r="141" s="20" customFormat="true" ht="16.5" hidden="false" customHeight="true" outlineLevel="0" collapsed="false">
      <c r="B141" s="21"/>
      <c r="C141" s="151" t="s">
        <v>465</v>
      </c>
      <c r="D141" s="151" t="s">
        <v>172</v>
      </c>
      <c r="E141" s="152" t="s">
        <v>1641</v>
      </c>
      <c r="F141" s="153" t="s">
        <v>1642</v>
      </c>
      <c r="G141" s="154" t="s">
        <v>1514</v>
      </c>
      <c r="H141" s="155" t="n">
        <v>1</v>
      </c>
      <c r="I141" s="156" t="n">
        <v>6222</v>
      </c>
      <c r="J141" s="157" t="n">
        <f aca="false">ROUND(I141*H141,2)</f>
        <v>6222</v>
      </c>
      <c r="K141" s="153"/>
      <c r="L141" s="21"/>
      <c r="M141" s="158"/>
      <c r="N141" s="159" t="s">
        <v>42</v>
      </c>
      <c r="O141" s="160" t="n">
        <v>0</v>
      </c>
      <c r="P141" s="160" t="n">
        <f aca="false">O141*H141</f>
        <v>0</v>
      </c>
      <c r="Q141" s="160" t="n">
        <v>0</v>
      </c>
      <c r="R141" s="160" t="n">
        <f aca="false">Q141*H141</f>
        <v>0</v>
      </c>
      <c r="S141" s="160" t="n">
        <v>0</v>
      </c>
      <c r="T141" s="161" t="n">
        <f aca="false">S141*H141</f>
        <v>0</v>
      </c>
      <c r="AR141" s="162" t="s">
        <v>280</v>
      </c>
      <c r="AT141" s="162" t="s">
        <v>172</v>
      </c>
      <c r="AU141" s="162" t="s">
        <v>78</v>
      </c>
      <c r="AY141" s="4" t="s">
        <v>170</v>
      </c>
      <c r="BE141" s="163" t="n">
        <f aca="false">IF(N141="základní",J141,0)</f>
        <v>6222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6222</v>
      </c>
      <c r="BL141" s="4" t="s">
        <v>280</v>
      </c>
      <c r="BM141" s="162" t="s">
        <v>1643</v>
      </c>
    </row>
    <row r="142" s="20" customFormat="true" ht="16.5" hidden="false" customHeight="true" outlineLevel="0" collapsed="false">
      <c r="B142" s="21"/>
      <c r="C142" s="151" t="s">
        <v>470</v>
      </c>
      <c r="D142" s="151" t="s">
        <v>172</v>
      </c>
      <c r="E142" s="152" t="s">
        <v>1644</v>
      </c>
      <c r="F142" s="153" t="s">
        <v>1645</v>
      </c>
      <c r="G142" s="154" t="s">
        <v>1514</v>
      </c>
      <c r="H142" s="155" t="n">
        <v>1</v>
      </c>
      <c r="I142" s="156" t="n">
        <v>6516</v>
      </c>
      <c r="J142" s="157" t="n">
        <f aca="false">ROUND(I142*H142,2)</f>
        <v>6516</v>
      </c>
      <c r="K142" s="153"/>
      <c r="L142" s="21"/>
      <c r="M142" s="158"/>
      <c r="N142" s="159" t="s">
        <v>42</v>
      </c>
      <c r="O142" s="160" t="n">
        <v>0</v>
      </c>
      <c r="P142" s="160" t="n">
        <f aca="false">O142*H142</f>
        <v>0</v>
      </c>
      <c r="Q142" s="160" t="n">
        <v>0</v>
      </c>
      <c r="R142" s="160" t="n">
        <f aca="false">Q142*H142</f>
        <v>0</v>
      </c>
      <c r="S142" s="160" t="n">
        <v>0</v>
      </c>
      <c r="T142" s="161" t="n">
        <f aca="false">S142*H142</f>
        <v>0</v>
      </c>
      <c r="AR142" s="162" t="s">
        <v>280</v>
      </c>
      <c r="AT142" s="162" t="s">
        <v>172</v>
      </c>
      <c r="AU142" s="162" t="s">
        <v>78</v>
      </c>
      <c r="AY142" s="4" t="s">
        <v>170</v>
      </c>
      <c r="BE142" s="163" t="n">
        <f aca="false">IF(N142="základní",J142,0)</f>
        <v>6516</v>
      </c>
      <c r="BF142" s="163" t="n">
        <f aca="false">IF(N142="snížená",J142,0)</f>
        <v>0</v>
      </c>
      <c r="BG142" s="163" t="n">
        <f aca="false">IF(N142="zákl. přenesená",J142,0)</f>
        <v>0</v>
      </c>
      <c r="BH142" s="163" t="n">
        <f aca="false">IF(N142="sníž. přenesená",J142,0)</f>
        <v>0</v>
      </c>
      <c r="BI142" s="163" t="n">
        <f aca="false">IF(N142="nulová",J142,0)</f>
        <v>0</v>
      </c>
      <c r="BJ142" s="4" t="s">
        <v>78</v>
      </c>
      <c r="BK142" s="163" t="n">
        <f aca="false">ROUND(I142*H142,2)</f>
        <v>6516</v>
      </c>
      <c r="BL142" s="4" t="s">
        <v>280</v>
      </c>
      <c r="BM142" s="162" t="s">
        <v>1646</v>
      </c>
    </row>
    <row r="143" s="20" customFormat="true" ht="16.5" hidden="false" customHeight="true" outlineLevel="0" collapsed="false">
      <c r="B143" s="21"/>
      <c r="C143" s="151" t="s">
        <v>475</v>
      </c>
      <c r="D143" s="151" t="s">
        <v>172</v>
      </c>
      <c r="E143" s="152" t="s">
        <v>1647</v>
      </c>
      <c r="F143" s="153" t="s">
        <v>1648</v>
      </c>
      <c r="G143" s="154" t="s">
        <v>1514</v>
      </c>
      <c r="H143" s="155" t="n">
        <v>1</v>
      </c>
      <c r="I143" s="156" t="n">
        <v>10795</v>
      </c>
      <c r="J143" s="157" t="n">
        <f aca="false">ROUND(I143*H143,2)</f>
        <v>10795</v>
      </c>
      <c r="K143" s="153"/>
      <c r="L143" s="21"/>
      <c r="M143" s="158"/>
      <c r="N143" s="159" t="s">
        <v>42</v>
      </c>
      <c r="O143" s="160" t="n">
        <v>0</v>
      </c>
      <c r="P143" s="160" t="n">
        <f aca="false">O143*H143</f>
        <v>0</v>
      </c>
      <c r="Q143" s="160" t="n">
        <v>0</v>
      </c>
      <c r="R143" s="160" t="n">
        <f aca="false">Q143*H143</f>
        <v>0</v>
      </c>
      <c r="S143" s="160" t="n">
        <v>0</v>
      </c>
      <c r="T143" s="161" t="n">
        <f aca="false">S143*H143</f>
        <v>0</v>
      </c>
      <c r="AR143" s="162" t="s">
        <v>280</v>
      </c>
      <c r="AT143" s="162" t="s">
        <v>172</v>
      </c>
      <c r="AU143" s="162" t="s">
        <v>78</v>
      </c>
      <c r="AY143" s="4" t="s">
        <v>170</v>
      </c>
      <c r="BE143" s="163" t="n">
        <f aca="false">IF(N143="základní",J143,0)</f>
        <v>10795</v>
      </c>
      <c r="BF143" s="163" t="n">
        <f aca="false">IF(N143="snížená",J143,0)</f>
        <v>0</v>
      </c>
      <c r="BG143" s="163" t="n">
        <f aca="false">IF(N143="zákl. přenesená",J143,0)</f>
        <v>0</v>
      </c>
      <c r="BH143" s="163" t="n">
        <f aca="false">IF(N143="sníž. přenesená",J143,0)</f>
        <v>0</v>
      </c>
      <c r="BI143" s="163" t="n">
        <f aca="false">IF(N143="nulová",J143,0)</f>
        <v>0</v>
      </c>
      <c r="BJ143" s="4" t="s">
        <v>78</v>
      </c>
      <c r="BK143" s="163" t="n">
        <f aca="false">ROUND(I143*H143,2)</f>
        <v>10795</v>
      </c>
      <c r="BL143" s="4" t="s">
        <v>280</v>
      </c>
      <c r="BM143" s="162" t="s">
        <v>1649</v>
      </c>
    </row>
    <row r="144" s="20" customFormat="true" ht="16.5" hidden="false" customHeight="true" outlineLevel="0" collapsed="false">
      <c r="B144" s="21"/>
      <c r="C144" s="151" t="s">
        <v>481</v>
      </c>
      <c r="D144" s="151" t="s">
        <v>172</v>
      </c>
      <c r="E144" s="152" t="s">
        <v>1650</v>
      </c>
      <c r="F144" s="153" t="s">
        <v>1651</v>
      </c>
      <c r="G144" s="154" t="s">
        <v>1271</v>
      </c>
      <c r="H144" s="155" t="n">
        <v>1</v>
      </c>
      <c r="I144" s="156" t="n">
        <v>3590</v>
      </c>
      <c r="J144" s="157" t="n">
        <f aca="false">ROUND(I144*H144,2)</f>
        <v>3590</v>
      </c>
      <c r="K144" s="153"/>
      <c r="L144" s="21"/>
      <c r="M144" s="158"/>
      <c r="N144" s="159" t="s">
        <v>42</v>
      </c>
      <c r="O144" s="160" t="n">
        <v>0</v>
      </c>
      <c r="P144" s="160" t="n">
        <f aca="false">O144*H144</f>
        <v>0</v>
      </c>
      <c r="Q144" s="160" t="n">
        <v>0</v>
      </c>
      <c r="R144" s="160" t="n">
        <f aca="false">Q144*H144</f>
        <v>0</v>
      </c>
      <c r="S144" s="160" t="n">
        <v>0</v>
      </c>
      <c r="T144" s="161" t="n">
        <f aca="false">S144*H144</f>
        <v>0</v>
      </c>
      <c r="AR144" s="162" t="s">
        <v>280</v>
      </c>
      <c r="AT144" s="162" t="s">
        <v>172</v>
      </c>
      <c r="AU144" s="162" t="s">
        <v>78</v>
      </c>
      <c r="AY144" s="4" t="s">
        <v>170</v>
      </c>
      <c r="BE144" s="163" t="n">
        <f aca="false">IF(N144="základní",J144,0)</f>
        <v>3590</v>
      </c>
      <c r="BF144" s="163" t="n">
        <f aca="false">IF(N144="snížená",J144,0)</f>
        <v>0</v>
      </c>
      <c r="BG144" s="163" t="n">
        <f aca="false">IF(N144="zákl. přenesená",J144,0)</f>
        <v>0</v>
      </c>
      <c r="BH144" s="163" t="n">
        <f aca="false">IF(N144="sníž. přenesená",J144,0)</f>
        <v>0</v>
      </c>
      <c r="BI144" s="163" t="n">
        <f aca="false">IF(N144="nulová",J144,0)</f>
        <v>0</v>
      </c>
      <c r="BJ144" s="4" t="s">
        <v>78</v>
      </c>
      <c r="BK144" s="163" t="n">
        <f aca="false">ROUND(I144*H144,2)</f>
        <v>3590</v>
      </c>
      <c r="BL144" s="4" t="s">
        <v>280</v>
      </c>
      <c r="BM144" s="162" t="s">
        <v>1652</v>
      </c>
    </row>
    <row r="145" s="20" customFormat="true" ht="16.5" hidden="false" customHeight="true" outlineLevel="0" collapsed="false">
      <c r="B145" s="21"/>
      <c r="C145" s="151" t="s">
        <v>487</v>
      </c>
      <c r="D145" s="151" t="s">
        <v>172</v>
      </c>
      <c r="E145" s="152" t="s">
        <v>1653</v>
      </c>
      <c r="F145" s="153" t="s">
        <v>1654</v>
      </c>
      <c r="G145" s="154" t="s">
        <v>1271</v>
      </c>
      <c r="H145" s="155" t="n">
        <v>2</v>
      </c>
      <c r="I145" s="156" t="n">
        <v>191.5</v>
      </c>
      <c r="J145" s="157" t="n">
        <f aca="false">ROUND(I145*H145,2)</f>
        <v>383</v>
      </c>
      <c r="K145" s="153"/>
      <c r="L145" s="21"/>
      <c r="M145" s="158"/>
      <c r="N145" s="159" t="s">
        <v>42</v>
      </c>
      <c r="O145" s="160" t="n">
        <v>0</v>
      </c>
      <c r="P145" s="160" t="n">
        <f aca="false">O145*H145</f>
        <v>0</v>
      </c>
      <c r="Q145" s="160" t="n">
        <v>0</v>
      </c>
      <c r="R145" s="160" t="n">
        <f aca="false">Q145*H145</f>
        <v>0</v>
      </c>
      <c r="S145" s="160" t="n">
        <v>0</v>
      </c>
      <c r="T145" s="161" t="n">
        <f aca="false">S145*H145</f>
        <v>0</v>
      </c>
      <c r="AR145" s="162" t="s">
        <v>280</v>
      </c>
      <c r="AT145" s="162" t="s">
        <v>172</v>
      </c>
      <c r="AU145" s="162" t="s">
        <v>78</v>
      </c>
      <c r="AY145" s="4" t="s">
        <v>170</v>
      </c>
      <c r="BE145" s="163" t="n">
        <f aca="false">IF(N145="základní",J145,0)</f>
        <v>383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383</v>
      </c>
      <c r="BL145" s="4" t="s">
        <v>280</v>
      </c>
      <c r="BM145" s="162" t="s">
        <v>1655</v>
      </c>
    </row>
    <row r="146" s="20" customFormat="true" ht="16.5" hidden="false" customHeight="true" outlineLevel="0" collapsed="false">
      <c r="B146" s="21"/>
      <c r="C146" s="151" t="s">
        <v>493</v>
      </c>
      <c r="D146" s="151" t="s">
        <v>172</v>
      </c>
      <c r="E146" s="152" t="s">
        <v>1656</v>
      </c>
      <c r="F146" s="153" t="s">
        <v>1657</v>
      </c>
      <c r="G146" s="154" t="s">
        <v>1562</v>
      </c>
      <c r="H146" s="155" t="n">
        <v>11107.26</v>
      </c>
      <c r="I146" s="156" t="n">
        <v>2.1</v>
      </c>
      <c r="J146" s="157" t="n">
        <f aca="false">ROUND(I146*H146,2)</f>
        <v>23325.25</v>
      </c>
      <c r="K146" s="153"/>
      <c r="L146" s="21"/>
      <c r="M146" s="158"/>
      <c r="N146" s="159" t="s">
        <v>42</v>
      </c>
      <c r="O146" s="160" t="n">
        <v>0</v>
      </c>
      <c r="P146" s="160" t="n">
        <f aca="false">O146*H146</f>
        <v>0</v>
      </c>
      <c r="Q146" s="160" t="n">
        <v>0</v>
      </c>
      <c r="R146" s="160" t="n">
        <f aca="false">Q146*H146</f>
        <v>0</v>
      </c>
      <c r="S146" s="160" t="n">
        <v>0</v>
      </c>
      <c r="T146" s="161" t="n">
        <f aca="false">S146*H146</f>
        <v>0</v>
      </c>
      <c r="AR146" s="162" t="s">
        <v>280</v>
      </c>
      <c r="AT146" s="162" t="s">
        <v>172</v>
      </c>
      <c r="AU146" s="162" t="s">
        <v>78</v>
      </c>
      <c r="AY146" s="4" t="s">
        <v>170</v>
      </c>
      <c r="BE146" s="163" t="n">
        <f aca="false">IF(N146="základní",J146,0)</f>
        <v>23325.25</v>
      </c>
      <c r="BF146" s="163" t="n">
        <f aca="false">IF(N146="snížená",J146,0)</f>
        <v>0</v>
      </c>
      <c r="BG146" s="163" t="n">
        <f aca="false">IF(N146="zákl. přenesená",J146,0)</f>
        <v>0</v>
      </c>
      <c r="BH146" s="163" t="n">
        <f aca="false">IF(N146="sníž. přenesená",J146,0)</f>
        <v>0</v>
      </c>
      <c r="BI146" s="163" t="n">
        <f aca="false">IF(N146="nulová",J146,0)</f>
        <v>0</v>
      </c>
      <c r="BJ146" s="4" t="s">
        <v>78</v>
      </c>
      <c r="BK146" s="163" t="n">
        <f aca="false">ROUND(I146*H146,2)</f>
        <v>23325.25</v>
      </c>
      <c r="BL146" s="4" t="s">
        <v>280</v>
      </c>
      <c r="BM146" s="162" t="s">
        <v>1658</v>
      </c>
    </row>
    <row r="147" s="139" customFormat="true" ht="25.9" hidden="false" customHeight="true" outlineLevel="0" collapsed="false">
      <c r="B147" s="140"/>
      <c r="D147" s="141" t="s">
        <v>70</v>
      </c>
      <c r="E147" s="142" t="s">
        <v>1659</v>
      </c>
      <c r="F147" s="142" t="s">
        <v>1660</v>
      </c>
      <c r="J147" s="143" t="n">
        <f aca="false">BK147</f>
        <v>256907.28</v>
      </c>
      <c r="L147" s="140"/>
      <c r="M147" s="144"/>
      <c r="P147" s="145" t="n">
        <f aca="false">SUM(P148:P153)</f>
        <v>0</v>
      </c>
      <c r="R147" s="145" t="n">
        <f aca="false">SUM(R148:R153)</f>
        <v>0</v>
      </c>
      <c r="T147" s="146" t="n">
        <f aca="false">SUM(T148:T153)</f>
        <v>0</v>
      </c>
      <c r="AR147" s="141" t="s">
        <v>80</v>
      </c>
      <c r="AT147" s="147" t="s">
        <v>70</v>
      </c>
      <c r="AU147" s="147" t="s">
        <v>71</v>
      </c>
      <c r="AY147" s="141" t="s">
        <v>170</v>
      </c>
      <c r="BK147" s="148" t="n">
        <f aca="false">SUM(BK148:BK153)</f>
        <v>256907.28</v>
      </c>
    </row>
    <row r="148" s="20" customFormat="true" ht="16.5" hidden="false" customHeight="true" outlineLevel="0" collapsed="false">
      <c r="B148" s="21"/>
      <c r="C148" s="151" t="s">
        <v>498</v>
      </c>
      <c r="D148" s="151" t="s">
        <v>172</v>
      </c>
      <c r="E148" s="152" t="s">
        <v>1661</v>
      </c>
      <c r="F148" s="153" t="s">
        <v>1662</v>
      </c>
      <c r="G148" s="154" t="s">
        <v>352</v>
      </c>
      <c r="H148" s="155" t="n">
        <v>59</v>
      </c>
      <c r="I148" s="156" t="n">
        <v>848</v>
      </c>
      <c r="J148" s="157" t="n">
        <f aca="false">ROUND(I148*H148,2)</f>
        <v>50032</v>
      </c>
      <c r="K148" s="153"/>
      <c r="L148" s="21"/>
      <c r="M148" s="158"/>
      <c r="N148" s="159" t="s">
        <v>42</v>
      </c>
      <c r="O148" s="160" t="n">
        <v>0</v>
      </c>
      <c r="P148" s="160" t="n">
        <f aca="false">O148*H148</f>
        <v>0</v>
      </c>
      <c r="Q148" s="160" t="n">
        <v>0</v>
      </c>
      <c r="R148" s="160" t="n">
        <f aca="false">Q148*H148</f>
        <v>0</v>
      </c>
      <c r="S148" s="160" t="n">
        <v>0</v>
      </c>
      <c r="T148" s="161" t="n">
        <f aca="false">S148*H148</f>
        <v>0</v>
      </c>
      <c r="AR148" s="162" t="s">
        <v>280</v>
      </c>
      <c r="AT148" s="162" t="s">
        <v>172</v>
      </c>
      <c r="AU148" s="162" t="s">
        <v>78</v>
      </c>
      <c r="AY148" s="4" t="s">
        <v>170</v>
      </c>
      <c r="BE148" s="163" t="n">
        <f aca="false">IF(N148="základní",J148,0)</f>
        <v>50032</v>
      </c>
      <c r="BF148" s="163" t="n">
        <f aca="false">IF(N148="snížená",J148,0)</f>
        <v>0</v>
      </c>
      <c r="BG148" s="163" t="n">
        <f aca="false">IF(N148="zákl. přenesená",J148,0)</f>
        <v>0</v>
      </c>
      <c r="BH148" s="163" t="n">
        <f aca="false">IF(N148="sníž. přenesená",J148,0)</f>
        <v>0</v>
      </c>
      <c r="BI148" s="163" t="n">
        <f aca="false">IF(N148="nulová",J148,0)</f>
        <v>0</v>
      </c>
      <c r="BJ148" s="4" t="s">
        <v>78</v>
      </c>
      <c r="BK148" s="163" t="n">
        <f aca="false">ROUND(I148*H148,2)</f>
        <v>50032</v>
      </c>
      <c r="BL148" s="4" t="s">
        <v>280</v>
      </c>
      <c r="BM148" s="162" t="s">
        <v>1663</v>
      </c>
    </row>
    <row r="149" s="20" customFormat="true" ht="16.5" hidden="false" customHeight="true" outlineLevel="0" collapsed="false">
      <c r="B149" s="21"/>
      <c r="C149" s="151" t="s">
        <v>505</v>
      </c>
      <c r="D149" s="151" t="s">
        <v>172</v>
      </c>
      <c r="E149" s="152" t="s">
        <v>1664</v>
      </c>
      <c r="F149" s="153" t="s">
        <v>1665</v>
      </c>
      <c r="G149" s="154" t="s">
        <v>352</v>
      </c>
      <c r="H149" s="155" t="n">
        <v>6</v>
      </c>
      <c r="I149" s="156" t="n">
        <v>1085</v>
      </c>
      <c r="J149" s="157" t="n">
        <f aca="false">ROUND(I149*H149,2)</f>
        <v>6510</v>
      </c>
      <c r="K149" s="153"/>
      <c r="L149" s="21"/>
      <c r="M149" s="158"/>
      <c r="N149" s="159" t="s">
        <v>42</v>
      </c>
      <c r="O149" s="160" t="n">
        <v>0</v>
      </c>
      <c r="P149" s="160" t="n">
        <f aca="false">O149*H149</f>
        <v>0</v>
      </c>
      <c r="Q149" s="160" t="n">
        <v>0</v>
      </c>
      <c r="R149" s="160" t="n">
        <f aca="false">Q149*H149</f>
        <v>0</v>
      </c>
      <c r="S149" s="160" t="n">
        <v>0</v>
      </c>
      <c r="T149" s="161" t="n">
        <f aca="false">S149*H149</f>
        <v>0</v>
      </c>
      <c r="AR149" s="162" t="s">
        <v>280</v>
      </c>
      <c r="AT149" s="162" t="s">
        <v>172</v>
      </c>
      <c r="AU149" s="162" t="s">
        <v>78</v>
      </c>
      <c r="AY149" s="4" t="s">
        <v>170</v>
      </c>
      <c r="BE149" s="163" t="n">
        <f aca="false">IF(N149="základní",J149,0)</f>
        <v>6510</v>
      </c>
      <c r="BF149" s="163" t="n">
        <f aca="false">IF(N149="snížená",J149,0)</f>
        <v>0</v>
      </c>
      <c r="BG149" s="163" t="n">
        <f aca="false">IF(N149="zákl. přenesená",J149,0)</f>
        <v>0</v>
      </c>
      <c r="BH149" s="163" t="n">
        <f aca="false">IF(N149="sníž. přenesená",J149,0)</f>
        <v>0</v>
      </c>
      <c r="BI149" s="163" t="n">
        <f aca="false">IF(N149="nulová",J149,0)</f>
        <v>0</v>
      </c>
      <c r="BJ149" s="4" t="s">
        <v>78</v>
      </c>
      <c r="BK149" s="163" t="n">
        <f aca="false">ROUND(I149*H149,2)</f>
        <v>6510</v>
      </c>
      <c r="BL149" s="4" t="s">
        <v>280</v>
      </c>
      <c r="BM149" s="162" t="s">
        <v>1666</v>
      </c>
    </row>
    <row r="150" s="20" customFormat="true" ht="16.5" hidden="false" customHeight="true" outlineLevel="0" collapsed="false">
      <c r="B150" s="21"/>
      <c r="C150" s="151" t="s">
        <v>510</v>
      </c>
      <c r="D150" s="151" t="s">
        <v>172</v>
      </c>
      <c r="E150" s="152" t="s">
        <v>1667</v>
      </c>
      <c r="F150" s="153" t="s">
        <v>1668</v>
      </c>
      <c r="G150" s="154" t="s">
        <v>352</v>
      </c>
      <c r="H150" s="155" t="n">
        <v>115</v>
      </c>
      <c r="I150" s="156" t="n">
        <v>1361</v>
      </c>
      <c r="J150" s="157" t="n">
        <f aca="false">ROUND(I150*H150,2)</f>
        <v>156515</v>
      </c>
      <c r="K150" s="153"/>
      <c r="L150" s="21"/>
      <c r="M150" s="158"/>
      <c r="N150" s="159" t="s">
        <v>42</v>
      </c>
      <c r="O150" s="160" t="n">
        <v>0</v>
      </c>
      <c r="P150" s="160" t="n">
        <f aca="false">O150*H150</f>
        <v>0</v>
      </c>
      <c r="Q150" s="160" t="n">
        <v>0</v>
      </c>
      <c r="R150" s="160" t="n">
        <f aca="false">Q150*H150</f>
        <v>0</v>
      </c>
      <c r="S150" s="160" t="n">
        <v>0</v>
      </c>
      <c r="T150" s="161" t="n">
        <f aca="false">S150*H150</f>
        <v>0</v>
      </c>
      <c r="AR150" s="162" t="s">
        <v>280</v>
      </c>
      <c r="AT150" s="162" t="s">
        <v>172</v>
      </c>
      <c r="AU150" s="162" t="s">
        <v>78</v>
      </c>
      <c r="AY150" s="4" t="s">
        <v>170</v>
      </c>
      <c r="BE150" s="163" t="n">
        <f aca="false">IF(N150="základní",J150,0)</f>
        <v>156515</v>
      </c>
      <c r="BF150" s="163" t="n">
        <f aca="false">IF(N150="snížená",J150,0)</f>
        <v>0</v>
      </c>
      <c r="BG150" s="163" t="n">
        <f aca="false">IF(N150="zákl. přenesená",J150,0)</f>
        <v>0</v>
      </c>
      <c r="BH150" s="163" t="n">
        <f aca="false">IF(N150="sníž. přenesená",J150,0)</f>
        <v>0</v>
      </c>
      <c r="BI150" s="163" t="n">
        <f aca="false">IF(N150="nulová",J150,0)</f>
        <v>0</v>
      </c>
      <c r="BJ150" s="4" t="s">
        <v>78</v>
      </c>
      <c r="BK150" s="163" t="n">
        <f aca="false">ROUND(I150*H150,2)</f>
        <v>156515</v>
      </c>
      <c r="BL150" s="4" t="s">
        <v>280</v>
      </c>
      <c r="BM150" s="162" t="s">
        <v>1669</v>
      </c>
    </row>
    <row r="151" s="20" customFormat="true" ht="16.5" hidden="false" customHeight="true" outlineLevel="0" collapsed="false">
      <c r="B151" s="21"/>
      <c r="C151" s="151" t="s">
        <v>517</v>
      </c>
      <c r="D151" s="151" t="s">
        <v>172</v>
      </c>
      <c r="E151" s="152" t="s">
        <v>1670</v>
      </c>
      <c r="F151" s="153" t="s">
        <v>1671</v>
      </c>
      <c r="G151" s="154" t="s">
        <v>352</v>
      </c>
      <c r="H151" s="155" t="n">
        <v>15</v>
      </c>
      <c r="I151" s="156" t="n">
        <v>2180</v>
      </c>
      <c r="J151" s="157" t="n">
        <f aca="false">ROUND(I151*H151,2)</f>
        <v>32700</v>
      </c>
      <c r="K151" s="153"/>
      <c r="L151" s="21"/>
      <c r="M151" s="158"/>
      <c r="N151" s="159" t="s">
        <v>42</v>
      </c>
      <c r="O151" s="160" t="n">
        <v>0</v>
      </c>
      <c r="P151" s="160" t="n">
        <f aca="false">O151*H151</f>
        <v>0</v>
      </c>
      <c r="Q151" s="160" t="n">
        <v>0</v>
      </c>
      <c r="R151" s="160" t="n">
        <f aca="false">Q151*H151</f>
        <v>0</v>
      </c>
      <c r="S151" s="160" t="n">
        <v>0</v>
      </c>
      <c r="T151" s="161" t="n">
        <f aca="false">S151*H151</f>
        <v>0</v>
      </c>
      <c r="AR151" s="162" t="s">
        <v>280</v>
      </c>
      <c r="AT151" s="162" t="s">
        <v>172</v>
      </c>
      <c r="AU151" s="162" t="s">
        <v>78</v>
      </c>
      <c r="AY151" s="4" t="s">
        <v>170</v>
      </c>
      <c r="BE151" s="163" t="n">
        <f aca="false">IF(N151="základní",J151,0)</f>
        <v>32700</v>
      </c>
      <c r="BF151" s="163" t="n">
        <f aca="false">IF(N151="snížená",J151,0)</f>
        <v>0</v>
      </c>
      <c r="BG151" s="163" t="n">
        <f aca="false">IF(N151="zákl. přenesená",J151,0)</f>
        <v>0</v>
      </c>
      <c r="BH151" s="163" t="n">
        <f aca="false">IF(N151="sníž. přenesená",J151,0)</f>
        <v>0</v>
      </c>
      <c r="BI151" s="163" t="n">
        <f aca="false">IF(N151="nulová",J151,0)</f>
        <v>0</v>
      </c>
      <c r="BJ151" s="4" t="s">
        <v>78</v>
      </c>
      <c r="BK151" s="163" t="n">
        <f aca="false">ROUND(I151*H151,2)</f>
        <v>32700</v>
      </c>
      <c r="BL151" s="4" t="s">
        <v>280</v>
      </c>
      <c r="BM151" s="162" t="s">
        <v>1672</v>
      </c>
    </row>
    <row r="152" s="20" customFormat="true" ht="16.5" hidden="false" customHeight="true" outlineLevel="0" collapsed="false">
      <c r="B152" s="21"/>
      <c r="C152" s="151" t="s">
        <v>522</v>
      </c>
      <c r="D152" s="151" t="s">
        <v>172</v>
      </c>
      <c r="E152" s="152" t="s">
        <v>1673</v>
      </c>
      <c r="F152" s="153" t="s">
        <v>1674</v>
      </c>
      <c r="G152" s="154" t="s">
        <v>352</v>
      </c>
      <c r="H152" s="155" t="n">
        <v>195</v>
      </c>
      <c r="I152" s="156" t="n">
        <v>11.4</v>
      </c>
      <c r="J152" s="157" t="n">
        <f aca="false">ROUND(I152*H152,2)</f>
        <v>2223</v>
      </c>
      <c r="K152" s="153"/>
      <c r="L152" s="21"/>
      <c r="M152" s="158"/>
      <c r="N152" s="159" t="s">
        <v>42</v>
      </c>
      <c r="O152" s="160" t="n">
        <v>0</v>
      </c>
      <c r="P152" s="160" t="n">
        <f aca="false">O152*H152</f>
        <v>0</v>
      </c>
      <c r="Q152" s="160" t="n">
        <v>0</v>
      </c>
      <c r="R152" s="160" t="n">
        <f aca="false">Q152*H152</f>
        <v>0</v>
      </c>
      <c r="S152" s="160" t="n">
        <v>0</v>
      </c>
      <c r="T152" s="161" t="n">
        <f aca="false">S152*H152</f>
        <v>0</v>
      </c>
      <c r="AR152" s="162" t="s">
        <v>280</v>
      </c>
      <c r="AT152" s="162" t="s">
        <v>172</v>
      </c>
      <c r="AU152" s="162" t="s">
        <v>78</v>
      </c>
      <c r="AY152" s="4" t="s">
        <v>170</v>
      </c>
      <c r="BE152" s="163" t="n">
        <f aca="false">IF(N152="základní",J152,0)</f>
        <v>2223</v>
      </c>
      <c r="BF152" s="163" t="n">
        <f aca="false">IF(N152="snížená",J152,0)</f>
        <v>0</v>
      </c>
      <c r="BG152" s="163" t="n">
        <f aca="false">IF(N152="zákl. přenesená",J152,0)</f>
        <v>0</v>
      </c>
      <c r="BH152" s="163" t="n">
        <f aca="false">IF(N152="sníž. přenesená",J152,0)</f>
        <v>0</v>
      </c>
      <c r="BI152" s="163" t="n">
        <f aca="false">IF(N152="nulová",J152,0)</f>
        <v>0</v>
      </c>
      <c r="BJ152" s="4" t="s">
        <v>78</v>
      </c>
      <c r="BK152" s="163" t="n">
        <f aca="false">ROUND(I152*H152,2)</f>
        <v>2223</v>
      </c>
      <c r="BL152" s="4" t="s">
        <v>280</v>
      </c>
      <c r="BM152" s="162" t="s">
        <v>1675</v>
      </c>
    </row>
    <row r="153" s="20" customFormat="true" ht="16.5" hidden="false" customHeight="true" outlineLevel="0" collapsed="false">
      <c r="B153" s="21"/>
      <c r="C153" s="151" t="s">
        <v>529</v>
      </c>
      <c r="D153" s="151" t="s">
        <v>172</v>
      </c>
      <c r="E153" s="152" t="s">
        <v>1676</v>
      </c>
      <c r="F153" s="153" t="s">
        <v>1677</v>
      </c>
      <c r="G153" s="154" t="s">
        <v>1562</v>
      </c>
      <c r="H153" s="155" t="n">
        <v>2479.8</v>
      </c>
      <c r="I153" s="156" t="n">
        <v>3.6</v>
      </c>
      <c r="J153" s="157" t="n">
        <f aca="false">ROUND(I153*H153,2)</f>
        <v>8927.28</v>
      </c>
      <c r="K153" s="153"/>
      <c r="L153" s="21"/>
      <c r="M153" s="158"/>
      <c r="N153" s="159" t="s">
        <v>42</v>
      </c>
      <c r="O153" s="160" t="n">
        <v>0</v>
      </c>
      <c r="P153" s="160" t="n">
        <f aca="false">O153*H153</f>
        <v>0</v>
      </c>
      <c r="Q153" s="160" t="n">
        <v>0</v>
      </c>
      <c r="R153" s="160" t="n">
        <f aca="false">Q153*H153</f>
        <v>0</v>
      </c>
      <c r="S153" s="160" t="n">
        <v>0</v>
      </c>
      <c r="T153" s="161" t="n">
        <f aca="false">S153*H153</f>
        <v>0</v>
      </c>
      <c r="AR153" s="162" t="s">
        <v>280</v>
      </c>
      <c r="AT153" s="162" t="s">
        <v>172</v>
      </c>
      <c r="AU153" s="162" t="s">
        <v>78</v>
      </c>
      <c r="AY153" s="4" t="s">
        <v>170</v>
      </c>
      <c r="BE153" s="163" t="n">
        <f aca="false">IF(N153="základní",J153,0)</f>
        <v>8927.28</v>
      </c>
      <c r="BF153" s="163" t="n">
        <f aca="false">IF(N153="snížená",J153,0)</f>
        <v>0</v>
      </c>
      <c r="BG153" s="163" t="n">
        <f aca="false">IF(N153="zákl. přenesená",J153,0)</f>
        <v>0</v>
      </c>
      <c r="BH153" s="163" t="n">
        <f aca="false">IF(N153="sníž. přenesená",J153,0)</f>
        <v>0</v>
      </c>
      <c r="BI153" s="163" t="n">
        <f aca="false">IF(N153="nulová",J153,0)</f>
        <v>0</v>
      </c>
      <c r="BJ153" s="4" t="s">
        <v>78</v>
      </c>
      <c r="BK153" s="163" t="n">
        <f aca="false">ROUND(I153*H153,2)</f>
        <v>8927.28</v>
      </c>
      <c r="BL153" s="4" t="s">
        <v>280</v>
      </c>
      <c r="BM153" s="162" t="s">
        <v>1678</v>
      </c>
    </row>
    <row r="154" s="139" customFormat="true" ht="25.9" hidden="false" customHeight="true" outlineLevel="0" collapsed="false">
      <c r="B154" s="140"/>
      <c r="D154" s="141" t="s">
        <v>70</v>
      </c>
      <c r="E154" s="142" t="s">
        <v>1679</v>
      </c>
      <c r="F154" s="142" t="s">
        <v>1680</v>
      </c>
      <c r="J154" s="143" t="n">
        <f aca="false">BK154</f>
        <v>98331.66</v>
      </c>
      <c r="L154" s="140"/>
      <c r="M154" s="144"/>
      <c r="P154" s="145" t="n">
        <f aca="false">SUM(P155:P180)</f>
        <v>0</v>
      </c>
      <c r="R154" s="145" t="n">
        <f aca="false">SUM(R155:R180)</f>
        <v>0</v>
      </c>
      <c r="T154" s="146" t="n">
        <f aca="false">SUM(T155:T180)</f>
        <v>0</v>
      </c>
      <c r="AR154" s="141" t="s">
        <v>80</v>
      </c>
      <c r="AT154" s="147" t="s">
        <v>70</v>
      </c>
      <c r="AU154" s="147" t="s">
        <v>71</v>
      </c>
      <c r="AY154" s="141" t="s">
        <v>170</v>
      </c>
      <c r="BK154" s="148" t="n">
        <f aca="false">SUM(BK155:BK180)</f>
        <v>98331.66</v>
      </c>
    </row>
    <row r="155" s="20" customFormat="true" ht="16.5" hidden="false" customHeight="true" outlineLevel="0" collapsed="false">
      <c r="B155" s="21"/>
      <c r="C155" s="151" t="s">
        <v>535</v>
      </c>
      <c r="D155" s="151" t="s">
        <v>172</v>
      </c>
      <c r="E155" s="152" t="s">
        <v>1681</v>
      </c>
      <c r="F155" s="153" t="s">
        <v>1682</v>
      </c>
      <c r="G155" s="154" t="s">
        <v>292</v>
      </c>
      <c r="H155" s="155" t="n">
        <v>1</v>
      </c>
      <c r="I155" s="156" t="n">
        <v>4900</v>
      </c>
      <c r="J155" s="157" t="n">
        <f aca="false">ROUND(I155*H155,2)</f>
        <v>4900</v>
      </c>
      <c r="K155" s="153"/>
      <c r="L155" s="21"/>
      <c r="M155" s="158"/>
      <c r="N155" s="159" t="s">
        <v>42</v>
      </c>
      <c r="O155" s="160" t="n">
        <v>0</v>
      </c>
      <c r="P155" s="160" t="n">
        <f aca="false">O155*H155</f>
        <v>0</v>
      </c>
      <c r="Q155" s="160" t="n">
        <v>0</v>
      </c>
      <c r="R155" s="160" t="n">
        <f aca="false">Q155*H155</f>
        <v>0</v>
      </c>
      <c r="S155" s="160" t="n">
        <v>0</v>
      </c>
      <c r="T155" s="161" t="n">
        <f aca="false">S155*H155</f>
        <v>0</v>
      </c>
      <c r="AR155" s="162" t="s">
        <v>280</v>
      </c>
      <c r="AT155" s="162" t="s">
        <v>172</v>
      </c>
      <c r="AU155" s="162" t="s">
        <v>78</v>
      </c>
      <c r="AY155" s="4" t="s">
        <v>170</v>
      </c>
      <c r="BE155" s="163" t="n">
        <f aca="false">IF(N155="základní",J155,0)</f>
        <v>4900</v>
      </c>
      <c r="BF155" s="163" t="n">
        <f aca="false">IF(N155="snížená",J155,0)</f>
        <v>0</v>
      </c>
      <c r="BG155" s="163" t="n">
        <f aca="false">IF(N155="zákl. přenesená",J155,0)</f>
        <v>0</v>
      </c>
      <c r="BH155" s="163" t="n">
        <f aca="false">IF(N155="sníž. přenesená",J155,0)</f>
        <v>0</v>
      </c>
      <c r="BI155" s="163" t="n">
        <f aca="false">IF(N155="nulová",J155,0)</f>
        <v>0</v>
      </c>
      <c r="BJ155" s="4" t="s">
        <v>78</v>
      </c>
      <c r="BK155" s="163" t="n">
        <f aca="false">ROUND(I155*H155,2)</f>
        <v>4900</v>
      </c>
      <c r="BL155" s="4" t="s">
        <v>280</v>
      </c>
      <c r="BM155" s="162" t="s">
        <v>1683</v>
      </c>
    </row>
    <row r="156" s="20" customFormat="true" ht="16.5" hidden="false" customHeight="true" outlineLevel="0" collapsed="false">
      <c r="B156" s="21"/>
      <c r="C156" s="151" t="s">
        <v>541</v>
      </c>
      <c r="D156" s="151" t="s">
        <v>172</v>
      </c>
      <c r="E156" s="152" t="s">
        <v>1684</v>
      </c>
      <c r="F156" s="153" t="s">
        <v>1685</v>
      </c>
      <c r="G156" s="154" t="s">
        <v>1514</v>
      </c>
      <c r="H156" s="155" t="n">
        <v>2</v>
      </c>
      <c r="I156" s="156" t="n">
        <v>2709</v>
      </c>
      <c r="J156" s="157" t="n">
        <f aca="false">ROUND(I156*H156,2)</f>
        <v>5418</v>
      </c>
      <c r="K156" s="153"/>
      <c r="L156" s="21"/>
      <c r="M156" s="158"/>
      <c r="N156" s="159" t="s">
        <v>42</v>
      </c>
      <c r="O156" s="160" t="n">
        <v>0</v>
      </c>
      <c r="P156" s="160" t="n">
        <f aca="false">O156*H156</f>
        <v>0</v>
      </c>
      <c r="Q156" s="160" t="n">
        <v>0</v>
      </c>
      <c r="R156" s="160" t="n">
        <f aca="false">Q156*H156</f>
        <v>0</v>
      </c>
      <c r="S156" s="160" t="n">
        <v>0</v>
      </c>
      <c r="T156" s="161" t="n">
        <f aca="false">S156*H156</f>
        <v>0</v>
      </c>
      <c r="AR156" s="162" t="s">
        <v>280</v>
      </c>
      <c r="AT156" s="162" t="s">
        <v>172</v>
      </c>
      <c r="AU156" s="162" t="s">
        <v>78</v>
      </c>
      <c r="AY156" s="4" t="s">
        <v>170</v>
      </c>
      <c r="BE156" s="163" t="n">
        <f aca="false">IF(N156="základní",J156,0)</f>
        <v>5418</v>
      </c>
      <c r="BF156" s="163" t="n">
        <f aca="false">IF(N156="snížená",J156,0)</f>
        <v>0</v>
      </c>
      <c r="BG156" s="163" t="n">
        <f aca="false">IF(N156="zákl. přenesená",J156,0)</f>
        <v>0</v>
      </c>
      <c r="BH156" s="163" t="n">
        <f aca="false">IF(N156="sníž. přenesená",J156,0)</f>
        <v>0</v>
      </c>
      <c r="BI156" s="163" t="n">
        <f aca="false">IF(N156="nulová",J156,0)</f>
        <v>0</v>
      </c>
      <c r="BJ156" s="4" t="s">
        <v>78</v>
      </c>
      <c r="BK156" s="163" t="n">
        <f aca="false">ROUND(I156*H156,2)</f>
        <v>5418</v>
      </c>
      <c r="BL156" s="4" t="s">
        <v>280</v>
      </c>
      <c r="BM156" s="162" t="s">
        <v>1686</v>
      </c>
    </row>
    <row r="157" s="20" customFormat="true" ht="16.5" hidden="false" customHeight="true" outlineLevel="0" collapsed="false">
      <c r="B157" s="21"/>
      <c r="C157" s="151" t="s">
        <v>545</v>
      </c>
      <c r="D157" s="151" t="s">
        <v>172</v>
      </c>
      <c r="E157" s="152" t="s">
        <v>1687</v>
      </c>
      <c r="F157" s="153" t="s">
        <v>1688</v>
      </c>
      <c r="G157" s="154" t="s">
        <v>1514</v>
      </c>
      <c r="H157" s="155" t="n">
        <v>2</v>
      </c>
      <c r="I157" s="156" t="n">
        <v>1132</v>
      </c>
      <c r="J157" s="157" t="n">
        <f aca="false">ROUND(I157*H157,2)</f>
        <v>2264</v>
      </c>
      <c r="K157" s="153"/>
      <c r="L157" s="21"/>
      <c r="M157" s="158"/>
      <c r="N157" s="159" t="s">
        <v>42</v>
      </c>
      <c r="O157" s="160" t="n">
        <v>0</v>
      </c>
      <c r="P157" s="160" t="n">
        <f aca="false">O157*H157</f>
        <v>0</v>
      </c>
      <c r="Q157" s="160" t="n">
        <v>0</v>
      </c>
      <c r="R157" s="160" t="n">
        <f aca="false">Q157*H157</f>
        <v>0</v>
      </c>
      <c r="S157" s="160" t="n">
        <v>0</v>
      </c>
      <c r="T157" s="161" t="n">
        <f aca="false">S157*H157</f>
        <v>0</v>
      </c>
      <c r="AR157" s="162" t="s">
        <v>280</v>
      </c>
      <c r="AT157" s="162" t="s">
        <v>172</v>
      </c>
      <c r="AU157" s="162" t="s">
        <v>78</v>
      </c>
      <c r="AY157" s="4" t="s">
        <v>170</v>
      </c>
      <c r="BE157" s="163" t="n">
        <f aca="false">IF(N157="základní",J157,0)</f>
        <v>2264</v>
      </c>
      <c r="BF157" s="163" t="n">
        <f aca="false">IF(N157="snížená",J157,0)</f>
        <v>0</v>
      </c>
      <c r="BG157" s="163" t="n">
        <f aca="false">IF(N157="zákl. přenesená",J157,0)</f>
        <v>0</v>
      </c>
      <c r="BH157" s="163" t="n">
        <f aca="false">IF(N157="sníž. přenesená",J157,0)</f>
        <v>0</v>
      </c>
      <c r="BI157" s="163" t="n">
        <f aca="false">IF(N157="nulová",J157,0)</f>
        <v>0</v>
      </c>
      <c r="BJ157" s="4" t="s">
        <v>78</v>
      </c>
      <c r="BK157" s="163" t="n">
        <f aca="false">ROUND(I157*H157,2)</f>
        <v>2264</v>
      </c>
      <c r="BL157" s="4" t="s">
        <v>280</v>
      </c>
      <c r="BM157" s="162" t="s">
        <v>1689</v>
      </c>
    </row>
    <row r="158" s="20" customFormat="true" ht="16.5" hidden="false" customHeight="true" outlineLevel="0" collapsed="false">
      <c r="B158" s="21"/>
      <c r="C158" s="151" t="s">
        <v>551</v>
      </c>
      <c r="D158" s="151" t="s">
        <v>172</v>
      </c>
      <c r="E158" s="152" t="s">
        <v>1690</v>
      </c>
      <c r="F158" s="153" t="s">
        <v>1691</v>
      </c>
      <c r="G158" s="154" t="s">
        <v>1514</v>
      </c>
      <c r="H158" s="155" t="n">
        <v>10</v>
      </c>
      <c r="I158" s="156" t="n">
        <v>485</v>
      </c>
      <c r="J158" s="157" t="n">
        <f aca="false">ROUND(I158*H158,2)</f>
        <v>4850</v>
      </c>
      <c r="K158" s="153"/>
      <c r="L158" s="21"/>
      <c r="M158" s="158"/>
      <c r="N158" s="159" t="s">
        <v>42</v>
      </c>
      <c r="O158" s="160" t="n">
        <v>0</v>
      </c>
      <c r="P158" s="160" t="n">
        <f aca="false">O158*H158</f>
        <v>0</v>
      </c>
      <c r="Q158" s="160" t="n">
        <v>0</v>
      </c>
      <c r="R158" s="160" t="n">
        <f aca="false">Q158*H158</f>
        <v>0</v>
      </c>
      <c r="S158" s="160" t="n">
        <v>0</v>
      </c>
      <c r="T158" s="161" t="n">
        <f aca="false">S158*H158</f>
        <v>0</v>
      </c>
      <c r="AR158" s="162" t="s">
        <v>280</v>
      </c>
      <c r="AT158" s="162" t="s">
        <v>172</v>
      </c>
      <c r="AU158" s="162" t="s">
        <v>78</v>
      </c>
      <c r="AY158" s="4" t="s">
        <v>170</v>
      </c>
      <c r="BE158" s="163" t="n">
        <f aca="false">IF(N158="základní",J158,0)</f>
        <v>4850</v>
      </c>
      <c r="BF158" s="163" t="n">
        <f aca="false">IF(N158="snížená",J158,0)</f>
        <v>0</v>
      </c>
      <c r="BG158" s="163" t="n">
        <f aca="false">IF(N158="zákl. přenesená",J158,0)</f>
        <v>0</v>
      </c>
      <c r="BH158" s="163" t="n">
        <f aca="false">IF(N158="sníž. přenesená",J158,0)</f>
        <v>0</v>
      </c>
      <c r="BI158" s="163" t="n">
        <f aca="false">IF(N158="nulová",J158,0)</f>
        <v>0</v>
      </c>
      <c r="BJ158" s="4" t="s">
        <v>78</v>
      </c>
      <c r="BK158" s="163" t="n">
        <f aca="false">ROUND(I158*H158,2)</f>
        <v>4850</v>
      </c>
      <c r="BL158" s="4" t="s">
        <v>280</v>
      </c>
      <c r="BM158" s="162" t="s">
        <v>1692</v>
      </c>
    </row>
    <row r="159" s="20" customFormat="true" ht="21.75" hidden="false" customHeight="true" outlineLevel="0" collapsed="false">
      <c r="B159" s="21"/>
      <c r="C159" s="151" t="s">
        <v>556</v>
      </c>
      <c r="D159" s="151" t="s">
        <v>172</v>
      </c>
      <c r="E159" s="152" t="s">
        <v>1693</v>
      </c>
      <c r="F159" s="153" t="s">
        <v>1694</v>
      </c>
      <c r="G159" s="154" t="s">
        <v>1514</v>
      </c>
      <c r="H159" s="155" t="n">
        <v>1</v>
      </c>
      <c r="I159" s="156" t="n">
        <v>12830</v>
      </c>
      <c r="J159" s="157" t="n">
        <f aca="false">ROUND(I159*H159,2)</f>
        <v>12830</v>
      </c>
      <c r="K159" s="153"/>
      <c r="L159" s="21"/>
      <c r="M159" s="158"/>
      <c r="N159" s="159" t="s">
        <v>42</v>
      </c>
      <c r="O159" s="160" t="n">
        <v>0</v>
      </c>
      <c r="P159" s="160" t="n">
        <f aca="false">O159*H159</f>
        <v>0</v>
      </c>
      <c r="Q159" s="160" t="n">
        <v>0</v>
      </c>
      <c r="R159" s="160" t="n">
        <f aca="false">Q159*H159</f>
        <v>0</v>
      </c>
      <c r="S159" s="160" t="n">
        <v>0</v>
      </c>
      <c r="T159" s="161" t="n">
        <f aca="false">S159*H159</f>
        <v>0</v>
      </c>
      <c r="AR159" s="162" t="s">
        <v>280</v>
      </c>
      <c r="AT159" s="162" t="s">
        <v>172</v>
      </c>
      <c r="AU159" s="162" t="s">
        <v>78</v>
      </c>
      <c r="AY159" s="4" t="s">
        <v>170</v>
      </c>
      <c r="BE159" s="163" t="n">
        <f aca="false">IF(N159="základní",J159,0)</f>
        <v>12830</v>
      </c>
      <c r="BF159" s="163" t="n">
        <f aca="false">IF(N159="snížená",J159,0)</f>
        <v>0</v>
      </c>
      <c r="BG159" s="163" t="n">
        <f aca="false">IF(N159="zákl. přenesená",J159,0)</f>
        <v>0</v>
      </c>
      <c r="BH159" s="163" t="n">
        <f aca="false">IF(N159="sníž. přenesená",J159,0)</f>
        <v>0</v>
      </c>
      <c r="BI159" s="163" t="n">
        <f aca="false">IF(N159="nulová",J159,0)</f>
        <v>0</v>
      </c>
      <c r="BJ159" s="4" t="s">
        <v>78</v>
      </c>
      <c r="BK159" s="163" t="n">
        <f aca="false">ROUND(I159*H159,2)</f>
        <v>12830</v>
      </c>
      <c r="BL159" s="4" t="s">
        <v>280</v>
      </c>
      <c r="BM159" s="162" t="s">
        <v>1695</v>
      </c>
    </row>
    <row r="160" s="20" customFormat="true" ht="21.75" hidden="false" customHeight="true" outlineLevel="0" collapsed="false">
      <c r="B160" s="21"/>
      <c r="C160" s="151" t="s">
        <v>569</v>
      </c>
      <c r="D160" s="151" t="s">
        <v>172</v>
      </c>
      <c r="E160" s="152" t="s">
        <v>1696</v>
      </c>
      <c r="F160" s="153" t="s">
        <v>1697</v>
      </c>
      <c r="G160" s="154" t="s">
        <v>1514</v>
      </c>
      <c r="H160" s="155" t="n">
        <v>1</v>
      </c>
      <c r="I160" s="156" t="n">
        <v>12703</v>
      </c>
      <c r="J160" s="157" t="n">
        <f aca="false">ROUND(I160*H160,2)</f>
        <v>12703</v>
      </c>
      <c r="K160" s="153"/>
      <c r="L160" s="21"/>
      <c r="M160" s="158"/>
      <c r="N160" s="159" t="s">
        <v>42</v>
      </c>
      <c r="O160" s="160" t="n">
        <v>0</v>
      </c>
      <c r="P160" s="160" t="n">
        <f aca="false">O160*H160</f>
        <v>0</v>
      </c>
      <c r="Q160" s="160" t="n">
        <v>0</v>
      </c>
      <c r="R160" s="160" t="n">
        <f aca="false">Q160*H160</f>
        <v>0</v>
      </c>
      <c r="S160" s="160" t="n">
        <v>0</v>
      </c>
      <c r="T160" s="161" t="n">
        <f aca="false">S160*H160</f>
        <v>0</v>
      </c>
      <c r="AR160" s="162" t="s">
        <v>280</v>
      </c>
      <c r="AT160" s="162" t="s">
        <v>172</v>
      </c>
      <c r="AU160" s="162" t="s">
        <v>78</v>
      </c>
      <c r="AY160" s="4" t="s">
        <v>170</v>
      </c>
      <c r="BE160" s="163" t="n">
        <f aca="false">IF(N160="základní",J160,0)</f>
        <v>12703</v>
      </c>
      <c r="BF160" s="163" t="n">
        <f aca="false">IF(N160="snížená",J160,0)</f>
        <v>0</v>
      </c>
      <c r="BG160" s="163" t="n">
        <f aca="false">IF(N160="zákl. přenesená",J160,0)</f>
        <v>0</v>
      </c>
      <c r="BH160" s="163" t="n">
        <f aca="false">IF(N160="sníž. přenesená",J160,0)</f>
        <v>0</v>
      </c>
      <c r="BI160" s="163" t="n">
        <f aca="false">IF(N160="nulová",J160,0)</f>
        <v>0</v>
      </c>
      <c r="BJ160" s="4" t="s">
        <v>78</v>
      </c>
      <c r="BK160" s="163" t="n">
        <f aca="false">ROUND(I160*H160,2)</f>
        <v>12703</v>
      </c>
      <c r="BL160" s="4" t="s">
        <v>280</v>
      </c>
      <c r="BM160" s="162" t="s">
        <v>1698</v>
      </c>
    </row>
    <row r="161" s="20" customFormat="true" ht="16.5" hidden="false" customHeight="true" outlineLevel="0" collapsed="false">
      <c r="B161" s="21"/>
      <c r="C161" s="151" t="s">
        <v>575</v>
      </c>
      <c r="D161" s="151" t="s">
        <v>172</v>
      </c>
      <c r="E161" s="152" t="s">
        <v>1699</v>
      </c>
      <c r="F161" s="153" t="s">
        <v>1700</v>
      </c>
      <c r="G161" s="154" t="s">
        <v>292</v>
      </c>
      <c r="H161" s="155" t="n">
        <v>18</v>
      </c>
      <c r="I161" s="156" t="n">
        <v>28.4</v>
      </c>
      <c r="J161" s="157" t="n">
        <f aca="false">ROUND(I161*H161,2)</f>
        <v>511.2</v>
      </c>
      <c r="K161" s="153"/>
      <c r="L161" s="21"/>
      <c r="M161" s="158"/>
      <c r="N161" s="159" t="s">
        <v>42</v>
      </c>
      <c r="O161" s="160" t="n">
        <v>0</v>
      </c>
      <c r="P161" s="160" t="n">
        <f aca="false">O161*H161</f>
        <v>0</v>
      </c>
      <c r="Q161" s="160" t="n">
        <v>0</v>
      </c>
      <c r="R161" s="160" t="n">
        <f aca="false">Q161*H161</f>
        <v>0</v>
      </c>
      <c r="S161" s="160" t="n">
        <v>0</v>
      </c>
      <c r="T161" s="161" t="n">
        <f aca="false">S161*H161</f>
        <v>0</v>
      </c>
      <c r="AR161" s="162" t="s">
        <v>280</v>
      </c>
      <c r="AT161" s="162" t="s">
        <v>172</v>
      </c>
      <c r="AU161" s="162" t="s">
        <v>78</v>
      </c>
      <c r="AY161" s="4" t="s">
        <v>170</v>
      </c>
      <c r="BE161" s="163" t="n">
        <f aca="false">IF(N161="základní",J161,0)</f>
        <v>511.2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511.2</v>
      </c>
      <c r="BL161" s="4" t="s">
        <v>280</v>
      </c>
      <c r="BM161" s="162" t="s">
        <v>1701</v>
      </c>
    </row>
    <row r="162" s="20" customFormat="true" ht="24.2" hidden="false" customHeight="true" outlineLevel="0" collapsed="false">
      <c r="B162" s="21"/>
      <c r="C162" s="151" t="s">
        <v>315</v>
      </c>
      <c r="D162" s="151" t="s">
        <v>172</v>
      </c>
      <c r="E162" s="152" t="s">
        <v>1702</v>
      </c>
      <c r="F162" s="153" t="s">
        <v>1703</v>
      </c>
      <c r="G162" s="154" t="s">
        <v>292</v>
      </c>
      <c r="H162" s="155" t="n">
        <v>9</v>
      </c>
      <c r="I162" s="156" t="n">
        <v>214</v>
      </c>
      <c r="J162" s="157" t="n">
        <f aca="false">ROUND(I162*H162,2)</f>
        <v>1926</v>
      </c>
      <c r="K162" s="153"/>
      <c r="L162" s="21"/>
      <c r="M162" s="158"/>
      <c r="N162" s="159" t="s">
        <v>42</v>
      </c>
      <c r="O162" s="160" t="n">
        <v>0</v>
      </c>
      <c r="P162" s="160" t="n">
        <f aca="false">O162*H162</f>
        <v>0</v>
      </c>
      <c r="Q162" s="160" t="n">
        <v>0</v>
      </c>
      <c r="R162" s="160" t="n">
        <f aca="false">Q162*H162</f>
        <v>0</v>
      </c>
      <c r="S162" s="160" t="n">
        <v>0</v>
      </c>
      <c r="T162" s="161" t="n">
        <f aca="false">S162*H162</f>
        <v>0</v>
      </c>
      <c r="AR162" s="162" t="s">
        <v>280</v>
      </c>
      <c r="AT162" s="162" t="s">
        <v>172</v>
      </c>
      <c r="AU162" s="162" t="s">
        <v>78</v>
      </c>
      <c r="AY162" s="4" t="s">
        <v>170</v>
      </c>
      <c r="BE162" s="163" t="n">
        <f aca="false">IF(N162="základní",J162,0)</f>
        <v>1926</v>
      </c>
      <c r="BF162" s="163" t="n">
        <f aca="false">IF(N162="snížená",J162,0)</f>
        <v>0</v>
      </c>
      <c r="BG162" s="163" t="n">
        <f aca="false">IF(N162="zákl. přenesená",J162,0)</f>
        <v>0</v>
      </c>
      <c r="BH162" s="163" t="n">
        <f aca="false">IF(N162="sníž. přenesená",J162,0)</f>
        <v>0</v>
      </c>
      <c r="BI162" s="163" t="n">
        <f aca="false">IF(N162="nulová",J162,0)</f>
        <v>0</v>
      </c>
      <c r="BJ162" s="4" t="s">
        <v>78</v>
      </c>
      <c r="BK162" s="163" t="n">
        <f aca="false">ROUND(I162*H162,2)</f>
        <v>1926</v>
      </c>
      <c r="BL162" s="4" t="s">
        <v>280</v>
      </c>
      <c r="BM162" s="162" t="s">
        <v>1704</v>
      </c>
    </row>
    <row r="163" s="20" customFormat="true" ht="16.5" hidden="false" customHeight="true" outlineLevel="0" collapsed="false">
      <c r="B163" s="21"/>
      <c r="C163" s="151" t="s">
        <v>586</v>
      </c>
      <c r="D163" s="151" t="s">
        <v>172</v>
      </c>
      <c r="E163" s="152" t="s">
        <v>1705</v>
      </c>
      <c r="F163" s="153" t="s">
        <v>1706</v>
      </c>
      <c r="G163" s="154" t="s">
        <v>292</v>
      </c>
      <c r="H163" s="155" t="n">
        <v>2</v>
      </c>
      <c r="I163" s="156" t="n">
        <v>91.6</v>
      </c>
      <c r="J163" s="157" t="n">
        <f aca="false">ROUND(I163*H163,2)</f>
        <v>183.2</v>
      </c>
      <c r="K163" s="153"/>
      <c r="L163" s="21"/>
      <c r="M163" s="158"/>
      <c r="N163" s="159" t="s">
        <v>42</v>
      </c>
      <c r="O163" s="160" t="n">
        <v>0</v>
      </c>
      <c r="P163" s="160" t="n">
        <f aca="false">O163*H163</f>
        <v>0</v>
      </c>
      <c r="Q163" s="160" t="n">
        <v>0</v>
      </c>
      <c r="R163" s="160" t="n">
        <f aca="false">Q163*H163</f>
        <v>0</v>
      </c>
      <c r="S163" s="160" t="n">
        <v>0</v>
      </c>
      <c r="T163" s="161" t="n">
        <f aca="false">S163*H163</f>
        <v>0</v>
      </c>
      <c r="AR163" s="162" t="s">
        <v>280</v>
      </c>
      <c r="AT163" s="162" t="s">
        <v>172</v>
      </c>
      <c r="AU163" s="162" t="s">
        <v>78</v>
      </c>
      <c r="AY163" s="4" t="s">
        <v>170</v>
      </c>
      <c r="BE163" s="163" t="n">
        <f aca="false">IF(N163="základní",J163,0)</f>
        <v>183.2</v>
      </c>
      <c r="BF163" s="163" t="n">
        <f aca="false">IF(N163="snížená",J163,0)</f>
        <v>0</v>
      </c>
      <c r="BG163" s="163" t="n">
        <f aca="false">IF(N163="zákl. přenesená",J163,0)</f>
        <v>0</v>
      </c>
      <c r="BH163" s="163" t="n">
        <f aca="false">IF(N163="sníž. přenesená",J163,0)</f>
        <v>0</v>
      </c>
      <c r="BI163" s="163" t="n">
        <f aca="false">IF(N163="nulová",J163,0)</f>
        <v>0</v>
      </c>
      <c r="BJ163" s="4" t="s">
        <v>78</v>
      </c>
      <c r="BK163" s="163" t="n">
        <f aca="false">ROUND(I163*H163,2)</f>
        <v>183.2</v>
      </c>
      <c r="BL163" s="4" t="s">
        <v>280</v>
      </c>
      <c r="BM163" s="162" t="s">
        <v>1707</v>
      </c>
    </row>
    <row r="164" s="20" customFormat="true" ht="16.5" hidden="false" customHeight="true" outlineLevel="0" collapsed="false">
      <c r="B164" s="21"/>
      <c r="C164" s="151" t="s">
        <v>593</v>
      </c>
      <c r="D164" s="151" t="s">
        <v>172</v>
      </c>
      <c r="E164" s="152" t="s">
        <v>1708</v>
      </c>
      <c r="F164" s="153" t="s">
        <v>1709</v>
      </c>
      <c r="G164" s="154" t="s">
        <v>292</v>
      </c>
      <c r="H164" s="155" t="n">
        <v>10</v>
      </c>
      <c r="I164" s="156" t="n">
        <v>128.5</v>
      </c>
      <c r="J164" s="157" t="n">
        <f aca="false">ROUND(I164*H164,2)</f>
        <v>1285</v>
      </c>
      <c r="K164" s="153"/>
      <c r="L164" s="21"/>
      <c r="M164" s="158"/>
      <c r="N164" s="159" t="s">
        <v>42</v>
      </c>
      <c r="O164" s="160" t="n">
        <v>0</v>
      </c>
      <c r="P164" s="160" t="n">
        <f aca="false">O164*H164</f>
        <v>0</v>
      </c>
      <c r="Q164" s="160" t="n">
        <v>0</v>
      </c>
      <c r="R164" s="160" t="n">
        <f aca="false">Q164*H164</f>
        <v>0</v>
      </c>
      <c r="S164" s="160" t="n">
        <v>0</v>
      </c>
      <c r="T164" s="161" t="n">
        <f aca="false">S164*H164</f>
        <v>0</v>
      </c>
      <c r="AR164" s="162" t="s">
        <v>280</v>
      </c>
      <c r="AT164" s="162" t="s">
        <v>172</v>
      </c>
      <c r="AU164" s="162" t="s">
        <v>78</v>
      </c>
      <c r="AY164" s="4" t="s">
        <v>170</v>
      </c>
      <c r="BE164" s="163" t="n">
        <f aca="false">IF(N164="základní",J164,0)</f>
        <v>1285</v>
      </c>
      <c r="BF164" s="163" t="n">
        <f aca="false">IF(N164="snížená",J164,0)</f>
        <v>0</v>
      </c>
      <c r="BG164" s="163" t="n">
        <f aca="false">IF(N164="zákl. přenesená",J164,0)</f>
        <v>0</v>
      </c>
      <c r="BH164" s="163" t="n">
        <f aca="false">IF(N164="sníž. přenesená",J164,0)</f>
        <v>0</v>
      </c>
      <c r="BI164" s="163" t="n">
        <f aca="false">IF(N164="nulová",J164,0)</f>
        <v>0</v>
      </c>
      <c r="BJ164" s="4" t="s">
        <v>78</v>
      </c>
      <c r="BK164" s="163" t="n">
        <f aca="false">ROUND(I164*H164,2)</f>
        <v>1285</v>
      </c>
      <c r="BL164" s="4" t="s">
        <v>280</v>
      </c>
      <c r="BM164" s="162" t="s">
        <v>1710</v>
      </c>
    </row>
    <row r="165" s="20" customFormat="true" ht="16.5" hidden="false" customHeight="true" outlineLevel="0" collapsed="false">
      <c r="B165" s="21"/>
      <c r="C165" s="151" t="s">
        <v>602</v>
      </c>
      <c r="D165" s="151" t="s">
        <v>172</v>
      </c>
      <c r="E165" s="152" t="s">
        <v>1711</v>
      </c>
      <c r="F165" s="153" t="s">
        <v>1712</v>
      </c>
      <c r="G165" s="154" t="s">
        <v>292</v>
      </c>
      <c r="H165" s="155" t="n">
        <v>27</v>
      </c>
      <c r="I165" s="156" t="n">
        <v>153</v>
      </c>
      <c r="J165" s="157" t="n">
        <f aca="false">ROUND(I165*H165,2)</f>
        <v>4131</v>
      </c>
      <c r="K165" s="153"/>
      <c r="L165" s="21"/>
      <c r="M165" s="158"/>
      <c r="N165" s="159" t="s">
        <v>42</v>
      </c>
      <c r="O165" s="160" t="n">
        <v>0</v>
      </c>
      <c r="P165" s="160" t="n">
        <f aca="false">O165*H165</f>
        <v>0</v>
      </c>
      <c r="Q165" s="160" t="n">
        <v>0</v>
      </c>
      <c r="R165" s="160" t="n">
        <f aca="false">Q165*H165</f>
        <v>0</v>
      </c>
      <c r="S165" s="160" t="n">
        <v>0</v>
      </c>
      <c r="T165" s="161" t="n">
        <f aca="false">S165*H165</f>
        <v>0</v>
      </c>
      <c r="AR165" s="162" t="s">
        <v>280</v>
      </c>
      <c r="AT165" s="162" t="s">
        <v>172</v>
      </c>
      <c r="AU165" s="162" t="s">
        <v>78</v>
      </c>
      <c r="AY165" s="4" t="s">
        <v>170</v>
      </c>
      <c r="BE165" s="163" t="n">
        <f aca="false">IF(N165="základní",J165,0)</f>
        <v>4131</v>
      </c>
      <c r="BF165" s="163" t="n">
        <f aca="false">IF(N165="snížená",J165,0)</f>
        <v>0</v>
      </c>
      <c r="BG165" s="163" t="n">
        <f aca="false">IF(N165="zákl. přenesená",J165,0)</f>
        <v>0</v>
      </c>
      <c r="BH165" s="163" t="n">
        <f aca="false">IF(N165="sníž. přenesená",J165,0)</f>
        <v>0</v>
      </c>
      <c r="BI165" s="163" t="n">
        <f aca="false">IF(N165="nulová",J165,0)</f>
        <v>0</v>
      </c>
      <c r="BJ165" s="4" t="s">
        <v>78</v>
      </c>
      <c r="BK165" s="163" t="n">
        <f aca="false">ROUND(I165*H165,2)</f>
        <v>4131</v>
      </c>
      <c r="BL165" s="4" t="s">
        <v>280</v>
      </c>
      <c r="BM165" s="162" t="s">
        <v>1713</v>
      </c>
    </row>
    <row r="166" s="20" customFormat="true" ht="16.5" hidden="false" customHeight="true" outlineLevel="0" collapsed="false">
      <c r="B166" s="21"/>
      <c r="C166" s="151" t="s">
        <v>608</v>
      </c>
      <c r="D166" s="151" t="s">
        <v>172</v>
      </c>
      <c r="E166" s="152" t="s">
        <v>1714</v>
      </c>
      <c r="F166" s="153" t="s">
        <v>1715</v>
      </c>
      <c r="G166" s="154" t="s">
        <v>292</v>
      </c>
      <c r="H166" s="155" t="n">
        <v>7</v>
      </c>
      <c r="I166" s="156" t="n">
        <v>200.5</v>
      </c>
      <c r="J166" s="157" t="n">
        <f aca="false">ROUND(I166*H166,2)</f>
        <v>1403.5</v>
      </c>
      <c r="K166" s="153"/>
      <c r="L166" s="21"/>
      <c r="M166" s="158"/>
      <c r="N166" s="159" t="s">
        <v>42</v>
      </c>
      <c r="O166" s="160" t="n">
        <v>0</v>
      </c>
      <c r="P166" s="160" t="n">
        <f aca="false">O166*H166</f>
        <v>0</v>
      </c>
      <c r="Q166" s="160" t="n">
        <v>0</v>
      </c>
      <c r="R166" s="160" t="n">
        <f aca="false">Q166*H166</f>
        <v>0</v>
      </c>
      <c r="S166" s="160" t="n">
        <v>0</v>
      </c>
      <c r="T166" s="161" t="n">
        <f aca="false">S166*H166</f>
        <v>0</v>
      </c>
      <c r="AR166" s="162" t="s">
        <v>280</v>
      </c>
      <c r="AT166" s="162" t="s">
        <v>172</v>
      </c>
      <c r="AU166" s="162" t="s">
        <v>78</v>
      </c>
      <c r="AY166" s="4" t="s">
        <v>170</v>
      </c>
      <c r="BE166" s="163" t="n">
        <f aca="false">IF(N166="základní",J166,0)</f>
        <v>1403.5</v>
      </c>
      <c r="BF166" s="163" t="n">
        <f aca="false">IF(N166="snížená",J166,0)</f>
        <v>0</v>
      </c>
      <c r="BG166" s="163" t="n">
        <f aca="false">IF(N166="zákl. přenesená",J166,0)</f>
        <v>0</v>
      </c>
      <c r="BH166" s="163" t="n">
        <f aca="false">IF(N166="sníž. přenesená",J166,0)</f>
        <v>0</v>
      </c>
      <c r="BI166" s="163" t="n">
        <f aca="false">IF(N166="nulová",J166,0)</f>
        <v>0</v>
      </c>
      <c r="BJ166" s="4" t="s">
        <v>78</v>
      </c>
      <c r="BK166" s="163" t="n">
        <f aca="false">ROUND(I166*H166,2)</f>
        <v>1403.5</v>
      </c>
      <c r="BL166" s="4" t="s">
        <v>280</v>
      </c>
      <c r="BM166" s="162" t="s">
        <v>1716</v>
      </c>
    </row>
    <row r="167" s="20" customFormat="true" ht="16.5" hidden="false" customHeight="true" outlineLevel="0" collapsed="false">
      <c r="B167" s="21"/>
      <c r="C167" s="151" t="s">
        <v>613</v>
      </c>
      <c r="D167" s="151" t="s">
        <v>172</v>
      </c>
      <c r="E167" s="152" t="s">
        <v>1717</v>
      </c>
      <c r="F167" s="153" t="s">
        <v>1718</v>
      </c>
      <c r="G167" s="154" t="s">
        <v>292</v>
      </c>
      <c r="H167" s="155" t="n">
        <v>1</v>
      </c>
      <c r="I167" s="156" t="n">
        <v>304</v>
      </c>
      <c r="J167" s="157" t="n">
        <f aca="false">ROUND(I167*H167,2)</f>
        <v>304</v>
      </c>
      <c r="K167" s="153"/>
      <c r="L167" s="21"/>
      <c r="M167" s="158"/>
      <c r="N167" s="159" t="s">
        <v>42</v>
      </c>
      <c r="O167" s="160" t="n">
        <v>0</v>
      </c>
      <c r="P167" s="160" t="n">
        <f aca="false">O167*H167</f>
        <v>0</v>
      </c>
      <c r="Q167" s="160" t="n">
        <v>0</v>
      </c>
      <c r="R167" s="160" t="n">
        <f aca="false">Q167*H167</f>
        <v>0</v>
      </c>
      <c r="S167" s="160" t="n">
        <v>0</v>
      </c>
      <c r="T167" s="161" t="n">
        <f aca="false">S167*H167</f>
        <v>0</v>
      </c>
      <c r="AR167" s="162" t="s">
        <v>280</v>
      </c>
      <c r="AT167" s="162" t="s">
        <v>172</v>
      </c>
      <c r="AU167" s="162" t="s">
        <v>78</v>
      </c>
      <c r="AY167" s="4" t="s">
        <v>170</v>
      </c>
      <c r="BE167" s="163" t="n">
        <f aca="false">IF(N167="základní",J167,0)</f>
        <v>304</v>
      </c>
      <c r="BF167" s="163" t="n">
        <f aca="false">IF(N167="snížená",J167,0)</f>
        <v>0</v>
      </c>
      <c r="BG167" s="163" t="n">
        <f aca="false">IF(N167="zákl. přenesená",J167,0)</f>
        <v>0</v>
      </c>
      <c r="BH167" s="163" t="n">
        <f aca="false">IF(N167="sníž. přenesená",J167,0)</f>
        <v>0</v>
      </c>
      <c r="BI167" s="163" t="n">
        <f aca="false">IF(N167="nulová",J167,0)</f>
        <v>0</v>
      </c>
      <c r="BJ167" s="4" t="s">
        <v>78</v>
      </c>
      <c r="BK167" s="163" t="n">
        <f aca="false">ROUND(I167*H167,2)</f>
        <v>304</v>
      </c>
      <c r="BL167" s="4" t="s">
        <v>280</v>
      </c>
      <c r="BM167" s="162" t="s">
        <v>1719</v>
      </c>
    </row>
    <row r="168" s="20" customFormat="true" ht="16.5" hidden="false" customHeight="true" outlineLevel="0" collapsed="false">
      <c r="B168" s="21"/>
      <c r="C168" s="151" t="s">
        <v>619</v>
      </c>
      <c r="D168" s="151" t="s">
        <v>172</v>
      </c>
      <c r="E168" s="152" t="s">
        <v>1720</v>
      </c>
      <c r="F168" s="153" t="s">
        <v>1721</v>
      </c>
      <c r="G168" s="154" t="s">
        <v>292</v>
      </c>
      <c r="H168" s="155" t="n">
        <v>6</v>
      </c>
      <c r="I168" s="156" t="n">
        <v>644</v>
      </c>
      <c r="J168" s="157" t="n">
        <f aca="false">ROUND(I168*H168,2)</f>
        <v>3864</v>
      </c>
      <c r="K168" s="153"/>
      <c r="L168" s="21"/>
      <c r="M168" s="158"/>
      <c r="N168" s="159" t="s">
        <v>42</v>
      </c>
      <c r="O168" s="160" t="n">
        <v>0</v>
      </c>
      <c r="P168" s="160" t="n">
        <f aca="false">O168*H168</f>
        <v>0</v>
      </c>
      <c r="Q168" s="160" t="n">
        <v>0</v>
      </c>
      <c r="R168" s="160" t="n">
        <f aca="false">Q168*H168</f>
        <v>0</v>
      </c>
      <c r="S168" s="160" t="n">
        <v>0</v>
      </c>
      <c r="T168" s="161" t="n">
        <f aca="false">S168*H168</f>
        <v>0</v>
      </c>
      <c r="AR168" s="162" t="s">
        <v>280</v>
      </c>
      <c r="AT168" s="162" t="s">
        <v>172</v>
      </c>
      <c r="AU168" s="162" t="s">
        <v>78</v>
      </c>
      <c r="AY168" s="4" t="s">
        <v>170</v>
      </c>
      <c r="BE168" s="163" t="n">
        <f aca="false">IF(N168="základní",J168,0)</f>
        <v>3864</v>
      </c>
      <c r="BF168" s="163" t="n">
        <f aca="false">IF(N168="snížená",J168,0)</f>
        <v>0</v>
      </c>
      <c r="BG168" s="163" t="n">
        <f aca="false">IF(N168="zákl. přenesená",J168,0)</f>
        <v>0</v>
      </c>
      <c r="BH168" s="163" t="n">
        <f aca="false">IF(N168="sníž. přenesená",J168,0)</f>
        <v>0</v>
      </c>
      <c r="BI168" s="163" t="n">
        <f aca="false">IF(N168="nulová",J168,0)</f>
        <v>0</v>
      </c>
      <c r="BJ168" s="4" t="s">
        <v>78</v>
      </c>
      <c r="BK168" s="163" t="n">
        <f aca="false">ROUND(I168*H168,2)</f>
        <v>3864</v>
      </c>
      <c r="BL168" s="4" t="s">
        <v>280</v>
      </c>
      <c r="BM168" s="162" t="s">
        <v>1722</v>
      </c>
    </row>
    <row r="169" s="20" customFormat="true" ht="16.5" hidden="false" customHeight="true" outlineLevel="0" collapsed="false">
      <c r="B169" s="21"/>
      <c r="C169" s="151" t="s">
        <v>626</v>
      </c>
      <c r="D169" s="151" t="s">
        <v>172</v>
      </c>
      <c r="E169" s="152" t="s">
        <v>1723</v>
      </c>
      <c r="F169" s="153" t="s">
        <v>1724</v>
      </c>
      <c r="G169" s="154" t="s">
        <v>292</v>
      </c>
      <c r="H169" s="155" t="n">
        <v>20</v>
      </c>
      <c r="I169" s="156" t="n">
        <v>887</v>
      </c>
      <c r="J169" s="157" t="n">
        <f aca="false">ROUND(I169*H169,2)</f>
        <v>17740</v>
      </c>
      <c r="K169" s="153"/>
      <c r="L169" s="21"/>
      <c r="M169" s="158"/>
      <c r="N169" s="159" t="s">
        <v>42</v>
      </c>
      <c r="O169" s="160" t="n">
        <v>0</v>
      </c>
      <c r="P169" s="160" t="n">
        <f aca="false">O169*H169</f>
        <v>0</v>
      </c>
      <c r="Q169" s="160" t="n">
        <v>0</v>
      </c>
      <c r="R169" s="160" t="n">
        <f aca="false">Q169*H169</f>
        <v>0</v>
      </c>
      <c r="S169" s="160" t="n">
        <v>0</v>
      </c>
      <c r="T169" s="161" t="n">
        <f aca="false">S169*H169</f>
        <v>0</v>
      </c>
      <c r="AR169" s="162" t="s">
        <v>280</v>
      </c>
      <c r="AT169" s="162" t="s">
        <v>172</v>
      </c>
      <c r="AU169" s="162" t="s">
        <v>78</v>
      </c>
      <c r="AY169" s="4" t="s">
        <v>170</v>
      </c>
      <c r="BE169" s="163" t="n">
        <f aca="false">IF(N169="základní",J169,0)</f>
        <v>17740</v>
      </c>
      <c r="BF169" s="163" t="n">
        <f aca="false">IF(N169="snížená",J169,0)</f>
        <v>0</v>
      </c>
      <c r="BG169" s="163" t="n">
        <f aca="false">IF(N169="zákl. přenesená",J169,0)</f>
        <v>0</v>
      </c>
      <c r="BH169" s="163" t="n">
        <f aca="false">IF(N169="sníž. přenesená",J169,0)</f>
        <v>0</v>
      </c>
      <c r="BI169" s="163" t="n">
        <f aca="false">IF(N169="nulová",J169,0)</f>
        <v>0</v>
      </c>
      <c r="BJ169" s="4" t="s">
        <v>78</v>
      </c>
      <c r="BK169" s="163" t="n">
        <f aca="false">ROUND(I169*H169,2)</f>
        <v>17740</v>
      </c>
      <c r="BL169" s="4" t="s">
        <v>280</v>
      </c>
      <c r="BM169" s="162" t="s">
        <v>1725</v>
      </c>
    </row>
    <row r="170" s="20" customFormat="true" ht="16.5" hidden="false" customHeight="true" outlineLevel="0" collapsed="false">
      <c r="B170" s="21"/>
      <c r="C170" s="151" t="s">
        <v>633</v>
      </c>
      <c r="D170" s="151" t="s">
        <v>172</v>
      </c>
      <c r="E170" s="152" t="s">
        <v>1726</v>
      </c>
      <c r="F170" s="153" t="s">
        <v>1727</v>
      </c>
      <c r="G170" s="154" t="s">
        <v>292</v>
      </c>
      <c r="H170" s="155" t="n">
        <v>6</v>
      </c>
      <c r="I170" s="156" t="n">
        <v>1285</v>
      </c>
      <c r="J170" s="157" t="n">
        <f aca="false">ROUND(I170*H170,2)</f>
        <v>7710</v>
      </c>
      <c r="K170" s="153"/>
      <c r="L170" s="21"/>
      <c r="M170" s="158"/>
      <c r="N170" s="159" t="s">
        <v>42</v>
      </c>
      <c r="O170" s="160" t="n">
        <v>0</v>
      </c>
      <c r="P170" s="160" t="n">
        <f aca="false">O170*H170</f>
        <v>0</v>
      </c>
      <c r="Q170" s="160" t="n">
        <v>0</v>
      </c>
      <c r="R170" s="160" t="n">
        <f aca="false">Q170*H170</f>
        <v>0</v>
      </c>
      <c r="S170" s="160" t="n">
        <v>0</v>
      </c>
      <c r="T170" s="161" t="n">
        <f aca="false">S170*H170</f>
        <v>0</v>
      </c>
      <c r="AR170" s="162" t="s">
        <v>280</v>
      </c>
      <c r="AT170" s="162" t="s">
        <v>172</v>
      </c>
      <c r="AU170" s="162" t="s">
        <v>78</v>
      </c>
      <c r="AY170" s="4" t="s">
        <v>170</v>
      </c>
      <c r="BE170" s="163" t="n">
        <f aca="false">IF(N170="základní",J170,0)</f>
        <v>7710</v>
      </c>
      <c r="BF170" s="163" t="n">
        <f aca="false">IF(N170="snížená",J170,0)</f>
        <v>0</v>
      </c>
      <c r="BG170" s="163" t="n">
        <f aca="false">IF(N170="zákl. přenesená",J170,0)</f>
        <v>0</v>
      </c>
      <c r="BH170" s="163" t="n">
        <f aca="false">IF(N170="sníž. přenesená",J170,0)</f>
        <v>0</v>
      </c>
      <c r="BI170" s="163" t="n">
        <f aca="false">IF(N170="nulová",J170,0)</f>
        <v>0</v>
      </c>
      <c r="BJ170" s="4" t="s">
        <v>78</v>
      </c>
      <c r="BK170" s="163" t="n">
        <f aca="false">ROUND(I170*H170,2)</f>
        <v>7710</v>
      </c>
      <c r="BL170" s="4" t="s">
        <v>280</v>
      </c>
      <c r="BM170" s="162" t="s">
        <v>1728</v>
      </c>
    </row>
    <row r="171" s="20" customFormat="true" ht="16.5" hidden="false" customHeight="true" outlineLevel="0" collapsed="false">
      <c r="B171" s="21"/>
      <c r="C171" s="151" t="s">
        <v>640</v>
      </c>
      <c r="D171" s="151" t="s">
        <v>172</v>
      </c>
      <c r="E171" s="152" t="s">
        <v>1729</v>
      </c>
      <c r="F171" s="153" t="s">
        <v>1730</v>
      </c>
      <c r="G171" s="154" t="s">
        <v>292</v>
      </c>
      <c r="H171" s="155" t="n">
        <v>1</v>
      </c>
      <c r="I171" s="156" t="n">
        <v>730</v>
      </c>
      <c r="J171" s="157" t="n">
        <f aca="false">ROUND(I171*H171,2)</f>
        <v>730</v>
      </c>
      <c r="K171" s="153"/>
      <c r="L171" s="21"/>
      <c r="M171" s="158"/>
      <c r="N171" s="159" t="s">
        <v>42</v>
      </c>
      <c r="O171" s="160" t="n">
        <v>0</v>
      </c>
      <c r="P171" s="160" t="n">
        <f aca="false">O171*H171</f>
        <v>0</v>
      </c>
      <c r="Q171" s="160" t="n">
        <v>0</v>
      </c>
      <c r="R171" s="160" t="n">
        <f aca="false">Q171*H171</f>
        <v>0</v>
      </c>
      <c r="S171" s="160" t="n">
        <v>0</v>
      </c>
      <c r="T171" s="161" t="n">
        <f aca="false">S171*H171</f>
        <v>0</v>
      </c>
      <c r="AR171" s="162" t="s">
        <v>280</v>
      </c>
      <c r="AT171" s="162" t="s">
        <v>172</v>
      </c>
      <c r="AU171" s="162" t="s">
        <v>78</v>
      </c>
      <c r="AY171" s="4" t="s">
        <v>170</v>
      </c>
      <c r="BE171" s="163" t="n">
        <f aca="false">IF(N171="základní",J171,0)</f>
        <v>730</v>
      </c>
      <c r="BF171" s="163" t="n">
        <f aca="false">IF(N171="snížená",J171,0)</f>
        <v>0</v>
      </c>
      <c r="BG171" s="163" t="n">
        <f aca="false">IF(N171="zákl. přenesená",J171,0)</f>
        <v>0</v>
      </c>
      <c r="BH171" s="163" t="n">
        <f aca="false">IF(N171="sníž. přenesená",J171,0)</f>
        <v>0</v>
      </c>
      <c r="BI171" s="163" t="n">
        <f aca="false">IF(N171="nulová",J171,0)</f>
        <v>0</v>
      </c>
      <c r="BJ171" s="4" t="s">
        <v>78</v>
      </c>
      <c r="BK171" s="163" t="n">
        <f aca="false">ROUND(I171*H171,2)</f>
        <v>730</v>
      </c>
      <c r="BL171" s="4" t="s">
        <v>280</v>
      </c>
      <c r="BM171" s="162" t="s">
        <v>1731</v>
      </c>
    </row>
    <row r="172" s="20" customFormat="true" ht="16.5" hidden="false" customHeight="true" outlineLevel="0" collapsed="false">
      <c r="B172" s="21"/>
      <c r="C172" s="151" t="s">
        <v>649</v>
      </c>
      <c r="D172" s="151" t="s">
        <v>172</v>
      </c>
      <c r="E172" s="152" t="s">
        <v>1732</v>
      </c>
      <c r="F172" s="153" t="s">
        <v>1733</v>
      </c>
      <c r="G172" s="154" t="s">
        <v>292</v>
      </c>
      <c r="H172" s="155" t="n">
        <v>5</v>
      </c>
      <c r="I172" s="156" t="n">
        <v>1020</v>
      </c>
      <c r="J172" s="157" t="n">
        <f aca="false">ROUND(I172*H172,2)</f>
        <v>5100</v>
      </c>
      <c r="K172" s="153"/>
      <c r="L172" s="21"/>
      <c r="M172" s="158"/>
      <c r="N172" s="159" t="s">
        <v>42</v>
      </c>
      <c r="O172" s="160" t="n">
        <v>0</v>
      </c>
      <c r="P172" s="160" t="n">
        <f aca="false">O172*H172</f>
        <v>0</v>
      </c>
      <c r="Q172" s="160" t="n">
        <v>0</v>
      </c>
      <c r="R172" s="160" t="n">
        <f aca="false">Q172*H172</f>
        <v>0</v>
      </c>
      <c r="S172" s="160" t="n">
        <v>0</v>
      </c>
      <c r="T172" s="161" t="n">
        <f aca="false">S172*H172</f>
        <v>0</v>
      </c>
      <c r="AR172" s="162" t="s">
        <v>280</v>
      </c>
      <c r="AT172" s="162" t="s">
        <v>172</v>
      </c>
      <c r="AU172" s="162" t="s">
        <v>78</v>
      </c>
      <c r="AY172" s="4" t="s">
        <v>170</v>
      </c>
      <c r="BE172" s="163" t="n">
        <f aca="false">IF(N172="základní",J172,0)</f>
        <v>5100</v>
      </c>
      <c r="BF172" s="163" t="n">
        <f aca="false">IF(N172="snížená",J172,0)</f>
        <v>0</v>
      </c>
      <c r="BG172" s="163" t="n">
        <f aca="false">IF(N172="zákl. přenesená",J172,0)</f>
        <v>0</v>
      </c>
      <c r="BH172" s="163" t="n">
        <f aca="false">IF(N172="sníž. přenesená",J172,0)</f>
        <v>0</v>
      </c>
      <c r="BI172" s="163" t="n">
        <f aca="false">IF(N172="nulová",J172,0)</f>
        <v>0</v>
      </c>
      <c r="BJ172" s="4" t="s">
        <v>78</v>
      </c>
      <c r="BK172" s="163" t="n">
        <f aca="false">ROUND(I172*H172,2)</f>
        <v>5100</v>
      </c>
      <c r="BL172" s="4" t="s">
        <v>280</v>
      </c>
      <c r="BM172" s="162" t="s">
        <v>1734</v>
      </c>
    </row>
    <row r="173" s="20" customFormat="true" ht="16.5" hidden="false" customHeight="true" outlineLevel="0" collapsed="false">
      <c r="B173" s="21"/>
      <c r="C173" s="151" t="s">
        <v>656</v>
      </c>
      <c r="D173" s="151" t="s">
        <v>172</v>
      </c>
      <c r="E173" s="152" t="s">
        <v>1735</v>
      </c>
      <c r="F173" s="153" t="s">
        <v>1736</v>
      </c>
      <c r="G173" s="154" t="s">
        <v>292</v>
      </c>
      <c r="H173" s="155" t="n">
        <v>5</v>
      </c>
      <c r="I173" s="156" t="n">
        <v>355.5</v>
      </c>
      <c r="J173" s="157" t="n">
        <f aca="false">ROUND(I173*H173,2)</f>
        <v>1777.5</v>
      </c>
      <c r="K173" s="153"/>
      <c r="L173" s="21"/>
      <c r="M173" s="158"/>
      <c r="N173" s="159" t="s">
        <v>42</v>
      </c>
      <c r="O173" s="160" t="n">
        <v>0</v>
      </c>
      <c r="P173" s="160" t="n">
        <f aca="false">O173*H173</f>
        <v>0</v>
      </c>
      <c r="Q173" s="160" t="n">
        <v>0</v>
      </c>
      <c r="R173" s="160" t="n">
        <f aca="false">Q173*H173</f>
        <v>0</v>
      </c>
      <c r="S173" s="160" t="n">
        <v>0</v>
      </c>
      <c r="T173" s="161" t="n">
        <f aca="false">S173*H173</f>
        <v>0</v>
      </c>
      <c r="AR173" s="162" t="s">
        <v>280</v>
      </c>
      <c r="AT173" s="162" t="s">
        <v>172</v>
      </c>
      <c r="AU173" s="162" t="s">
        <v>78</v>
      </c>
      <c r="AY173" s="4" t="s">
        <v>170</v>
      </c>
      <c r="BE173" s="163" t="n">
        <f aca="false">IF(N173="základní",J173,0)</f>
        <v>1777.5</v>
      </c>
      <c r="BF173" s="163" t="n">
        <f aca="false">IF(N173="snížená",J173,0)</f>
        <v>0</v>
      </c>
      <c r="BG173" s="163" t="n">
        <f aca="false">IF(N173="zákl. přenesená",J173,0)</f>
        <v>0</v>
      </c>
      <c r="BH173" s="163" t="n">
        <f aca="false">IF(N173="sníž. přenesená",J173,0)</f>
        <v>0</v>
      </c>
      <c r="BI173" s="163" t="n">
        <f aca="false">IF(N173="nulová",J173,0)</f>
        <v>0</v>
      </c>
      <c r="BJ173" s="4" t="s">
        <v>78</v>
      </c>
      <c r="BK173" s="163" t="n">
        <f aca="false">ROUND(I173*H173,2)</f>
        <v>1777.5</v>
      </c>
      <c r="BL173" s="4" t="s">
        <v>280</v>
      </c>
      <c r="BM173" s="162" t="s">
        <v>1737</v>
      </c>
    </row>
    <row r="174" s="20" customFormat="true" ht="16.5" hidden="false" customHeight="true" outlineLevel="0" collapsed="false">
      <c r="B174" s="21"/>
      <c r="C174" s="151" t="s">
        <v>661</v>
      </c>
      <c r="D174" s="151" t="s">
        <v>172</v>
      </c>
      <c r="E174" s="152" t="s">
        <v>1738</v>
      </c>
      <c r="F174" s="153" t="s">
        <v>1739</v>
      </c>
      <c r="G174" s="154" t="s">
        <v>292</v>
      </c>
      <c r="H174" s="155" t="n">
        <v>18</v>
      </c>
      <c r="I174" s="156" t="n">
        <v>113.5</v>
      </c>
      <c r="J174" s="157" t="n">
        <f aca="false">ROUND(I174*H174,2)</f>
        <v>2043</v>
      </c>
      <c r="K174" s="153"/>
      <c r="L174" s="21"/>
      <c r="M174" s="158"/>
      <c r="N174" s="159" t="s">
        <v>42</v>
      </c>
      <c r="O174" s="160" t="n">
        <v>0</v>
      </c>
      <c r="P174" s="160" t="n">
        <f aca="false">O174*H174</f>
        <v>0</v>
      </c>
      <c r="Q174" s="160" t="n">
        <v>0</v>
      </c>
      <c r="R174" s="160" t="n">
        <f aca="false">Q174*H174</f>
        <v>0</v>
      </c>
      <c r="S174" s="160" t="n">
        <v>0</v>
      </c>
      <c r="T174" s="161" t="n">
        <f aca="false">S174*H174</f>
        <v>0</v>
      </c>
      <c r="AR174" s="162" t="s">
        <v>280</v>
      </c>
      <c r="AT174" s="162" t="s">
        <v>172</v>
      </c>
      <c r="AU174" s="162" t="s">
        <v>78</v>
      </c>
      <c r="AY174" s="4" t="s">
        <v>170</v>
      </c>
      <c r="BE174" s="163" t="n">
        <f aca="false">IF(N174="základní",J174,0)</f>
        <v>2043</v>
      </c>
      <c r="BF174" s="163" t="n">
        <f aca="false">IF(N174="snížená",J174,0)</f>
        <v>0</v>
      </c>
      <c r="BG174" s="163" t="n">
        <f aca="false">IF(N174="zákl. přenesená",J174,0)</f>
        <v>0</v>
      </c>
      <c r="BH174" s="163" t="n">
        <f aca="false">IF(N174="sníž. přenesená",J174,0)</f>
        <v>0</v>
      </c>
      <c r="BI174" s="163" t="n">
        <f aca="false">IF(N174="nulová",J174,0)</f>
        <v>0</v>
      </c>
      <c r="BJ174" s="4" t="s">
        <v>78</v>
      </c>
      <c r="BK174" s="163" t="n">
        <f aca="false">ROUND(I174*H174,2)</f>
        <v>2043</v>
      </c>
      <c r="BL174" s="4" t="s">
        <v>280</v>
      </c>
      <c r="BM174" s="162" t="s">
        <v>1740</v>
      </c>
    </row>
    <row r="175" s="20" customFormat="true" ht="16.5" hidden="false" customHeight="true" outlineLevel="0" collapsed="false">
      <c r="B175" s="21"/>
      <c r="C175" s="151" t="s">
        <v>670</v>
      </c>
      <c r="D175" s="151" t="s">
        <v>172</v>
      </c>
      <c r="E175" s="152" t="s">
        <v>1741</v>
      </c>
      <c r="F175" s="153" t="s">
        <v>1742</v>
      </c>
      <c r="G175" s="154" t="s">
        <v>292</v>
      </c>
      <c r="H175" s="155" t="n">
        <v>1</v>
      </c>
      <c r="I175" s="156" t="n">
        <v>326.5</v>
      </c>
      <c r="J175" s="157" t="n">
        <f aca="false">ROUND(I175*H175,2)</f>
        <v>326.5</v>
      </c>
      <c r="K175" s="153"/>
      <c r="L175" s="21"/>
      <c r="M175" s="158"/>
      <c r="N175" s="159" t="s">
        <v>42</v>
      </c>
      <c r="O175" s="160" t="n">
        <v>0</v>
      </c>
      <c r="P175" s="160" t="n">
        <f aca="false">O175*H175</f>
        <v>0</v>
      </c>
      <c r="Q175" s="160" t="n">
        <v>0</v>
      </c>
      <c r="R175" s="160" t="n">
        <f aca="false">Q175*H175</f>
        <v>0</v>
      </c>
      <c r="S175" s="160" t="n">
        <v>0</v>
      </c>
      <c r="T175" s="161" t="n">
        <f aca="false">S175*H175</f>
        <v>0</v>
      </c>
      <c r="AR175" s="162" t="s">
        <v>280</v>
      </c>
      <c r="AT175" s="162" t="s">
        <v>172</v>
      </c>
      <c r="AU175" s="162" t="s">
        <v>78</v>
      </c>
      <c r="AY175" s="4" t="s">
        <v>170</v>
      </c>
      <c r="BE175" s="163" t="n">
        <f aca="false">IF(N175="základní",J175,0)</f>
        <v>326.5</v>
      </c>
      <c r="BF175" s="163" t="n">
        <f aca="false">IF(N175="snížená",J175,0)</f>
        <v>0</v>
      </c>
      <c r="BG175" s="163" t="n">
        <f aca="false">IF(N175="zákl. přenesená",J175,0)</f>
        <v>0</v>
      </c>
      <c r="BH175" s="163" t="n">
        <f aca="false">IF(N175="sníž. přenesená",J175,0)</f>
        <v>0</v>
      </c>
      <c r="BI175" s="163" t="n">
        <f aca="false">IF(N175="nulová",J175,0)</f>
        <v>0</v>
      </c>
      <c r="BJ175" s="4" t="s">
        <v>78</v>
      </c>
      <c r="BK175" s="163" t="n">
        <f aca="false">ROUND(I175*H175,2)</f>
        <v>326.5</v>
      </c>
      <c r="BL175" s="4" t="s">
        <v>280</v>
      </c>
      <c r="BM175" s="162" t="s">
        <v>1743</v>
      </c>
    </row>
    <row r="176" s="20" customFormat="true" ht="16.5" hidden="false" customHeight="true" outlineLevel="0" collapsed="false">
      <c r="B176" s="21"/>
      <c r="C176" s="151" t="s">
        <v>677</v>
      </c>
      <c r="D176" s="151" t="s">
        <v>172</v>
      </c>
      <c r="E176" s="152" t="s">
        <v>1744</v>
      </c>
      <c r="F176" s="153" t="s">
        <v>1745</v>
      </c>
      <c r="G176" s="154" t="s">
        <v>292</v>
      </c>
      <c r="H176" s="155" t="n">
        <v>2</v>
      </c>
      <c r="I176" s="156" t="n">
        <v>754</v>
      </c>
      <c r="J176" s="157" t="n">
        <f aca="false">ROUND(I176*H176,2)</f>
        <v>1508</v>
      </c>
      <c r="K176" s="153"/>
      <c r="L176" s="21"/>
      <c r="M176" s="158"/>
      <c r="N176" s="159" t="s">
        <v>42</v>
      </c>
      <c r="O176" s="160" t="n">
        <v>0</v>
      </c>
      <c r="P176" s="160" t="n">
        <f aca="false">O176*H176</f>
        <v>0</v>
      </c>
      <c r="Q176" s="160" t="n">
        <v>0</v>
      </c>
      <c r="R176" s="160" t="n">
        <f aca="false">Q176*H176</f>
        <v>0</v>
      </c>
      <c r="S176" s="160" t="n">
        <v>0</v>
      </c>
      <c r="T176" s="161" t="n">
        <f aca="false">S176*H176</f>
        <v>0</v>
      </c>
      <c r="AR176" s="162" t="s">
        <v>280</v>
      </c>
      <c r="AT176" s="162" t="s">
        <v>172</v>
      </c>
      <c r="AU176" s="162" t="s">
        <v>78</v>
      </c>
      <c r="AY176" s="4" t="s">
        <v>170</v>
      </c>
      <c r="BE176" s="163" t="n">
        <f aca="false">IF(N176="základní",J176,0)</f>
        <v>1508</v>
      </c>
      <c r="BF176" s="163" t="n">
        <f aca="false">IF(N176="snížená",J176,0)</f>
        <v>0</v>
      </c>
      <c r="BG176" s="163" t="n">
        <f aca="false">IF(N176="zákl. přenesená",J176,0)</f>
        <v>0</v>
      </c>
      <c r="BH176" s="163" t="n">
        <f aca="false">IF(N176="sníž. přenesená",J176,0)</f>
        <v>0</v>
      </c>
      <c r="BI176" s="163" t="n">
        <f aca="false">IF(N176="nulová",J176,0)</f>
        <v>0</v>
      </c>
      <c r="BJ176" s="4" t="s">
        <v>78</v>
      </c>
      <c r="BK176" s="163" t="n">
        <f aca="false">ROUND(I176*H176,2)</f>
        <v>1508</v>
      </c>
      <c r="BL176" s="4" t="s">
        <v>280</v>
      </c>
      <c r="BM176" s="162" t="s">
        <v>1746</v>
      </c>
    </row>
    <row r="177" s="20" customFormat="true" ht="16.5" hidden="false" customHeight="true" outlineLevel="0" collapsed="false">
      <c r="B177" s="21"/>
      <c r="C177" s="151" t="s">
        <v>683</v>
      </c>
      <c r="D177" s="151" t="s">
        <v>172</v>
      </c>
      <c r="E177" s="152" t="s">
        <v>1747</v>
      </c>
      <c r="F177" s="153" t="s">
        <v>1748</v>
      </c>
      <c r="G177" s="154" t="s">
        <v>292</v>
      </c>
      <c r="H177" s="155" t="n">
        <v>1</v>
      </c>
      <c r="I177" s="156" t="n">
        <v>1207</v>
      </c>
      <c r="J177" s="157" t="n">
        <f aca="false">ROUND(I177*H177,2)</f>
        <v>1207</v>
      </c>
      <c r="K177" s="153"/>
      <c r="L177" s="21"/>
      <c r="M177" s="158"/>
      <c r="N177" s="159" t="s">
        <v>42</v>
      </c>
      <c r="O177" s="160" t="n">
        <v>0</v>
      </c>
      <c r="P177" s="160" t="n">
        <f aca="false">O177*H177</f>
        <v>0</v>
      </c>
      <c r="Q177" s="160" t="n">
        <v>0</v>
      </c>
      <c r="R177" s="160" t="n">
        <f aca="false">Q177*H177</f>
        <v>0</v>
      </c>
      <c r="S177" s="160" t="n">
        <v>0</v>
      </c>
      <c r="T177" s="161" t="n">
        <f aca="false">S177*H177</f>
        <v>0</v>
      </c>
      <c r="AR177" s="162" t="s">
        <v>280</v>
      </c>
      <c r="AT177" s="162" t="s">
        <v>172</v>
      </c>
      <c r="AU177" s="162" t="s">
        <v>78</v>
      </c>
      <c r="AY177" s="4" t="s">
        <v>170</v>
      </c>
      <c r="BE177" s="163" t="n">
        <f aca="false">IF(N177="základní",J177,0)</f>
        <v>1207</v>
      </c>
      <c r="BF177" s="163" t="n">
        <f aca="false">IF(N177="snížená",J177,0)</f>
        <v>0</v>
      </c>
      <c r="BG177" s="163" t="n">
        <f aca="false">IF(N177="zákl. přenesená",J177,0)</f>
        <v>0</v>
      </c>
      <c r="BH177" s="163" t="n">
        <f aca="false">IF(N177="sníž. přenesená",J177,0)</f>
        <v>0</v>
      </c>
      <c r="BI177" s="163" t="n">
        <f aca="false">IF(N177="nulová",J177,0)</f>
        <v>0</v>
      </c>
      <c r="BJ177" s="4" t="s">
        <v>78</v>
      </c>
      <c r="BK177" s="163" t="n">
        <f aca="false">ROUND(I177*H177,2)</f>
        <v>1207</v>
      </c>
      <c r="BL177" s="4" t="s">
        <v>280</v>
      </c>
      <c r="BM177" s="162" t="s">
        <v>1749</v>
      </c>
    </row>
    <row r="178" s="20" customFormat="true" ht="16.5" hidden="false" customHeight="true" outlineLevel="0" collapsed="false">
      <c r="B178" s="21"/>
      <c r="C178" s="151" t="s">
        <v>688</v>
      </c>
      <c r="D178" s="151" t="s">
        <v>172</v>
      </c>
      <c r="E178" s="152" t="s">
        <v>1750</v>
      </c>
      <c r="F178" s="153" t="s">
        <v>1751</v>
      </c>
      <c r="G178" s="154" t="s">
        <v>1271</v>
      </c>
      <c r="H178" s="155" t="n">
        <v>1</v>
      </c>
      <c r="I178" s="156" t="n">
        <v>1526</v>
      </c>
      <c r="J178" s="157" t="n">
        <f aca="false">ROUND(I178*H178,2)</f>
        <v>1526</v>
      </c>
      <c r="K178" s="153"/>
      <c r="L178" s="21"/>
      <c r="M178" s="158"/>
      <c r="N178" s="159" t="s">
        <v>42</v>
      </c>
      <c r="O178" s="160" t="n">
        <v>0</v>
      </c>
      <c r="P178" s="160" t="n">
        <f aca="false">O178*H178</f>
        <v>0</v>
      </c>
      <c r="Q178" s="160" t="n">
        <v>0</v>
      </c>
      <c r="R178" s="160" t="n">
        <f aca="false">Q178*H178</f>
        <v>0</v>
      </c>
      <c r="S178" s="160" t="n">
        <v>0</v>
      </c>
      <c r="T178" s="161" t="n">
        <f aca="false">S178*H178</f>
        <v>0</v>
      </c>
      <c r="AR178" s="162" t="s">
        <v>280</v>
      </c>
      <c r="AT178" s="162" t="s">
        <v>172</v>
      </c>
      <c r="AU178" s="162" t="s">
        <v>78</v>
      </c>
      <c r="AY178" s="4" t="s">
        <v>170</v>
      </c>
      <c r="BE178" s="163" t="n">
        <f aca="false">IF(N178="základní",J178,0)</f>
        <v>1526</v>
      </c>
      <c r="BF178" s="163" t="n">
        <f aca="false">IF(N178="snížená",J178,0)</f>
        <v>0</v>
      </c>
      <c r="BG178" s="163" t="n">
        <f aca="false">IF(N178="zákl. přenesená",J178,0)</f>
        <v>0</v>
      </c>
      <c r="BH178" s="163" t="n">
        <f aca="false">IF(N178="sníž. přenesená",J178,0)</f>
        <v>0</v>
      </c>
      <c r="BI178" s="163" t="n">
        <f aca="false">IF(N178="nulová",J178,0)</f>
        <v>0</v>
      </c>
      <c r="BJ178" s="4" t="s">
        <v>78</v>
      </c>
      <c r="BK178" s="163" t="n">
        <f aca="false">ROUND(I178*H178,2)</f>
        <v>1526</v>
      </c>
      <c r="BL178" s="4" t="s">
        <v>280</v>
      </c>
      <c r="BM178" s="162" t="s">
        <v>1752</v>
      </c>
    </row>
    <row r="179" s="20" customFormat="true" ht="16.5" hidden="false" customHeight="true" outlineLevel="0" collapsed="false">
      <c r="B179" s="21"/>
      <c r="C179" s="151" t="s">
        <v>694</v>
      </c>
      <c r="D179" s="151" t="s">
        <v>172</v>
      </c>
      <c r="E179" s="152" t="s">
        <v>1753</v>
      </c>
      <c r="F179" s="153" t="s">
        <v>1754</v>
      </c>
      <c r="G179" s="154" t="s">
        <v>292</v>
      </c>
      <c r="H179" s="155" t="n">
        <v>1</v>
      </c>
      <c r="I179" s="156" t="n">
        <v>1699</v>
      </c>
      <c r="J179" s="157" t="n">
        <f aca="false">ROUND(I179*H179,2)</f>
        <v>1699</v>
      </c>
      <c r="K179" s="153"/>
      <c r="L179" s="21"/>
      <c r="M179" s="158"/>
      <c r="N179" s="159" t="s">
        <v>42</v>
      </c>
      <c r="O179" s="160" t="n">
        <v>0</v>
      </c>
      <c r="P179" s="160" t="n">
        <f aca="false">O179*H179</f>
        <v>0</v>
      </c>
      <c r="Q179" s="160" t="n">
        <v>0</v>
      </c>
      <c r="R179" s="160" t="n">
        <f aca="false">Q179*H179</f>
        <v>0</v>
      </c>
      <c r="S179" s="160" t="n">
        <v>0</v>
      </c>
      <c r="T179" s="161" t="n">
        <f aca="false">S179*H179</f>
        <v>0</v>
      </c>
      <c r="AR179" s="162" t="s">
        <v>280</v>
      </c>
      <c r="AT179" s="162" t="s">
        <v>172</v>
      </c>
      <c r="AU179" s="162" t="s">
        <v>78</v>
      </c>
      <c r="AY179" s="4" t="s">
        <v>170</v>
      </c>
      <c r="BE179" s="163" t="n">
        <f aca="false">IF(N179="základní",J179,0)</f>
        <v>1699</v>
      </c>
      <c r="BF179" s="163" t="n">
        <f aca="false">IF(N179="snížená",J179,0)</f>
        <v>0</v>
      </c>
      <c r="BG179" s="163" t="n">
        <f aca="false">IF(N179="zákl. přenesená",J179,0)</f>
        <v>0</v>
      </c>
      <c r="BH179" s="163" t="n">
        <f aca="false">IF(N179="sníž. přenesená",J179,0)</f>
        <v>0</v>
      </c>
      <c r="BI179" s="163" t="n">
        <f aca="false">IF(N179="nulová",J179,0)</f>
        <v>0</v>
      </c>
      <c r="BJ179" s="4" t="s">
        <v>78</v>
      </c>
      <c r="BK179" s="163" t="n">
        <f aca="false">ROUND(I179*H179,2)</f>
        <v>1699</v>
      </c>
      <c r="BL179" s="4" t="s">
        <v>280</v>
      </c>
      <c r="BM179" s="162" t="s">
        <v>1755</v>
      </c>
    </row>
    <row r="180" s="20" customFormat="true" ht="16.5" hidden="false" customHeight="true" outlineLevel="0" collapsed="false">
      <c r="B180" s="21"/>
      <c r="C180" s="151" t="s">
        <v>700</v>
      </c>
      <c r="D180" s="151" t="s">
        <v>172</v>
      </c>
      <c r="E180" s="152" t="s">
        <v>1756</v>
      </c>
      <c r="F180" s="153" t="s">
        <v>1757</v>
      </c>
      <c r="G180" s="154" t="s">
        <v>1562</v>
      </c>
      <c r="H180" s="155" t="n">
        <v>979.399</v>
      </c>
      <c r="I180" s="156" t="n">
        <v>0.4</v>
      </c>
      <c r="J180" s="157" t="n">
        <f aca="false">ROUND(I180*H180,2)</f>
        <v>391.76</v>
      </c>
      <c r="K180" s="153"/>
      <c r="L180" s="21"/>
      <c r="M180" s="158"/>
      <c r="N180" s="159" t="s">
        <v>42</v>
      </c>
      <c r="O180" s="160" t="n">
        <v>0</v>
      </c>
      <c r="P180" s="160" t="n">
        <f aca="false">O180*H180</f>
        <v>0</v>
      </c>
      <c r="Q180" s="160" t="n">
        <v>0</v>
      </c>
      <c r="R180" s="160" t="n">
        <f aca="false">Q180*H180</f>
        <v>0</v>
      </c>
      <c r="S180" s="160" t="n">
        <v>0</v>
      </c>
      <c r="T180" s="161" t="n">
        <f aca="false">S180*H180</f>
        <v>0</v>
      </c>
      <c r="AR180" s="162" t="s">
        <v>280</v>
      </c>
      <c r="AT180" s="162" t="s">
        <v>172</v>
      </c>
      <c r="AU180" s="162" t="s">
        <v>78</v>
      </c>
      <c r="AY180" s="4" t="s">
        <v>170</v>
      </c>
      <c r="BE180" s="163" t="n">
        <f aca="false">IF(N180="základní",J180,0)</f>
        <v>391.76</v>
      </c>
      <c r="BF180" s="163" t="n">
        <f aca="false">IF(N180="snížená",J180,0)</f>
        <v>0</v>
      </c>
      <c r="BG180" s="163" t="n">
        <f aca="false">IF(N180="zákl. přenesená",J180,0)</f>
        <v>0</v>
      </c>
      <c r="BH180" s="163" t="n">
        <f aca="false">IF(N180="sníž. přenesená",J180,0)</f>
        <v>0</v>
      </c>
      <c r="BI180" s="163" t="n">
        <f aca="false">IF(N180="nulová",J180,0)</f>
        <v>0</v>
      </c>
      <c r="BJ180" s="4" t="s">
        <v>78</v>
      </c>
      <c r="BK180" s="163" t="n">
        <f aca="false">ROUND(I180*H180,2)</f>
        <v>391.76</v>
      </c>
      <c r="BL180" s="4" t="s">
        <v>280</v>
      </c>
      <c r="BM180" s="162" t="s">
        <v>1758</v>
      </c>
    </row>
    <row r="181" s="139" customFormat="true" ht="25.9" hidden="false" customHeight="true" outlineLevel="0" collapsed="false">
      <c r="B181" s="140"/>
      <c r="D181" s="141" t="s">
        <v>70</v>
      </c>
      <c r="E181" s="142" t="s">
        <v>1241</v>
      </c>
      <c r="F181" s="142" t="s">
        <v>1242</v>
      </c>
      <c r="J181" s="143" t="n">
        <f aca="false">BK181</f>
        <v>24165.63</v>
      </c>
      <c r="L181" s="140"/>
      <c r="M181" s="144"/>
      <c r="P181" s="145" t="n">
        <f aca="false">SUM(P182:P183)</f>
        <v>0</v>
      </c>
      <c r="R181" s="145" t="n">
        <f aca="false">SUM(R182:R183)</f>
        <v>0</v>
      </c>
      <c r="T181" s="146" t="n">
        <f aca="false">SUM(T182:T183)</f>
        <v>0</v>
      </c>
      <c r="AR181" s="141" t="s">
        <v>80</v>
      </c>
      <c r="AT181" s="147" t="s">
        <v>70</v>
      </c>
      <c r="AU181" s="147" t="s">
        <v>71</v>
      </c>
      <c r="AY181" s="141" t="s">
        <v>170</v>
      </c>
      <c r="BK181" s="148" t="n">
        <f aca="false">SUM(BK182:BK183)</f>
        <v>24165.63</v>
      </c>
    </row>
    <row r="182" s="20" customFormat="true" ht="16.5" hidden="false" customHeight="true" outlineLevel="0" collapsed="false">
      <c r="B182" s="21"/>
      <c r="C182" s="151" t="s">
        <v>706</v>
      </c>
      <c r="D182" s="151" t="s">
        <v>172</v>
      </c>
      <c r="E182" s="152" t="s">
        <v>1241</v>
      </c>
      <c r="F182" s="153" t="s">
        <v>1759</v>
      </c>
      <c r="G182" s="154" t="s">
        <v>1552</v>
      </c>
      <c r="H182" s="155" t="n">
        <v>50</v>
      </c>
      <c r="I182" s="156" t="n">
        <v>475</v>
      </c>
      <c r="J182" s="157" t="n">
        <f aca="false">ROUND(I182*H182,2)</f>
        <v>23750</v>
      </c>
      <c r="K182" s="153"/>
      <c r="L182" s="21"/>
      <c r="M182" s="158"/>
      <c r="N182" s="159" t="s">
        <v>42</v>
      </c>
      <c r="O182" s="160" t="n">
        <v>0</v>
      </c>
      <c r="P182" s="160" t="n">
        <f aca="false">O182*H182</f>
        <v>0</v>
      </c>
      <c r="Q182" s="160" t="n">
        <v>0</v>
      </c>
      <c r="R182" s="160" t="n">
        <f aca="false">Q182*H182</f>
        <v>0</v>
      </c>
      <c r="S182" s="160" t="n">
        <v>0</v>
      </c>
      <c r="T182" s="161" t="n">
        <f aca="false">S182*H182</f>
        <v>0</v>
      </c>
      <c r="AR182" s="162" t="s">
        <v>280</v>
      </c>
      <c r="AT182" s="162" t="s">
        <v>172</v>
      </c>
      <c r="AU182" s="162" t="s">
        <v>78</v>
      </c>
      <c r="AY182" s="4" t="s">
        <v>170</v>
      </c>
      <c r="BE182" s="163" t="n">
        <f aca="false">IF(N182="základní",J182,0)</f>
        <v>23750</v>
      </c>
      <c r="BF182" s="163" t="n">
        <f aca="false">IF(N182="snížená",J182,0)</f>
        <v>0</v>
      </c>
      <c r="BG182" s="163" t="n">
        <f aca="false">IF(N182="zákl. přenesená",J182,0)</f>
        <v>0</v>
      </c>
      <c r="BH182" s="163" t="n">
        <f aca="false">IF(N182="sníž. přenesená",J182,0)</f>
        <v>0</v>
      </c>
      <c r="BI182" s="163" t="n">
        <f aca="false">IF(N182="nulová",J182,0)</f>
        <v>0</v>
      </c>
      <c r="BJ182" s="4" t="s">
        <v>78</v>
      </c>
      <c r="BK182" s="163" t="n">
        <f aca="false">ROUND(I182*H182,2)</f>
        <v>23750</v>
      </c>
      <c r="BL182" s="4" t="s">
        <v>280</v>
      </c>
      <c r="BM182" s="162" t="s">
        <v>1760</v>
      </c>
    </row>
    <row r="183" s="20" customFormat="true" ht="21.75" hidden="false" customHeight="true" outlineLevel="0" collapsed="false">
      <c r="B183" s="21"/>
      <c r="C183" s="151" t="s">
        <v>713</v>
      </c>
      <c r="D183" s="151" t="s">
        <v>172</v>
      </c>
      <c r="E183" s="152" t="s">
        <v>1761</v>
      </c>
      <c r="F183" s="153" t="s">
        <v>1762</v>
      </c>
      <c r="G183" s="154" t="s">
        <v>1562</v>
      </c>
      <c r="H183" s="155" t="n">
        <v>237.5</v>
      </c>
      <c r="I183" s="156" t="n">
        <v>1.75</v>
      </c>
      <c r="J183" s="157" t="n">
        <f aca="false">ROUND(I183*H183,2)</f>
        <v>415.63</v>
      </c>
      <c r="K183" s="153"/>
      <c r="L183" s="21"/>
      <c r="M183" s="209"/>
      <c r="N183" s="210" t="s">
        <v>42</v>
      </c>
      <c r="O183" s="211" t="n">
        <v>0</v>
      </c>
      <c r="P183" s="211" t="n">
        <f aca="false">O183*H183</f>
        <v>0</v>
      </c>
      <c r="Q183" s="211" t="n">
        <v>0</v>
      </c>
      <c r="R183" s="211" t="n">
        <f aca="false">Q183*H183</f>
        <v>0</v>
      </c>
      <c r="S183" s="211" t="n">
        <v>0</v>
      </c>
      <c r="T183" s="212" t="n">
        <f aca="false">S183*H183</f>
        <v>0</v>
      </c>
      <c r="AR183" s="162" t="s">
        <v>280</v>
      </c>
      <c r="AT183" s="162" t="s">
        <v>172</v>
      </c>
      <c r="AU183" s="162" t="s">
        <v>78</v>
      </c>
      <c r="AY183" s="4" t="s">
        <v>170</v>
      </c>
      <c r="BE183" s="163" t="n">
        <f aca="false">IF(N183="základní",J183,0)</f>
        <v>415.63</v>
      </c>
      <c r="BF183" s="163" t="n">
        <f aca="false">IF(N183="snížená",J183,0)</f>
        <v>0</v>
      </c>
      <c r="BG183" s="163" t="n">
        <f aca="false">IF(N183="zákl. přenesená",J183,0)</f>
        <v>0</v>
      </c>
      <c r="BH183" s="163" t="n">
        <f aca="false">IF(N183="sníž. přenesená",J183,0)</f>
        <v>0</v>
      </c>
      <c r="BI183" s="163" t="n">
        <f aca="false">IF(N183="nulová",J183,0)</f>
        <v>0</v>
      </c>
      <c r="BJ183" s="4" t="s">
        <v>78</v>
      </c>
      <c r="BK183" s="163" t="n">
        <f aca="false">ROUND(I183*H183,2)</f>
        <v>415.63</v>
      </c>
      <c r="BL183" s="4" t="s">
        <v>280</v>
      </c>
      <c r="BM183" s="162" t="s">
        <v>1763</v>
      </c>
    </row>
    <row r="184" s="20" customFormat="true" ht="6.95" hidden="false" customHeight="true" outlineLevel="0" collapsed="false">
      <c r="B184" s="36"/>
      <c r="C184" s="37"/>
      <c r="D184" s="37"/>
      <c r="E184" s="37"/>
      <c r="F184" s="37"/>
      <c r="G184" s="37"/>
      <c r="H184" s="37"/>
      <c r="I184" s="37"/>
      <c r="J184" s="37"/>
      <c r="K184" s="37"/>
      <c r="L184" s="21"/>
    </row>
  </sheetData>
  <autoFilter ref="C93:K183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319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I318" activeCellId="0" sqref="I318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91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1764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ROUND(J98, 2)</f>
        <v>1675032.6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ROUND((SUM(BE98:BE318)),  2)</f>
        <v>1675032.6</v>
      </c>
      <c r="I35" s="110" t="n">
        <v>0.21</v>
      </c>
      <c r="J35" s="94" t="n">
        <f aca="false">ROUND(((SUM(BE98:BE318))*I35),  2)</f>
        <v>351756.85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ROUND((SUM(BF98:BF318)),  2)</f>
        <v>0</v>
      </c>
      <c r="I36" s="110" t="n">
        <v>0.15</v>
      </c>
      <c r="J36" s="94" t="n">
        <f aca="false">ROUND(((SUM(BF98:BF318))*I36),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ROUND((SUM(BG98:BG318)),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ROUND((SUM(BH98:BH318)),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ROUND((SUM(BI98:BI318)),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2026789.45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22044103 - Zdravotechnika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J98</f>
        <v>1675032.6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132</v>
      </c>
      <c r="E64" s="124"/>
      <c r="F64" s="124"/>
      <c r="G64" s="124"/>
      <c r="H64" s="124"/>
      <c r="I64" s="124"/>
      <c r="J64" s="125" t="n">
        <f aca="false">J99</f>
        <v>69416.41</v>
      </c>
      <c r="L64" s="122"/>
    </row>
    <row r="65" s="89" customFormat="true" ht="19.9" hidden="false" customHeight="true" outlineLevel="0" collapsed="false">
      <c r="B65" s="126"/>
      <c r="D65" s="127" t="s">
        <v>137</v>
      </c>
      <c r="E65" s="128"/>
      <c r="F65" s="128"/>
      <c r="G65" s="128"/>
      <c r="H65" s="128"/>
      <c r="I65" s="128"/>
      <c r="J65" s="129" t="n">
        <f aca="false">J100</f>
        <v>3589.02</v>
      </c>
      <c r="L65" s="126"/>
    </row>
    <row r="66" s="89" customFormat="true" ht="19.9" hidden="false" customHeight="true" outlineLevel="0" collapsed="false">
      <c r="B66" s="126"/>
      <c r="D66" s="127" t="s">
        <v>138</v>
      </c>
      <c r="E66" s="128"/>
      <c r="F66" s="128"/>
      <c r="G66" s="128"/>
      <c r="H66" s="128"/>
      <c r="I66" s="128"/>
      <c r="J66" s="129" t="n">
        <f aca="false">J103</f>
        <v>41848</v>
      </c>
      <c r="L66" s="126"/>
    </row>
    <row r="67" s="89" customFormat="true" ht="19.9" hidden="false" customHeight="true" outlineLevel="0" collapsed="false">
      <c r="B67" s="126"/>
      <c r="D67" s="127" t="s">
        <v>1765</v>
      </c>
      <c r="E67" s="128"/>
      <c r="F67" s="128"/>
      <c r="G67" s="128"/>
      <c r="H67" s="128"/>
      <c r="I67" s="128"/>
      <c r="J67" s="129" t="n">
        <f aca="false">J116</f>
        <v>23979.39</v>
      </c>
      <c r="L67" s="126"/>
    </row>
    <row r="68" s="121" customFormat="true" ht="24.95" hidden="false" customHeight="true" outlineLevel="0" collapsed="false">
      <c r="B68" s="122"/>
      <c r="D68" s="123" t="s">
        <v>140</v>
      </c>
      <c r="E68" s="124"/>
      <c r="F68" s="124"/>
      <c r="G68" s="124"/>
      <c r="H68" s="124"/>
      <c r="I68" s="124"/>
      <c r="J68" s="125" t="n">
        <f aca="false">J129</f>
        <v>1587092.19</v>
      </c>
      <c r="L68" s="122"/>
    </row>
    <row r="69" s="89" customFormat="true" ht="19.9" hidden="false" customHeight="true" outlineLevel="0" collapsed="false">
      <c r="B69" s="126"/>
      <c r="D69" s="127" t="s">
        <v>142</v>
      </c>
      <c r="E69" s="128"/>
      <c r="F69" s="128"/>
      <c r="G69" s="128"/>
      <c r="H69" s="128"/>
      <c r="I69" s="128"/>
      <c r="J69" s="129" t="n">
        <f aca="false">J130</f>
        <v>27024.64</v>
      </c>
      <c r="L69" s="126"/>
    </row>
    <row r="70" s="89" customFormat="true" ht="19.9" hidden="false" customHeight="true" outlineLevel="0" collapsed="false">
      <c r="B70" s="126"/>
      <c r="D70" s="127" t="s">
        <v>1766</v>
      </c>
      <c r="E70" s="128"/>
      <c r="F70" s="128"/>
      <c r="G70" s="128"/>
      <c r="H70" s="128"/>
      <c r="I70" s="128"/>
      <c r="J70" s="129" t="n">
        <f aca="false">J140</f>
        <v>426185.31</v>
      </c>
      <c r="L70" s="126"/>
    </row>
    <row r="71" s="89" customFormat="true" ht="19.9" hidden="false" customHeight="true" outlineLevel="0" collapsed="false">
      <c r="B71" s="126"/>
      <c r="D71" s="127" t="s">
        <v>1767</v>
      </c>
      <c r="E71" s="128"/>
      <c r="F71" s="128"/>
      <c r="G71" s="128"/>
      <c r="H71" s="128"/>
      <c r="I71" s="128"/>
      <c r="J71" s="129" t="n">
        <f aca="false">J181</f>
        <v>433314.24</v>
      </c>
      <c r="L71" s="126"/>
    </row>
    <row r="72" s="89" customFormat="true" ht="19.9" hidden="false" customHeight="true" outlineLevel="0" collapsed="false">
      <c r="B72" s="126"/>
      <c r="D72" s="127" t="s">
        <v>1768</v>
      </c>
      <c r="E72" s="128"/>
      <c r="F72" s="128"/>
      <c r="G72" s="128"/>
      <c r="H72" s="128"/>
      <c r="I72" s="128"/>
      <c r="J72" s="129" t="n">
        <f aca="false">J258</f>
        <v>5506.3</v>
      </c>
      <c r="L72" s="126"/>
    </row>
    <row r="73" s="89" customFormat="true" ht="19.9" hidden="false" customHeight="true" outlineLevel="0" collapsed="false">
      <c r="B73" s="126"/>
      <c r="D73" s="127" t="s">
        <v>1769</v>
      </c>
      <c r="E73" s="128"/>
      <c r="F73" s="128"/>
      <c r="G73" s="128"/>
      <c r="H73" s="128"/>
      <c r="I73" s="128"/>
      <c r="J73" s="129" t="n">
        <f aca="false">J263</f>
        <v>501370.5</v>
      </c>
      <c r="L73" s="126"/>
    </row>
    <row r="74" s="89" customFormat="true" ht="19.9" hidden="false" customHeight="true" outlineLevel="0" collapsed="false">
      <c r="B74" s="126"/>
      <c r="D74" s="127" t="s">
        <v>1770</v>
      </c>
      <c r="E74" s="128"/>
      <c r="F74" s="128"/>
      <c r="G74" s="128"/>
      <c r="H74" s="128"/>
      <c r="I74" s="128"/>
      <c r="J74" s="129" t="n">
        <f aca="false">J302</f>
        <v>158291.2</v>
      </c>
      <c r="L74" s="126"/>
    </row>
    <row r="75" s="89" customFormat="true" ht="19.9" hidden="false" customHeight="true" outlineLevel="0" collapsed="false">
      <c r="B75" s="126"/>
      <c r="D75" s="127" t="s">
        <v>1771</v>
      </c>
      <c r="E75" s="128"/>
      <c r="F75" s="128"/>
      <c r="G75" s="128"/>
      <c r="H75" s="128"/>
      <c r="I75" s="128"/>
      <c r="J75" s="129" t="n">
        <f aca="false">J307</f>
        <v>35400</v>
      </c>
      <c r="L75" s="126"/>
    </row>
    <row r="76" s="121" customFormat="true" ht="24.95" hidden="false" customHeight="true" outlineLevel="0" collapsed="false">
      <c r="B76" s="122"/>
      <c r="D76" s="123" t="s">
        <v>1772</v>
      </c>
      <c r="E76" s="124"/>
      <c r="F76" s="124"/>
      <c r="G76" s="124"/>
      <c r="H76" s="124"/>
      <c r="I76" s="124"/>
      <c r="J76" s="125" t="n">
        <f aca="false">J312</f>
        <v>18524</v>
      </c>
      <c r="L76" s="122"/>
    </row>
    <row r="77" s="20" customFormat="true" ht="21.95" hidden="false" customHeight="true" outlineLevel="0" collapsed="false">
      <c r="B77" s="21"/>
      <c r="L77" s="21"/>
    </row>
    <row r="78" s="20" customFormat="true" ht="6.95" hidden="false" customHeight="true" outlineLevel="0" collapsed="false"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21"/>
    </row>
    <row r="82" s="20" customFormat="true" ht="6.95" hidden="false" customHeight="true" outlineLevel="0" collapsed="false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21"/>
    </row>
    <row r="83" s="20" customFormat="true" ht="24.95" hidden="false" customHeight="true" outlineLevel="0" collapsed="false">
      <c r="B83" s="21"/>
      <c r="C83" s="8" t="s">
        <v>155</v>
      </c>
      <c r="L83" s="21"/>
    </row>
    <row r="84" s="20" customFormat="true" ht="6.95" hidden="false" customHeight="true" outlineLevel="0" collapsed="false">
      <c r="B84" s="21"/>
      <c r="L84" s="21"/>
    </row>
    <row r="85" s="20" customFormat="true" ht="12" hidden="false" customHeight="true" outlineLevel="0" collapsed="false">
      <c r="B85" s="21"/>
      <c r="C85" s="14" t="s">
        <v>14</v>
      </c>
      <c r="L85" s="21"/>
    </row>
    <row r="86" s="20" customFormat="true" ht="16.5" hidden="false" customHeight="true" outlineLevel="0" collapsed="false">
      <c r="B86" s="21"/>
      <c r="E86" s="102" t="str">
        <f aca="false">E7</f>
        <v>Nové sportovní a sociální zázemí TJ Sokol Hrabová, z.s.</v>
      </c>
      <c r="F86" s="102"/>
      <c r="G86" s="102"/>
      <c r="H86" s="102"/>
      <c r="L86" s="21"/>
    </row>
    <row r="87" customFormat="false" ht="12" hidden="false" customHeight="true" outlineLevel="0" collapsed="false">
      <c r="B87" s="7"/>
      <c r="C87" s="14" t="s">
        <v>124</v>
      </c>
      <c r="L87" s="7"/>
    </row>
    <row r="88" s="20" customFormat="true" ht="23.25" hidden="false" customHeight="true" outlineLevel="0" collapsed="false">
      <c r="B88" s="21"/>
      <c r="E88" s="102" t="s">
        <v>125</v>
      </c>
      <c r="F88" s="102"/>
      <c r="G88" s="102"/>
      <c r="H88" s="102"/>
      <c r="L88" s="21"/>
    </row>
    <row r="89" s="20" customFormat="true" ht="12" hidden="false" customHeight="true" outlineLevel="0" collapsed="false">
      <c r="B89" s="21"/>
      <c r="C89" s="14" t="s">
        <v>126</v>
      </c>
      <c r="L89" s="21"/>
    </row>
    <row r="90" s="20" customFormat="true" ht="16.5" hidden="false" customHeight="true" outlineLevel="0" collapsed="false">
      <c r="B90" s="21"/>
      <c r="E90" s="45" t="str">
        <f aca="false">E11</f>
        <v>22044103 - Zdravotechnika</v>
      </c>
      <c r="F90" s="45"/>
      <c r="G90" s="45"/>
      <c r="H90" s="45"/>
      <c r="L90" s="21"/>
    </row>
    <row r="91" s="20" customFormat="true" ht="6.95" hidden="false" customHeight="true" outlineLevel="0" collapsed="false">
      <c r="B91" s="21"/>
      <c r="L91" s="21"/>
    </row>
    <row r="92" s="20" customFormat="true" ht="12" hidden="false" customHeight="true" outlineLevel="0" collapsed="false">
      <c r="B92" s="21"/>
      <c r="C92" s="14" t="s">
        <v>19</v>
      </c>
      <c r="F92" s="15" t="str">
        <f aca="false">F14</f>
        <v>Ostrava - Hrabová</v>
      </c>
      <c r="I92" s="14" t="s">
        <v>21</v>
      </c>
      <c r="J92" s="103" t="n">
        <f aca="false">IF(J14="","",J14)</f>
        <v>45979</v>
      </c>
      <c r="L92" s="21"/>
    </row>
    <row r="93" s="20" customFormat="true" ht="6.95" hidden="false" customHeight="true" outlineLevel="0" collapsed="false">
      <c r="B93" s="21"/>
      <c r="L93" s="21"/>
    </row>
    <row r="94" s="20" customFormat="true" ht="25.7" hidden="false" customHeight="true" outlineLevel="0" collapsed="false">
      <c r="B94" s="21"/>
      <c r="C94" s="14" t="s">
        <v>24</v>
      </c>
      <c r="F94" s="15" t="str">
        <f aca="false">E17</f>
        <v>TJ Sokol Hrabová, z.s.</v>
      </c>
      <c r="I94" s="14" t="s">
        <v>30</v>
      </c>
      <c r="J94" s="117" t="str">
        <f aca="false">E23</f>
        <v>ing arch Hana Kovářová</v>
      </c>
      <c r="L94" s="21"/>
    </row>
    <row r="95" s="20" customFormat="true" ht="15.2" hidden="false" customHeight="true" outlineLevel="0" collapsed="false">
      <c r="B95" s="21"/>
      <c r="C95" s="14" t="s">
        <v>28</v>
      </c>
      <c r="F95" s="15" t="str">
        <f aca="false">IF(E20="","",E20)</f>
        <v> </v>
      </c>
      <c r="I95" s="14" t="s">
        <v>33</v>
      </c>
      <c r="J95" s="117" t="str">
        <f aca="false">E26</f>
        <v>Anna Mužná</v>
      </c>
      <c r="L95" s="21"/>
    </row>
    <row r="96" s="20" customFormat="true" ht="10.35" hidden="false" customHeight="true" outlineLevel="0" collapsed="false">
      <c r="B96" s="21"/>
      <c r="L96" s="21"/>
    </row>
    <row r="97" s="130" customFormat="true" ht="29.25" hidden="false" customHeight="true" outlineLevel="0" collapsed="false">
      <c r="B97" s="131"/>
      <c r="C97" s="132" t="s">
        <v>156</v>
      </c>
      <c r="D97" s="133" t="s">
        <v>56</v>
      </c>
      <c r="E97" s="133" t="s">
        <v>52</v>
      </c>
      <c r="F97" s="133" t="s">
        <v>53</v>
      </c>
      <c r="G97" s="133" t="s">
        <v>157</v>
      </c>
      <c r="H97" s="133" t="s">
        <v>158</v>
      </c>
      <c r="I97" s="133" t="s">
        <v>159</v>
      </c>
      <c r="J97" s="133" t="s">
        <v>130</v>
      </c>
      <c r="K97" s="134" t="s">
        <v>160</v>
      </c>
      <c r="L97" s="131"/>
      <c r="M97" s="58"/>
      <c r="N97" s="59" t="s">
        <v>41</v>
      </c>
      <c r="O97" s="59" t="s">
        <v>161</v>
      </c>
      <c r="P97" s="59" t="s">
        <v>162</v>
      </c>
      <c r="Q97" s="59" t="s">
        <v>163</v>
      </c>
      <c r="R97" s="59" t="s">
        <v>164</v>
      </c>
      <c r="S97" s="59" t="s">
        <v>165</v>
      </c>
      <c r="T97" s="60" t="s">
        <v>166</v>
      </c>
    </row>
    <row r="98" s="20" customFormat="true" ht="22.9" hidden="false" customHeight="true" outlineLevel="0" collapsed="false">
      <c r="B98" s="21"/>
      <c r="C98" s="64" t="s">
        <v>167</v>
      </c>
      <c r="J98" s="135" t="n">
        <f aca="false">BK98</f>
        <v>1675032.6</v>
      </c>
      <c r="L98" s="21"/>
      <c r="M98" s="61"/>
      <c r="N98" s="50"/>
      <c r="O98" s="50"/>
      <c r="P98" s="136" t="n">
        <f aca="false">P99+P129+P312</f>
        <v>1013.730761</v>
      </c>
      <c r="Q98" s="50"/>
      <c r="R98" s="136" t="n">
        <f aca="false">R99+R129+R312</f>
        <v>4.29226</v>
      </c>
      <c r="S98" s="50"/>
      <c r="T98" s="137" t="n">
        <f aca="false">T99+T129+T312</f>
        <v>5.47</v>
      </c>
      <c r="AT98" s="4" t="s">
        <v>70</v>
      </c>
      <c r="AU98" s="4" t="s">
        <v>131</v>
      </c>
      <c r="BK98" s="138" t="n">
        <f aca="false">BK99+BK129+BK312</f>
        <v>1675032.6</v>
      </c>
    </row>
    <row r="99" s="139" customFormat="true" ht="25.9" hidden="false" customHeight="true" outlineLevel="0" collapsed="false">
      <c r="B99" s="140"/>
      <c r="D99" s="141" t="s">
        <v>70</v>
      </c>
      <c r="E99" s="142" t="s">
        <v>168</v>
      </c>
      <c r="F99" s="142" t="s">
        <v>169</v>
      </c>
      <c r="J99" s="143" t="n">
        <f aca="false">BK99</f>
        <v>69416.41</v>
      </c>
      <c r="L99" s="140"/>
      <c r="M99" s="144"/>
      <c r="P99" s="145" t="n">
        <f aca="false">P100+P103+P116</f>
        <v>141.10308</v>
      </c>
      <c r="R99" s="145" t="n">
        <f aca="false">R100+R103+R116</f>
        <v>0.3048</v>
      </c>
      <c r="T99" s="146" t="n">
        <f aca="false">T100+T103+T116</f>
        <v>5.47</v>
      </c>
      <c r="AR99" s="141" t="s">
        <v>78</v>
      </c>
      <c r="AT99" s="147" t="s">
        <v>70</v>
      </c>
      <c r="AU99" s="147" t="s">
        <v>71</v>
      </c>
      <c r="AY99" s="141" t="s">
        <v>170</v>
      </c>
      <c r="BK99" s="148" t="n">
        <f aca="false">BK100+BK103+BK116</f>
        <v>69416.41</v>
      </c>
    </row>
    <row r="100" s="139" customFormat="true" ht="22.9" hidden="false" customHeight="true" outlineLevel="0" collapsed="false">
      <c r="B100" s="140"/>
      <c r="D100" s="141" t="s">
        <v>70</v>
      </c>
      <c r="E100" s="149" t="s">
        <v>211</v>
      </c>
      <c r="F100" s="149" t="s">
        <v>417</v>
      </c>
      <c r="J100" s="150" t="n">
        <f aca="false">BK100</f>
        <v>3589.02</v>
      </c>
      <c r="L100" s="140"/>
      <c r="M100" s="144"/>
      <c r="P100" s="145" t="n">
        <f aca="false">SUM(P101:P102)</f>
        <v>4.75488</v>
      </c>
      <c r="R100" s="145" t="n">
        <f aca="false">SUM(R101:R102)</f>
        <v>0.3048</v>
      </c>
      <c r="T100" s="146" t="n">
        <f aca="false">SUM(T101:T102)</f>
        <v>0</v>
      </c>
      <c r="AR100" s="141" t="s">
        <v>78</v>
      </c>
      <c r="AT100" s="147" t="s">
        <v>70</v>
      </c>
      <c r="AU100" s="147" t="s">
        <v>78</v>
      </c>
      <c r="AY100" s="141" t="s">
        <v>170</v>
      </c>
      <c r="BK100" s="148" t="n">
        <f aca="false">SUM(BK101:BK102)</f>
        <v>3589.02</v>
      </c>
    </row>
    <row r="101" s="20" customFormat="true" ht="21.75" hidden="false" customHeight="true" outlineLevel="0" collapsed="false">
      <c r="B101" s="21"/>
      <c r="C101" s="151" t="s">
        <v>78</v>
      </c>
      <c r="D101" s="151" t="s">
        <v>172</v>
      </c>
      <c r="E101" s="152" t="s">
        <v>1773</v>
      </c>
      <c r="F101" s="153" t="s">
        <v>1774</v>
      </c>
      <c r="G101" s="154" t="s">
        <v>260</v>
      </c>
      <c r="H101" s="155" t="n">
        <v>7.62</v>
      </c>
      <c r="I101" s="156" t="n">
        <v>471</v>
      </c>
      <c r="J101" s="157" t="n">
        <f aca="false">ROUND(I101*H101,2)</f>
        <v>3589.02</v>
      </c>
      <c r="K101" s="153"/>
      <c r="L101" s="21"/>
      <c r="M101" s="158"/>
      <c r="N101" s="159" t="s">
        <v>42</v>
      </c>
      <c r="O101" s="160" t="n">
        <v>0.624</v>
      </c>
      <c r="P101" s="160" t="n">
        <f aca="false">O101*H101</f>
        <v>4.75488</v>
      </c>
      <c r="Q101" s="160" t="n">
        <v>0.04</v>
      </c>
      <c r="R101" s="160" t="n">
        <f aca="false">Q101*H101</f>
        <v>0.3048</v>
      </c>
      <c r="S101" s="160" t="n">
        <v>0</v>
      </c>
      <c r="T101" s="161" t="n">
        <f aca="false">S101*H101</f>
        <v>0</v>
      </c>
      <c r="AR101" s="162" t="s">
        <v>176</v>
      </c>
      <c r="AT101" s="162" t="s">
        <v>172</v>
      </c>
      <c r="AU101" s="162" t="s">
        <v>80</v>
      </c>
      <c r="AY101" s="4" t="s">
        <v>170</v>
      </c>
      <c r="BE101" s="163" t="n">
        <f aca="false">IF(N101="základní",J101,0)</f>
        <v>3589.02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3589.02</v>
      </c>
      <c r="BL101" s="4" t="s">
        <v>176</v>
      </c>
      <c r="BM101" s="162" t="s">
        <v>1775</v>
      </c>
    </row>
    <row r="102" s="20" customFormat="true" ht="10.5" hidden="false" customHeight="false" outlineLevel="0" collapsed="false">
      <c r="B102" s="21"/>
      <c r="D102" s="164" t="s">
        <v>178</v>
      </c>
      <c r="F102" s="165" t="s">
        <v>1776</v>
      </c>
      <c r="L102" s="21"/>
      <c r="M102" s="166"/>
      <c r="T102" s="52"/>
      <c r="AT102" s="4" t="s">
        <v>178</v>
      </c>
      <c r="AU102" s="4" t="s">
        <v>80</v>
      </c>
    </row>
    <row r="103" s="139" customFormat="true" ht="22.9" hidden="false" customHeight="true" outlineLevel="0" collapsed="false">
      <c r="B103" s="140"/>
      <c r="D103" s="141" t="s">
        <v>70</v>
      </c>
      <c r="E103" s="149" t="s">
        <v>228</v>
      </c>
      <c r="F103" s="149" t="s">
        <v>687</v>
      </c>
      <c r="J103" s="150" t="n">
        <f aca="false">BK103</f>
        <v>41848</v>
      </c>
      <c r="L103" s="140"/>
      <c r="M103" s="144"/>
      <c r="P103" s="145" t="n">
        <f aca="false">SUM(P104:P115)</f>
        <v>106.482</v>
      </c>
      <c r="R103" s="145" t="n">
        <f aca="false">SUM(R104:R115)</f>
        <v>0</v>
      </c>
      <c r="T103" s="146" t="n">
        <f aca="false">SUM(T104:T115)</f>
        <v>5.47</v>
      </c>
      <c r="AR103" s="141" t="s">
        <v>78</v>
      </c>
      <c r="AT103" s="147" t="s">
        <v>70</v>
      </c>
      <c r="AU103" s="147" t="s">
        <v>78</v>
      </c>
      <c r="AY103" s="141" t="s">
        <v>170</v>
      </c>
      <c r="BK103" s="148" t="n">
        <f aca="false">SUM(BK104:BK115)</f>
        <v>41848</v>
      </c>
    </row>
    <row r="104" s="20" customFormat="true" ht="37.9" hidden="false" customHeight="true" outlineLevel="0" collapsed="false">
      <c r="B104" s="21"/>
      <c r="C104" s="151" t="s">
        <v>80</v>
      </c>
      <c r="D104" s="151" t="s">
        <v>172</v>
      </c>
      <c r="E104" s="152" t="s">
        <v>1777</v>
      </c>
      <c r="F104" s="153" t="s">
        <v>1778</v>
      </c>
      <c r="G104" s="154" t="s">
        <v>292</v>
      </c>
      <c r="H104" s="155" t="n">
        <v>11</v>
      </c>
      <c r="I104" s="156" t="n">
        <v>201</v>
      </c>
      <c r="J104" s="157" t="n">
        <f aca="false">ROUND(I104*H104,2)</f>
        <v>2211</v>
      </c>
      <c r="K104" s="153"/>
      <c r="L104" s="21"/>
      <c r="M104" s="158"/>
      <c r="N104" s="159" t="s">
        <v>42</v>
      </c>
      <c r="O104" s="160" t="n">
        <v>0.512</v>
      </c>
      <c r="P104" s="160" t="n">
        <f aca="false">O104*H104</f>
        <v>5.632</v>
      </c>
      <c r="Q104" s="160" t="n">
        <v>0</v>
      </c>
      <c r="R104" s="160" t="n">
        <f aca="false">Q104*H104</f>
        <v>0</v>
      </c>
      <c r="S104" s="160" t="n">
        <v>0.008</v>
      </c>
      <c r="T104" s="161" t="n">
        <f aca="false">S104*H104</f>
        <v>0.088</v>
      </c>
      <c r="AR104" s="162" t="s">
        <v>176</v>
      </c>
      <c r="AT104" s="162" t="s">
        <v>172</v>
      </c>
      <c r="AU104" s="162" t="s">
        <v>80</v>
      </c>
      <c r="AY104" s="4" t="s">
        <v>170</v>
      </c>
      <c r="BE104" s="163" t="n">
        <f aca="false">IF(N104="základní",J104,0)</f>
        <v>2211</v>
      </c>
      <c r="BF104" s="163" t="n">
        <f aca="false">IF(N104="snížená",J104,0)</f>
        <v>0</v>
      </c>
      <c r="BG104" s="163" t="n">
        <f aca="false">IF(N104="zákl. přenesená",J104,0)</f>
        <v>0</v>
      </c>
      <c r="BH104" s="163" t="n">
        <f aca="false">IF(N104="sníž. přenesená",J104,0)</f>
        <v>0</v>
      </c>
      <c r="BI104" s="163" t="n">
        <f aca="false">IF(N104="nulová",J104,0)</f>
        <v>0</v>
      </c>
      <c r="BJ104" s="4" t="s">
        <v>78</v>
      </c>
      <c r="BK104" s="163" t="n">
        <f aca="false">ROUND(I104*H104,2)</f>
        <v>2211</v>
      </c>
      <c r="BL104" s="4" t="s">
        <v>176</v>
      </c>
      <c r="BM104" s="162" t="s">
        <v>1779</v>
      </c>
    </row>
    <row r="105" s="20" customFormat="true" ht="10.5" hidden="false" customHeight="false" outlineLevel="0" collapsed="false">
      <c r="B105" s="21"/>
      <c r="D105" s="164" t="s">
        <v>178</v>
      </c>
      <c r="F105" s="165" t="s">
        <v>1780</v>
      </c>
      <c r="L105" s="21"/>
      <c r="M105" s="166"/>
      <c r="T105" s="52"/>
      <c r="AT105" s="4" t="s">
        <v>178</v>
      </c>
      <c r="AU105" s="4" t="s">
        <v>80</v>
      </c>
    </row>
    <row r="106" s="20" customFormat="true" ht="37.9" hidden="false" customHeight="true" outlineLevel="0" collapsed="false">
      <c r="B106" s="21"/>
      <c r="C106" s="151" t="s">
        <v>191</v>
      </c>
      <c r="D106" s="151" t="s">
        <v>172</v>
      </c>
      <c r="E106" s="152" t="s">
        <v>1781</v>
      </c>
      <c r="F106" s="153" t="s">
        <v>1782</v>
      </c>
      <c r="G106" s="154" t="s">
        <v>352</v>
      </c>
      <c r="H106" s="155" t="n">
        <v>38</v>
      </c>
      <c r="I106" s="156" t="n">
        <v>104</v>
      </c>
      <c r="J106" s="157" t="n">
        <f aca="false">ROUND(I106*H106,2)</f>
        <v>3952</v>
      </c>
      <c r="K106" s="153"/>
      <c r="L106" s="21"/>
      <c r="M106" s="158"/>
      <c r="N106" s="159" t="s">
        <v>42</v>
      </c>
      <c r="O106" s="160" t="n">
        <v>0.265</v>
      </c>
      <c r="P106" s="160" t="n">
        <f aca="false">O106*H106</f>
        <v>10.07</v>
      </c>
      <c r="Q106" s="160" t="n">
        <v>0</v>
      </c>
      <c r="R106" s="160" t="n">
        <f aca="false">Q106*H106</f>
        <v>0</v>
      </c>
      <c r="S106" s="160" t="n">
        <v>0.009</v>
      </c>
      <c r="T106" s="161" t="n">
        <f aca="false">S106*H106</f>
        <v>0.342</v>
      </c>
      <c r="AR106" s="162" t="s">
        <v>176</v>
      </c>
      <c r="AT106" s="162" t="s">
        <v>172</v>
      </c>
      <c r="AU106" s="162" t="s">
        <v>80</v>
      </c>
      <c r="AY106" s="4" t="s">
        <v>170</v>
      </c>
      <c r="BE106" s="163" t="n">
        <f aca="false">IF(N106="základní",J106,0)</f>
        <v>3952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3952</v>
      </c>
      <c r="BL106" s="4" t="s">
        <v>176</v>
      </c>
      <c r="BM106" s="162" t="s">
        <v>1783</v>
      </c>
    </row>
    <row r="107" s="20" customFormat="true" ht="10.5" hidden="false" customHeight="false" outlineLevel="0" collapsed="false">
      <c r="B107" s="21"/>
      <c r="D107" s="164" t="s">
        <v>178</v>
      </c>
      <c r="F107" s="165" t="s">
        <v>1784</v>
      </c>
      <c r="L107" s="21"/>
      <c r="M107" s="166"/>
      <c r="T107" s="52"/>
      <c r="AT107" s="4" t="s">
        <v>178</v>
      </c>
      <c r="AU107" s="4" t="s">
        <v>80</v>
      </c>
    </row>
    <row r="108" s="20" customFormat="true" ht="37.9" hidden="false" customHeight="true" outlineLevel="0" collapsed="false">
      <c r="B108" s="21"/>
      <c r="C108" s="151" t="s">
        <v>176</v>
      </c>
      <c r="D108" s="151" t="s">
        <v>172</v>
      </c>
      <c r="E108" s="152" t="s">
        <v>1571</v>
      </c>
      <c r="F108" s="153" t="s">
        <v>1785</v>
      </c>
      <c r="G108" s="154" t="s">
        <v>352</v>
      </c>
      <c r="H108" s="155" t="n">
        <v>150</v>
      </c>
      <c r="I108" s="156" t="n">
        <v>150</v>
      </c>
      <c r="J108" s="157" t="n">
        <f aca="false">ROUND(I108*H108,2)</f>
        <v>22500</v>
      </c>
      <c r="K108" s="153"/>
      <c r="L108" s="21"/>
      <c r="M108" s="158"/>
      <c r="N108" s="159" t="s">
        <v>42</v>
      </c>
      <c r="O108" s="160" t="n">
        <v>0.382</v>
      </c>
      <c r="P108" s="160" t="n">
        <f aca="false">O108*H108</f>
        <v>57.3</v>
      </c>
      <c r="Q108" s="160" t="n">
        <v>0</v>
      </c>
      <c r="R108" s="160" t="n">
        <f aca="false">Q108*H108</f>
        <v>0</v>
      </c>
      <c r="S108" s="160" t="n">
        <v>0.019</v>
      </c>
      <c r="T108" s="161" t="n">
        <f aca="false">S108*H108</f>
        <v>2.85</v>
      </c>
      <c r="AR108" s="162" t="s">
        <v>176</v>
      </c>
      <c r="AT108" s="162" t="s">
        <v>172</v>
      </c>
      <c r="AU108" s="162" t="s">
        <v>80</v>
      </c>
      <c r="AY108" s="4" t="s">
        <v>170</v>
      </c>
      <c r="BE108" s="163" t="n">
        <f aca="false">IF(N108="základní",J108,0)</f>
        <v>22500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22500</v>
      </c>
      <c r="BL108" s="4" t="s">
        <v>176</v>
      </c>
      <c r="BM108" s="162" t="s">
        <v>1786</v>
      </c>
    </row>
    <row r="109" s="20" customFormat="true" ht="10.5" hidden="false" customHeight="false" outlineLevel="0" collapsed="false">
      <c r="B109" s="21"/>
      <c r="D109" s="164" t="s">
        <v>178</v>
      </c>
      <c r="F109" s="165" t="s">
        <v>1787</v>
      </c>
      <c r="L109" s="21"/>
      <c r="M109" s="166"/>
      <c r="T109" s="52"/>
      <c r="AT109" s="4" t="s">
        <v>178</v>
      </c>
      <c r="AU109" s="4" t="s">
        <v>80</v>
      </c>
    </row>
    <row r="110" s="20" customFormat="true" ht="37.9" hidden="false" customHeight="true" outlineLevel="0" collapsed="false">
      <c r="B110" s="21"/>
      <c r="C110" s="151" t="s">
        <v>204</v>
      </c>
      <c r="D110" s="151" t="s">
        <v>172</v>
      </c>
      <c r="E110" s="152" t="s">
        <v>1788</v>
      </c>
      <c r="F110" s="153" t="s">
        <v>1789</v>
      </c>
      <c r="G110" s="154" t="s">
        <v>352</v>
      </c>
      <c r="H110" s="155" t="n">
        <v>10</v>
      </c>
      <c r="I110" s="156" t="n">
        <v>135</v>
      </c>
      <c r="J110" s="157" t="n">
        <f aca="false">ROUND(I110*H110,2)</f>
        <v>1350</v>
      </c>
      <c r="K110" s="153"/>
      <c r="L110" s="21"/>
      <c r="M110" s="158"/>
      <c r="N110" s="159" t="s">
        <v>42</v>
      </c>
      <c r="O110" s="160" t="n">
        <v>0.342</v>
      </c>
      <c r="P110" s="160" t="n">
        <f aca="false">O110*H110</f>
        <v>3.42</v>
      </c>
      <c r="Q110" s="160" t="n">
        <v>0</v>
      </c>
      <c r="R110" s="160" t="n">
        <f aca="false">Q110*H110</f>
        <v>0</v>
      </c>
      <c r="S110" s="160" t="n">
        <v>0.018</v>
      </c>
      <c r="T110" s="161" t="n">
        <f aca="false">S110*H110</f>
        <v>0.18</v>
      </c>
      <c r="AR110" s="162" t="s">
        <v>176</v>
      </c>
      <c r="AT110" s="162" t="s">
        <v>172</v>
      </c>
      <c r="AU110" s="162" t="s">
        <v>80</v>
      </c>
      <c r="AY110" s="4" t="s">
        <v>170</v>
      </c>
      <c r="BE110" s="163" t="n">
        <f aca="false">IF(N110="základní",J110,0)</f>
        <v>1350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1350</v>
      </c>
      <c r="BL110" s="4" t="s">
        <v>176</v>
      </c>
      <c r="BM110" s="162" t="s">
        <v>1790</v>
      </c>
    </row>
    <row r="111" s="20" customFormat="true" ht="10.5" hidden="false" customHeight="false" outlineLevel="0" collapsed="false">
      <c r="B111" s="21"/>
      <c r="D111" s="164" t="s">
        <v>178</v>
      </c>
      <c r="F111" s="165" t="s">
        <v>1791</v>
      </c>
      <c r="L111" s="21"/>
      <c r="M111" s="166"/>
      <c r="T111" s="52"/>
      <c r="AT111" s="4" t="s">
        <v>178</v>
      </c>
      <c r="AU111" s="4" t="s">
        <v>80</v>
      </c>
    </row>
    <row r="112" s="20" customFormat="true" ht="37.9" hidden="false" customHeight="true" outlineLevel="0" collapsed="false">
      <c r="B112" s="21"/>
      <c r="C112" s="151" t="s">
        <v>211</v>
      </c>
      <c r="D112" s="151" t="s">
        <v>172</v>
      </c>
      <c r="E112" s="152" t="s">
        <v>1792</v>
      </c>
      <c r="F112" s="153" t="s">
        <v>1793</v>
      </c>
      <c r="G112" s="154" t="s">
        <v>352</v>
      </c>
      <c r="H112" s="155" t="n">
        <v>15</v>
      </c>
      <c r="I112" s="156" t="n">
        <v>263</v>
      </c>
      <c r="J112" s="157" t="n">
        <f aca="false">ROUND(I112*H112,2)</f>
        <v>3945</v>
      </c>
      <c r="K112" s="153"/>
      <c r="L112" s="21"/>
      <c r="M112" s="158"/>
      <c r="N112" s="159" t="s">
        <v>42</v>
      </c>
      <c r="O112" s="160" t="n">
        <v>0.668</v>
      </c>
      <c r="P112" s="160" t="n">
        <f aca="false">O112*H112</f>
        <v>10.02</v>
      </c>
      <c r="Q112" s="160" t="n">
        <v>0</v>
      </c>
      <c r="R112" s="160" t="n">
        <f aca="false">Q112*H112</f>
        <v>0</v>
      </c>
      <c r="S112" s="160" t="n">
        <v>0.054</v>
      </c>
      <c r="T112" s="161" t="n">
        <f aca="false">S112*H112</f>
        <v>0.81</v>
      </c>
      <c r="AR112" s="162" t="s">
        <v>176</v>
      </c>
      <c r="AT112" s="162" t="s">
        <v>172</v>
      </c>
      <c r="AU112" s="162" t="s">
        <v>80</v>
      </c>
      <c r="AY112" s="4" t="s">
        <v>170</v>
      </c>
      <c r="BE112" s="163" t="n">
        <f aca="false">IF(N112="základní",J112,0)</f>
        <v>3945</v>
      </c>
      <c r="BF112" s="163" t="n">
        <f aca="false">IF(N112="snížená",J112,0)</f>
        <v>0</v>
      </c>
      <c r="BG112" s="163" t="n">
        <f aca="false">IF(N112="zákl. přenesená",J112,0)</f>
        <v>0</v>
      </c>
      <c r="BH112" s="163" t="n">
        <f aca="false">IF(N112="sníž. přenesená",J112,0)</f>
        <v>0</v>
      </c>
      <c r="BI112" s="163" t="n">
        <f aca="false">IF(N112="nulová",J112,0)</f>
        <v>0</v>
      </c>
      <c r="BJ112" s="4" t="s">
        <v>78</v>
      </c>
      <c r="BK112" s="163" t="n">
        <f aca="false">ROUND(I112*H112,2)</f>
        <v>3945</v>
      </c>
      <c r="BL112" s="4" t="s">
        <v>176</v>
      </c>
      <c r="BM112" s="162" t="s">
        <v>1794</v>
      </c>
    </row>
    <row r="113" s="20" customFormat="true" ht="10.5" hidden="false" customHeight="false" outlineLevel="0" collapsed="false">
      <c r="B113" s="21"/>
      <c r="D113" s="164" t="s">
        <v>178</v>
      </c>
      <c r="F113" s="165" t="s">
        <v>1795</v>
      </c>
      <c r="L113" s="21"/>
      <c r="M113" s="166"/>
      <c r="T113" s="52"/>
      <c r="AT113" s="4" t="s">
        <v>178</v>
      </c>
      <c r="AU113" s="4" t="s">
        <v>80</v>
      </c>
    </row>
    <row r="114" s="20" customFormat="true" ht="37.9" hidden="false" customHeight="true" outlineLevel="0" collapsed="false">
      <c r="B114" s="21"/>
      <c r="C114" s="151" t="s">
        <v>216</v>
      </c>
      <c r="D114" s="151" t="s">
        <v>172</v>
      </c>
      <c r="E114" s="152" t="s">
        <v>1796</v>
      </c>
      <c r="F114" s="153" t="s">
        <v>1797</v>
      </c>
      <c r="G114" s="154" t="s">
        <v>352</v>
      </c>
      <c r="H114" s="155" t="n">
        <v>30</v>
      </c>
      <c r="I114" s="156" t="n">
        <v>263</v>
      </c>
      <c r="J114" s="157" t="n">
        <f aca="false">ROUND(I114*H114,2)</f>
        <v>7890</v>
      </c>
      <c r="K114" s="153"/>
      <c r="L114" s="21"/>
      <c r="M114" s="158"/>
      <c r="N114" s="159" t="s">
        <v>42</v>
      </c>
      <c r="O114" s="160" t="n">
        <v>0.668</v>
      </c>
      <c r="P114" s="160" t="n">
        <f aca="false">O114*H114</f>
        <v>20.04</v>
      </c>
      <c r="Q114" s="160" t="n">
        <v>0</v>
      </c>
      <c r="R114" s="160" t="n">
        <f aca="false">Q114*H114</f>
        <v>0</v>
      </c>
      <c r="S114" s="160" t="n">
        <v>0.04</v>
      </c>
      <c r="T114" s="161" t="n">
        <f aca="false">S114*H114</f>
        <v>1.2</v>
      </c>
      <c r="AR114" s="162" t="s">
        <v>176</v>
      </c>
      <c r="AT114" s="162" t="s">
        <v>172</v>
      </c>
      <c r="AU114" s="162" t="s">
        <v>80</v>
      </c>
      <c r="AY114" s="4" t="s">
        <v>170</v>
      </c>
      <c r="BE114" s="163" t="n">
        <f aca="false">IF(N114="základní",J114,0)</f>
        <v>7890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7890</v>
      </c>
      <c r="BL114" s="4" t="s">
        <v>176</v>
      </c>
      <c r="BM114" s="162" t="s">
        <v>1798</v>
      </c>
    </row>
    <row r="115" s="20" customFormat="true" ht="10.5" hidden="false" customHeight="false" outlineLevel="0" collapsed="false">
      <c r="B115" s="21"/>
      <c r="D115" s="164" t="s">
        <v>178</v>
      </c>
      <c r="F115" s="165" t="s">
        <v>1799</v>
      </c>
      <c r="L115" s="21"/>
      <c r="M115" s="166"/>
      <c r="T115" s="52"/>
      <c r="AT115" s="4" t="s">
        <v>178</v>
      </c>
      <c r="AU115" s="4" t="s">
        <v>80</v>
      </c>
    </row>
    <row r="116" s="139" customFormat="true" ht="22.9" hidden="false" customHeight="true" outlineLevel="0" collapsed="false">
      <c r="B116" s="140"/>
      <c r="D116" s="141" t="s">
        <v>70</v>
      </c>
      <c r="E116" s="149" t="s">
        <v>1800</v>
      </c>
      <c r="F116" s="149" t="s">
        <v>1801</v>
      </c>
      <c r="J116" s="150" t="n">
        <f aca="false">BK116</f>
        <v>23979.39</v>
      </c>
      <c r="L116" s="140"/>
      <c r="M116" s="144"/>
      <c r="P116" s="145" t="n">
        <f aca="false">SUM(P117:P128)</f>
        <v>29.8662</v>
      </c>
      <c r="R116" s="145" t="n">
        <f aca="false">SUM(R117:R128)</f>
        <v>0</v>
      </c>
      <c r="T116" s="146" t="n">
        <f aca="false">SUM(T117:T128)</f>
        <v>0</v>
      </c>
      <c r="AR116" s="141" t="s">
        <v>78</v>
      </c>
      <c r="AT116" s="147" t="s">
        <v>70</v>
      </c>
      <c r="AU116" s="147" t="s">
        <v>78</v>
      </c>
      <c r="AY116" s="141" t="s">
        <v>170</v>
      </c>
      <c r="BK116" s="148" t="n">
        <f aca="false">SUM(BK117:BK128)</f>
        <v>23979.39</v>
      </c>
    </row>
    <row r="117" s="20" customFormat="true" ht="37.9" hidden="false" customHeight="true" outlineLevel="0" collapsed="false">
      <c r="B117" s="21"/>
      <c r="C117" s="151" t="s">
        <v>223</v>
      </c>
      <c r="D117" s="151" t="s">
        <v>172</v>
      </c>
      <c r="E117" s="152" t="s">
        <v>1802</v>
      </c>
      <c r="F117" s="153" t="s">
        <v>1803</v>
      </c>
      <c r="G117" s="154" t="s">
        <v>207</v>
      </c>
      <c r="H117" s="155" t="n">
        <v>5.47</v>
      </c>
      <c r="I117" s="156" t="n">
        <v>2090</v>
      </c>
      <c r="J117" s="157" t="n">
        <f aca="false">ROUND(I117*H117,2)</f>
        <v>11432.3</v>
      </c>
      <c r="K117" s="153"/>
      <c r="L117" s="21"/>
      <c r="M117" s="158"/>
      <c r="N117" s="159" t="s">
        <v>42</v>
      </c>
      <c r="O117" s="160" t="n">
        <v>5.46</v>
      </c>
      <c r="P117" s="160" t="n">
        <f aca="false">O117*H117</f>
        <v>29.8662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176</v>
      </c>
      <c r="AT117" s="162" t="s">
        <v>172</v>
      </c>
      <c r="AU117" s="162" t="s">
        <v>80</v>
      </c>
      <c r="AY117" s="4" t="s">
        <v>170</v>
      </c>
      <c r="BE117" s="163" t="n">
        <f aca="false">IF(N117="základní",J117,0)</f>
        <v>11432.3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11432.3</v>
      </c>
      <c r="BL117" s="4" t="s">
        <v>176</v>
      </c>
      <c r="BM117" s="162" t="s">
        <v>1804</v>
      </c>
    </row>
    <row r="118" s="20" customFormat="true" ht="10.5" hidden="false" customHeight="false" outlineLevel="0" collapsed="false">
      <c r="B118" s="21"/>
      <c r="D118" s="164" t="s">
        <v>178</v>
      </c>
      <c r="F118" s="165" t="s">
        <v>1805</v>
      </c>
      <c r="L118" s="21"/>
      <c r="M118" s="166"/>
      <c r="T118" s="52"/>
      <c r="AT118" s="4" t="s">
        <v>178</v>
      </c>
      <c r="AU118" s="4" t="s">
        <v>80</v>
      </c>
    </row>
    <row r="119" s="20" customFormat="true" ht="33" hidden="false" customHeight="true" outlineLevel="0" collapsed="false">
      <c r="B119" s="21"/>
      <c r="C119" s="151" t="s">
        <v>228</v>
      </c>
      <c r="D119" s="151" t="s">
        <v>172</v>
      </c>
      <c r="E119" s="152" t="s">
        <v>1806</v>
      </c>
      <c r="F119" s="153" t="s">
        <v>1807</v>
      </c>
      <c r="G119" s="154" t="s">
        <v>207</v>
      </c>
      <c r="H119" s="155" t="n">
        <v>5.47</v>
      </c>
      <c r="I119" s="156" t="n">
        <v>324</v>
      </c>
      <c r="J119" s="157" t="n">
        <f aca="false">ROUND(I119*H119,2)</f>
        <v>1772.28</v>
      </c>
      <c r="K119" s="153"/>
      <c r="L119" s="21"/>
      <c r="M119" s="158"/>
      <c r="N119" s="159" t="s">
        <v>42</v>
      </c>
      <c r="O119" s="160" t="n">
        <v>0</v>
      </c>
      <c r="P119" s="160" t="n">
        <f aca="false">O119*H119</f>
        <v>0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176</v>
      </c>
      <c r="AT119" s="162" t="s">
        <v>172</v>
      </c>
      <c r="AU119" s="162" t="s">
        <v>80</v>
      </c>
      <c r="AY119" s="4" t="s">
        <v>170</v>
      </c>
      <c r="BE119" s="163" t="n">
        <f aca="false">IF(N119="základní",J119,0)</f>
        <v>1772.28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1772.28</v>
      </c>
      <c r="BL119" s="4" t="s">
        <v>176</v>
      </c>
      <c r="BM119" s="162" t="s">
        <v>1808</v>
      </c>
    </row>
    <row r="120" s="20" customFormat="true" ht="10.5" hidden="false" customHeight="false" outlineLevel="0" collapsed="false">
      <c r="B120" s="21"/>
      <c r="D120" s="164" t="s">
        <v>178</v>
      </c>
      <c r="F120" s="165" t="s">
        <v>1809</v>
      </c>
      <c r="L120" s="21"/>
      <c r="M120" s="166"/>
      <c r="T120" s="52"/>
      <c r="AT120" s="4" t="s">
        <v>178</v>
      </c>
      <c r="AU120" s="4" t="s">
        <v>80</v>
      </c>
    </row>
    <row r="121" s="20" customFormat="true" ht="44.25" hidden="false" customHeight="true" outlineLevel="0" collapsed="false">
      <c r="B121" s="21"/>
      <c r="C121" s="151" t="s">
        <v>236</v>
      </c>
      <c r="D121" s="151" t="s">
        <v>172</v>
      </c>
      <c r="E121" s="152" t="s">
        <v>1810</v>
      </c>
      <c r="F121" s="153" t="s">
        <v>1811</v>
      </c>
      <c r="G121" s="154" t="s">
        <v>207</v>
      </c>
      <c r="H121" s="155" t="n">
        <v>103.93</v>
      </c>
      <c r="I121" s="156" t="n">
        <v>14.2</v>
      </c>
      <c r="J121" s="157" t="n">
        <f aca="false">ROUND(I121*H121,2)</f>
        <v>1475.81</v>
      </c>
      <c r="K121" s="153"/>
      <c r="L121" s="21"/>
      <c r="M121" s="158"/>
      <c r="N121" s="159" t="s">
        <v>42</v>
      </c>
      <c r="O121" s="160" t="n">
        <v>0</v>
      </c>
      <c r="P121" s="160" t="n">
        <f aca="false">O121*H121</f>
        <v>0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176</v>
      </c>
      <c r="AT121" s="162" t="s">
        <v>172</v>
      </c>
      <c r="AU121" s="162" t="s">
        <v>80</v>
      </c>
      <c r="AY121" s="4" t="s">
        <v>170</v>
      </c>
      <c r="BE121" s="163" t="n">
        <f aca="false">IF(N121="základní",J121,0)</f>
        <v>1475.81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1475.81</v>
      </c>
      <c r="BL121" s="4" t="s">
        <v>176</v>
      </c>
      <c r="BM121" s="162" t="s">
        <v>1812</v>
      </c>
    </row>
    <row r="122" s="20" customFormat="true" ht="10.5" hidden="false" customHeight="false" outlineLevel="0" collapsed="false">
      <c r="B122" s="21"/>
      <c r="D122" s="164" t="s">
        <v>178</v>
      </c>
      <c r="F122" s="165" t="s">
        <v>1813</v>
      </c>
      <c r="L122" s="21"/>
      <c r="M122" s="166"/>
      <c r="T122" s="52"/>
      <c r="AT122" s="4" t="s">
        <v>178</v>
      </c>
      <c r="AU122" s="4" t="s">
        <v>80</v>
      </c>
    </row>
    <row r="123" s="174" customFormat="true" ht="10.5" hidden="false" customHeight="false" outlineLevel="0" collapsed="false">
      <c r="B123" s="175"/>
      <c r="D123" s="169" t="s">
        <v>180</v>
      </c>
      <c r="E123" s="176"/>
      <c r="F123" s="177" t="s">
        <v>1814</v>
      </c>
      <c r="H123" s="178" t="n">
        <v>5.47</v>
      </c>
      <c r="L123" s="175"/>
      <c r="M123" s="179"/>
      <c r="T123" s="180"/>
      <c r="AT123" s="176" t="s">
        <v>180</v>
      </c>
      <c r="AU123" s="176" t="s">
        <v>80</v>
      </c>
      <c r="AV123" s="174" t="s">
        <v>80</v>
      </c>
      <c r="AW123" s="174" t="s">
        <v>32</v>
      </c>
      <c r="AX123" s="174" t="s">
        <v>71</v>
      </c>
      <c r="AY123" s="176" t="s">
        <v>170</v>
      </c>
    </row>
    <row r="124" s="181" customFormat="true" ht="10.5" hidden="false" customHeight="false" outlineLevel="0" collapsed="false">
      <c r="B124" s="182"/>
      <c r="D124" s="169" t="s">
        <v>180</v>
      </c>
      <c r="E124" s="183"/>
      <c r="F124" s="184" t="s">
        <v>190</v>
      </c>
      <c r="H124" s="185" t="n">
        <v>5.47</v>
      </c>
      <c r="L124" s="182"/>
      <c r="M124" s="186"/>
      <c r="T124" s="187"/>
      <c r="AT124" s="183" t="s">
        <v>180</v>
      </c>
      <c r="AU124" s="183" t="s">
        <v>80</v>
      </c>
      <c r="AV124" s="181" t="s">
        <v>176</v>
      </c>
      <c r="AW124" s="181" t="s">
        <v>32</v>
      </c>
      <c r="AX124" s="181" t="s">
        <v>71</v>
      </c>
      <c r="AY124" s="183" t="s">
        <v>170</v>
      </c>
    </row>
    <row r="125" s="174" customFormat="true" ht="10.5" hidden="false" customHeight="false" outlineLevel="0" collapsed="false">
      <c r="B125" s="175"/>
      <c r="D125" s="169" t="s">
        <v>180</v>
      </c>
      <c r="E125" s="176"/>
      <c r="F125" s="177" t="s">
        <v>1815</v>
      </c>
      <c r="H125" s="178" t="n">
        <v>103.93</v>
      </c>
      <c r="L125" s="175"/>
      <c r="M125" s="179"/>
      <c r="T125" s="180"/>
      <c r="AT125" s="176" t="s">
        <v>180</v>
      </c>
      <c r="AU125" s="176" t="s">
        <v>80</v>
      </c>
      <c r="AV125" s="174" t="s">
        <v>80</v>
      </c>
      <c r="AW125" s="174" t="s">
        <v>32</v>
      </c>
      <c r="AX125" s="174" t="s">
        <v>78</v>
      </c>
      <c r="AY125" s="176" t="s">
        <v>170</v>
      </c>
    </row>
    <row r="126" s="20" customFormat="true" ht="44.25" hidden="false" customHeight="true" outlineLevel="0" collapsed="false">
      <c r="B126" s="21"/>
      <c r="C126" s="151" t="s">
        <v>244</v>
      </c>
      <c r="D126" s="151" t="s">
        <v>172</v>
      </c>
      <c r="E126" s="152" t="s">
        <v>1816</v>
      </c>
      <c r="F126" s="153" t="s">
        <v>1817</v>
      </c>
      <c r="G126" s="154" t="s">
        <v>207</v>
      </c>
      <c r="H126" s="155" t="n">
        <v>5.47</v>
      </c>
      <c r="I126" s="156" t="n">
        <v>1700</v>
      </c>
      <c r="J126" s="157" t="n">
        <f aca="false">ROUND(I126*H126,2)</f>
        <v>9299</v>
      </c>
      <c r="K126" s="153"/>
      <c r="L126" s="21"/>
      <c r="M126" s="158"/>
      <c r="N126" s="159" t="s">
        <v>42</v>
      </c>
      <c r="O126" s="160" t="n">
        <v>0</v>
      </c>
      <c r="P126" s="160" t="n">
        <f aca="false">O126*H126</f>
        <v>0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176</v>
      </c>
      <c r="AT126" s="162" t="s">
        <v>172</v>
      </c>
      <c r="AU126" s="162" t="s">
        <v>80</v>
      </c>
      <c r="AY126" s="4" t="s">
        <v>170</v>
      </c>
      <c r="BE126" s="163" t="n">
        <f aca="false">IF(N126="základní",J126,0)</f>
        <v>9299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9299</v>
      </c>
      <c r="BL126" s="4" t="s">
        <v>176</v>
      </c>
      <c r="BM126" s="162" t="s">
        <v>1818</v>
      </c>
    </row>
    <row r="127" s="20" customFormat="true" ht="10.5" hidden="false" customHeight="false" outlineLevel="0" collapsed="false">
      <c r="B127" s="21"/>
      <c r="D127" s="164" t="s">
        <v>178</v>
      </c>
      <c r="F127" s="165" t="s">
        <v>1819</v>
      </c>
      <c r="L127" s="21"/>
      <c r="M127" s="166"/>
      <c r="T127" s="52"/>
      <c r="AT127" s="4" t="s">
        <v>178</v>
      </c>
      <c r="AU127" s="4" t="s">
        <v>80</v>
      </c>
    </row>
    <row r="128" s="174" customFormat="true" ht="10.5" hidden="false" customHeight="false" outlineLevel="0" collapsed="false">
      <c r="B128" s="175"/>
      <c r="D128" s="169" t="s">
        <v>180</v>
      </c>
      <c r="E128" s="176"/>
      <c r="F128" s="177" t="s">
        <v>1820</v>
      </c>
      <c r="H128" s="178" t="n">
        <v>5.47</v>
      </c>
      <c r="L128" s="175"/>
      <c r="M128" s="179"/>
      <c r="T128" s="180"/>
      <c r="AT128" s="176" t="s">
        <v>180</v>
      </c>
      <c r="AU128" s="176" t="s">
        <v>80</v>
      </c>
      <c r="AV128" s="174" t="s">
        <v>80</v>
      </c>
      <c r="AW128" s="174" t="s">
        <v>32</v>
      </c>
      <c r="AX128" s="174" t="s">
        <v>78</v>
      </c>
      <c r="AY128" s="176" t="s">
        <v>170</v>
      </c>
    </row>
    <row r="129" s="139" customFormat="true" ht="25.9" hidden="false" customHeight="true" outlineLevel="0" collapsed="false">
      <c r="B129" s="140"/>
      <c r="D129" s="141" t="s">
        <v>70</v>
      </c>
      <c r="E129" s="142" t="s">
        <v>752</v>
      </c>
      <c r="F129" s="142" t="s">
        <v>753</v>
      </c>
      <c r="J129" s="143" t="n">
        <f aca="false">BK129</f>
        <v>1587092.19</v>
      </c>
      <c r="L129" s="140"/>
      <c r="M129" s="144"/>
      <c r="P129" s="145" t="n">
        <f aca="false">P130+P140+P181+P258+P263+P302+P307</f>
        <v>825.627681</v>
      </c>
      <c r="R129" s="145" t="n">
        <f aca="false">R130+R140+R181+R258+R263+R302+R307</f>
        <v>3.98746</v>
      </c>
      <c r="T129" s="146" t="n">
        <f aca="false">T130+T140+T181+T258+T263+T302+T307</f>
        <v>0</v>
      </c>
      <c r="AR129" s="141" t="s">
        <v>80</v>
      </c>
      <c r="AT129" s="147" t="s">
        <v>70</v>
      </c>
      <c r="AU129" s="147" t="s">
        <v>71</v>
      </c>
      <c r="AY129" s="141" t="s">
        <v>170</v>
      </c>
      <c r="BK129" s="148" t="n">
        <f aca="false">BK130+BK140+BK181+BK258+BK263+BK302+BK307</f>
        <v>1587092.19</v>
      </c>
    </row>
    <row r="130" s="139" customFormat="true" ht="22.9" hidden="false" customHeight="true" outlineLevel="0" collapsed="false">
      <c r="B130" s="140"/>
      <c r="D130" s="141" t="s">
        <v>70</v>
      </c>
      <c r="E130" s="149" t="s">
        <v>817</v>
      </c>
      <c r="F130" s="149" t="s">
        <v>818</v>
      </c>
      <c r="J130" s="150" t="n">
        <f aca="false">BK130</f>
        <v>27024.64</v>
      </c>
      <c r="L130" s="140"/>
      <c r="M130" s="144"/>
      <c r="P130" s="145" t="n">
        <f aca="false">SUM(P131:P139)</f>
        <v>15.89704</v>
      </c>
      <c r="R130" s="145" t="n">
        <f aca="false">SUM(R131:R139)</f>
        <v>0.09569</v>
      </c>
      <c r="T130" s="146" t="n">
        <f aca="false">SUM(T131:T139)</f>
        <v>0</v>
      </c>
      <c r="AR130" s="141" t="s">
        <v>80</v>
      </c>
      <c r="AT130" s="147" t="s">
        <v>70</v>
      </c>
      <c r="AU130" s="147" t="s">
        <v>78</v>
      </c>
      <c r="AY130" s="141" t="s">
        <v>170</v>
      </c>
      <c r="BK130" s="148" t="n">
        <f aca="false">SUM(BK131:BK139)</f>
        <v>27024.64</v>
      </c>
    </row>
    <row r="131" s="20" customFormat="true" ht="66.75" hidden="false" customHeight="true" outlineLevel="0" collapsed="false">
      <c r="B131" s="21"/>
      <c r="C131" s="151" t="s">
        <v>251</v>
      </c>
      <c r="D131" s="151" t="s">
        <v>172</v>
      </c>
      <c r="E131" s="152" t="s">
        <v>1821</v>
      </c>
      <c r="F131" s="153" t="s">
        <v>1822</v>
      </c>
      <c r="G131" s="154" t="s">
        <v>352</v>
      </c>
      <c r="H131" s="155" t="n">
        <v>121</v>
      </c>
      <c r="I131" s="156" t="n">
        <v>65</v>
      </c>
      <c r="J131" s="157" t="n">
        <f aca="false">ROUND(I131*H131,2)</f>
        <v>7865</v>
      </c>
      <c r="K131" s="153"/>
      <c r="L131" s="21"/>
      <c r="M131" s="158"/>
      <c r="N131" s="159" t="s">
        <v>42</v>
      </c>
      <c r="O131" s="160" t="n">
        <v>0.13</v>
      </c>
      <c r="P131" s="160" t="n">
        <f aca="false">O131*H131</f>
        <v>15.73</v>
      </c>
      <c r="Q131" s="160" t="n">
        <v>0.00019</v>
      </c>
      <c r="R131" s="160" t="n">
        <f aca="false">Q131*H131</f>
        <v>0.02299</v>
      </c>
      <c r="S131" s="160" t="n">
        <v>0</v>
      </c>
      <c r="T131" s="161" t="n">
        <f aca="false">S131*H131</f>
        <v>0</v>
      </c>
      <c r="AR131" s="162" t="s">
        <v>280</v>
      </c>
      <c r="AT131" s="162" t="s">
        <v>172</v>
      </c>
      <c r="AU131" s="162" t="s">
        <v>80</v>
      </c>
      <c r="AY131" s="4" t="s">
        <v>170</v>
      </c>
      <c r="BE131" s="163" t="n">
        <f aca="false">IF(N131="základní",J131,0)</f>
        <v>7865</v>
      </c>
      <c r="BF131" s="163" t="n">
        <f aca="false">IF(N131="snížená",J131,0)</f>
        <v>0</v>
      </c>
      <c r="BG131" s="163" t="n">
        <f aca="false">IF(N131="zákl. přenesená",J131,0)</f>
        <v>0</v>
      </c>
      <c r="BH131" s="163" t="n">
        <f aca="false">IF(N131="sníž. přenesená",J131,0)</f>
        <v>0</v>
      </c>
      <c r="BI131" s="163" t="n">
        <f aca="false">IF(N131="nulová",J131,0)</f>
        <v>0</v>
      </c>
      <c r="BJ131" s="4" t="s">
        <v>78</v>
      </c>
      <c r="BK131" s="163" t="n">
        <f aca="false">ROUND(I131*H131,2)</f>
        <v>7865</v>
      </c>
      <c r="BL131" s="4" t="s">
        <v>280</v>
      </c>
      <c r="BM131" s="162" t="s">
        <v>1823</v>
      </c>
    </row>
    <row r="132" s="20" customFormat="true" ht="10.5" hidden="false" customHeight="false" outlineLevel="0" collapsed="false">
      <c r="B132" s="21"/>
      <c r="D132" s="164" t="s">
        <v>178</v>
      </c>
      <c r="F132" s="165" t="s">
        <v>1824</v>
      </c>
      <c r="L132" s="21"/>
      <c r="M132" s="166"/>
      <c r="T132" s="52"/>
      <c r="AT132" s="4" t="s">
        <v>178</v>
      </c>
      <c r="AU132" s="4" t="s">
        <v>80</v>
      </c>
    </row>
    <row r="133" s="20" customFormat="true" ht="24.2" hidden="false" customHeight="true" outlineLevel="0" collapsed="false">
      <c r="B133" s="21"/>
      <c r="C133" s="188" t="s">
        <v>257</v>
      </c>
      <c r="D133" s="188" t="s">
        <v>229</v>
      </c>
      <c r="E133" s="189" t="s">
        <v>1825</v>
      </c>
      <c r="F133" s="190" t="s">
        <v>1826</v>
      </c>
      <c r="G133" s="191" t="s">
        <v>352</v>
      </c>
      <c r="H133" s="192" t="n">
        <v>55</v>
      </c>
      <c r="I133" s="193" t="n">
        <v>151</v>
      </c>
      <c r="J133" s="194" t="n">
        <f aca="false">ROUND(I133*H133,2)</f>
        <v>8305</v>
      </c>
      <c r="K133" s="190"/>
      <c r="L133" s="195"/>
      <c r="M133" s="196"/>
      <c r="N133" s="197" t="s">
        <v>42</v>
      </c>
      <c r="O133" s="160" t="n">
        <v>0</v>
      </c>
      <c r="P133" s="160" t="n">
        <f aca="false">O133*H133</f>
        <v>0</v>
      </c>
      <c r="Q133" s="160" t="n">
        <v>0.00054</v>
      </c>
      <c r="R133" s="160" t="n">
        <f aca="false">Q133*H133</f>
        <v>0.0297</v>
      </c>
      <c r="S133" s="160" t="n">
        <v>0</v>
      </c>
      <c r="T133" s="161" t="n">
        <f aca="false">S133*H133</f>
        <v>0</v>
      </c>
      <c r="AR133" s="162" t="s">
        <v>390</v>
      </c>
      <c r="AT133" s="162" t="s">
        <v>229</v>
      </c>
      <c r="AU133" s="162" t="s">
        <v>80</v>
      </c>
      <c r="AY133" s="4" t="s">
        <v>170</v>
      </c>
      <c r="BE133" s="163" t="n">
        <f aca="false">IF(N133="základní",J133,0)</f>
        <v>8305</v>
      </c>
      <c r="BF133" s="163" t="n">
        <f aca="false">IF(N133="snížená",J133,0)</f>
        <v>0</v>
      </c>
      <c r="BG133" s="163" t="n">
        <f aca="false">IF(N133="zákl. přenesená",J133,0)</f>
        <v>0</v>
      </c>
      <c r="BH133" s="163" t="n">
        <f aca="false">IF(N133="sníž. přenesená",J133,0)</f>
        <v>0</v>
      </c>
      <c r="BI133" s="163" t="n">
        <f aca="false">IF(N133="nulová",J133,0)</f>
        <v>0</v>
      </c>
      <c r="BJ133" s="4" t="s">
        <v>78</v>
      </c>
      <c r="BK133" s="163" t="n">
        <f aca="false">ROUND(I133*H133,2)</f>
        <v>8305</v>
      </c>
      <c r="BL133" s="4" t="s">
        <v>280</v>
      </c>
      <c r="BM133" s="162" t="s">
        <v>1827</v>
      </c>
    </row>
    <row r="134" s="20" customFormat="true" ht="24.2" hidden="false" customHeight="true" outlineLevel="0" collapsed="false">
      <c r="B134" s="21"/>
      <c r="C134" s="188" t="s">
        <v>263</v>
      </c>
      <c r="D134" s="188" t="s">
        <v>229</v>
      </c>
      <c r="E134" s="189" t="s">
        <v>1828</v>
      </c>
      <c r="F134" s="190" t="s">
        <v>1829</v>
      </c>
      <c r="G134" s="191" t="s">
        <v>352</v>
      </c>
      <c r="H134" s="192" t="n">
        <v>34</v>
      </c>
      <c r="I134" s="193" t="n">
        <v>155</v>
      </c>
      <c r="J134" s="194" t="n">
        <f aca="false">ROUND(I134*H134,2)</f>
        <v>5270</v>
      </c>
      <c r="K134" s="190"/>
      <c r="L134" s="195"/>
      <c r="M134" s="196"/>
      <c r="N134" s="197" t="s">
        <v>42</v>
      </c>
      <c r="O134" s="160" t="n">
        <v>0</v>
      </c>
      <c r="P134" s="160" t="n">
        <f aca="false">O134*H134</f>
        <v>0</v>
      </c>
      <c r="Q134" s="160" t="n">
        <v>0.00059</v>
      </c>
      <c r="R134" s="160" t="n">
        <f aca="false">Q134*H134</f>
        <v>0.02006</v>
      </c>
      <c r="S134" s="160" t="n">
        <v>0</v>
      </c>
      <c r="T134" s="161" t="n">
        <f aca="false">S134*H134</f>
        <v>0</v>
      </c>
      <c r="AR134" s="162" t="s">
        <v>390</v>
      </c>
      <c r="AT134" s="162" t="s">
        <v>229</v>
      </c>
      <c r="AU134" s="162" t="s">
        <v>80</v>
      </c>
      <c r="AY134" s="4" t="s">
        <v>170</v>
      </c>
      <c r="BE134" s="163" t="n">
        <f aca="false">IF(N134="základní",J134,0)</f>
        <v>5270</v>
      </c>
      <c r="BF134" s="163" t="n">
        <f aca="false">IF(N134="snížená",J134,0)</f>
        <v>0</v>
      </c>
      <c r="BG134" s="163" t="n">
        <f aca="false">IF(N134="zákl. přenesená",J134,0)</f>
        <v>0</v>
      </c>
      <c r="BH134" s="163" t="n">
        <f aca="false">IF(N134="sníž. přenesená",J134,0)</f>
        <v>0</v>
      </c>
      <c r="BI134" s="163" t="n">
        <f aca="false">IF(N134="nulová",J134,0)</f>
        <v>0</v>
      </c>
      <c r="BJ134" s="4" t="s">
        <v>78</v>
      </c>
      <c r="BK134" s="163" t="n">
        <f aca="false">ROUND(I134*H134,2)</f>
        <v>5270</v>
      </c>
      <c r="BL134" s="4" t="s">
        <v>280</v>
      </c>
      <c r="BM134" s="162" t="s">
        <v>1830</v>
      </c>
    </row>
    <row r="135" s="20" customFormat="true" ht="24.2" hidden="false" customHeight="true" outlineLevel="0" collapsed="false">
      <c r="B135" s="21"/>
      <c r="C135" s="188" t="s">
        <v>8</v>
      </c>
      <c r="D135" s="188" t="s">
        <v>229</v>
      </c>
      <c r="E135" s="189" t="s">
        <v>1831</v>
      </c>
      <c r="F135" s="190" t="s">
        <v>1832</v>
      </c>
      <c r="G135" s="191" t="s">
        <v>352</v>
      </c>
      <c r="H135" s="192" t="n">
        <v>14</v>
      </c>
      <c r="I135" s="193" t="n">
        <v>162</v>
      </c>
      <c r="J135" s="194" t="n">
        <f aca="false">ROUND(I135*H135,2)</f>
        <v>2268</v>
      </c>
      <c r="K135" s="190"/>
      <c r="L135" s="195"/>
      <c r="M135" s="196"/>
      <c r="N135" s="197" t="s">
        <v>42</v>
      </c>
      <c r="O135" s="160" t="n">
        <v>0</v>
      </c>
      <c r="P135" s="160" t="n">
        <f aca="false">O135*H135</f>
        <v>0</v>
      </c>
      <c r="Q135" s="160" t="n">
        <v>0.00065</v>
      </c>
      <c r="R135" s="160" t="n">
        <f aca="false">Q135*H135</f>
        <v>0.0091</v>
      </c>
      <c r="S135" s="160" t="n">
        <v>0</v>
      </c>
      <c r="T135" s="161" t="n">
        <f aca="false">S135*H135</f>
        <v>0</v>
      </c>
      <c r="AR135" s="162" t="s">
        <v>390</v>
      </c>
      <c r="AT135" s="162" t="s">
        <v>229</v>
      </c>
      <c r="AU135" s="162" t="s">
        <v>80</v>
      </c>
      <c r="AY135" s="4" t="s">
        <v>170</v>
      </c>
      <c r="BE135" s="163" t="n">
        <f aca="false">IF(N135="základní",J135,0)</f>
        <v>2268</v>
      </c>
      <c r="BF135" s="163" t="n">
        <f aca="false">IF(N135="snížená",J135,0)</f>
        <v>0</v>
      </c>
      <c r="BG135" s="163" t="n">
        <f aca="false">IF(N135="zákl. přenesená",J135,0)</f>
        <v>0</v>
      </c>
      <c r="BH135" s="163" t="n">
        <f aca="false">IF(N135="sníž. přenesená",J135,0)</f>
        <v>0</v>
      </c>
      <c r="BI135" s="163" t="n">
        <f aca="false">IF(N135="nulová",J135,0)</f>
        <v>0</v>
      </c>
      <c r="BJ135" s="4" t="s">
        <v>78</v>
      </c>
      <c r="BK135" s="163" t="n">
        <f aca="false">ROUND(I135*H135,2)</f>
        <v>2268</v>
      </c>
      <c r="BL135" s="4" t="s">
        <v>280</v>
      </c>
      <c r="BM135" s="162" t="s">
        <v>1833</v>
      </c>
    </row>
    <row r="136" s="20" customFormat="true" ht="24.2" hidden="false" customHeight="true" outlineLevel="0" collapsed="false">
      <c r="B136" s="21"/>
      <c r="C136" s="188" t="s">
        <v>280</v>
      </c>
      <c r="D136" s="188" t="s">
        <v>229</v>
      </c>
      <c r="E136" s="189" t="s">
        <v>1834</v>
      </c>
      <c r="F136" s="190" t="s">
        <v>1835</v>
      </c>
      <c r="G136" s="191" t="s">
        <v>352</v>
      </c>
      <c r="H136" s="192" t="n">
        <v>10</v>
      </c>
      <c r="I136" s="193" t="n">
        <v>170</v>
      </c>
      <c r="J136" s="194" t="n">
        <f aca="false">ROUND(I136*H136,2)</f>
        <v>1700</v>
      </c>
      <c r="K136" s="190"/>
      <c r="L136" s="195"/>
      <c r="M136" s="196"/>
      <c r="N136" s="197" t="s">
        <v>42</v>
      </c>
      <c r="O136" s="160" t="n">
        <v>0</v>
      </c>
      <c r="P136" s="160" t="n">
        <f aca="false">O136*H136</f>
        <v>0</v>
      </c>
      <c r="Q136" s="160" t="n">
        <v>0.00072</v>
      </c>
      <c r="R136" s="160" t="n">
        <f aca="false">Q136*H136</f>
        <v>0.0072</v>
      </c>
      <c r="S136" s="160" t="n">
        <v>0</v>
      </c>
      <c r="T136" s="161" t="n">
        <f aca="false">S136*H136</f>
        <v>0</v>
      </c>
      <c r="AR136" s="162" t="s">
        <v>390</v>
      </c>
      <c r="AT136" s="162" t="s">
        <v>229</v>
      </c>
      <c r="AU136" s="162" t="s">
        <v>80</v>
      </c>
      <c r="AY136" s="4" t="s">
        <v>170</v>
      </c>
      <c r="BE136" s="163" t="n">
        <f aca="false">IF(N136="základní",J136,0)</f>
        <v>1700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1700</v>
      </c>
      <c r="BL136" s="4" t="s">
        <v>280</v>
      </c>
      <c r="BM136" s="162" t="s">
        <v>1836</v>
      </c>
    </row>
    <row r="137" s="20" customFormat="true" ht="24.2" hidden="false" customHeight="true" outlineLevel="0" collapsed="false">
      <c r="B137" s="21"/>
      <c r="C137" s="188" t="s">
        <v>289</v>
      </c>
      <c r="D137" s="188" t="s">
        <v>229</v>
      </c>
      <c r="E137" s="189" t="s">
        <v>1837</v>
      </c>
      <c r="F137" s="190" t="s">
        <v>1838</v>
      </c>
      <c r="G137" s="191" t="s">
        <v>352</v>
      </c>
      <c r="H137" s="192" t="n">
        <v>8</v>
      </c>
      <c r="I137" s="193" t="n">
        <v>189</v>
      </c>
      <c r="J137" s="194" t="n">
        <f aca="false">ROUND(I137*H137,2)</f>
        <v>1512</v>
      </c>
      <c r="K137" s="190"/>
      <c r="L137" s="195"/>
      <c r="M137" s="196"/>
      <c r="N137" s="197" t="s">
        <v>42</v>
      </c>
      <c r="O137" s="160" t="n">
        <v>0</v>
      </c>
      <c r="P137" s="160" t="n">
        <f aca="false">O137*H137</f>
        <v>0</v>
      </c>
      <c r="Q137" s="160" t="n">
        <v>0.00083</v>
      </c>
      <c r="R137" s="160" t="n">
        <f aca="false">Q137*H137</f>
        <v>0.00664</v>
      </c>
      <c r="S137" s="160" t="n">
        <v>0</v>
      </c>
      <c r="T137" s="161" t="n">
        <f aca="false">S137*H137</f>
        <v>0</v>
      </c>
      <c r="AR137" s="162" t="s">
        <v>390</v>
      </c>
      <c r="AT137" s="162" t="s">
        <v>229</v>
      </c>
      <c r="AU137" s="162" t="s">
        <v>80</v>
      </c>
      <c r="AY137" s="4" t="s">
        <v>170</v>
      </c>
      <c r="BE137" s="163" t="n">
        <f aca="false">IF(N137="základní",J137,0)</f>
        <v>1512</v>
      </c>
      <c r="BF137" s="163" t="n">
        <f aca="false">IF(N137="snížená",J137,0)</f>
        <v>0</v>
      </c>
      <c r="BG137" s="163" t="n">
        <f aca="false">IF(N137="zákl. přenesená",J137,0)</f>
        <v>0</v>
      </c>
      <c r="BH137" s="163" t="n">
        <f aca="false">IF(N137="sníž. přenesená",J137,0)</f>
        <v>0</v>
      </c>
      <c r="BI137" s="163" t="n">
        <f aca="false">IF(N137="nulová",J137,0)</f>
        <v>0</v>
      </c>
      <c r="BJ137" s="4" t="s">
        <v>78</v>
      </c>
      <c r="BK137" s="163" t="n">
        <f aca="false">ROUND(I137*H137,2)</f>
        <v>1512</v>
      </c>
      <c r="BL137" s="4" t="s">
        <v>280</v>
      </c>
      <c r="BM137" s="162" t="s">
        <v>1839</v>
      </c>
    </row>
    <row r="138" s="20" customFormat="true" ht="44.25" hidden="false" customHeight="true" outlineLevel="0" collapsed="false">
      <c r="B138" s="21"/>
      <c r="C138" s="151" t="s">
        <v>295</v>
      </c>
      <c r="D138" s="151" t="s">
        <v>172</v>
      </c>
      <c r="E138" s="152" t="s">
        <v>1840</v>
      </c>
      <c r="F138" s="153" t="s">
        <v>1841</v>
      </c>
      <c r="G138" s="154" t="s">
        <v>207</v>
      </c>
      <c r="H138" s="155" t="n">
        <v>0.096</v>
      </c>
      <c r="I138" s="156" t="n">
        <v>1090</v>
      </c>
      <c r="J138" s="157" t="n">
        <f aca="false">ROUND(I138*H138,2)</f>
        <v>104.64</v>
      </c>
      <c r="K138" s="153"/>
      <c r="L138" s="21"/>
      <c r="M138" s="158"/>
      <c r="N138" s="159" t="s">
        <v>42</v>
      </c>
      <c r="O138" s="160" t="n">
        <v>1.74</v>
      </c>
      <c r="P138" s="160" t="n">
        <f aca="false">O138*H138</f>
        <v>0.16704</v>
      </c>
      <c r="Q138" s="160" t="n">
        <v>0</v>
      </c>
      <c r="R138" s="160" t="n">
        <f aca="false">Q138*H138</f>
        <v>0</v>
      </c>
      <c r="S138" s="160" t="n">
        <v>0</v>
      </c>
      <c r="T138" s="161" t="n">
        <f aca="false">S138*H138</f>
        <v>0</v>
      </c>
      <c r="AR138" s="162" t="s">
        <v>280</v>
      </c>
      <c r="AT138" s="162" t="s">
        <v>172</v>
      </c>
      <c r="AU138" s="162" t="s">
        <v>80</v>
      </c>
      <c r="AY138" s="4" t="s">
        <v>170</v>
      </c>
      <c r="BE138" s="163" t="n">
        <f aca="false">IF(N138="základní",J138,0)</f>
        <v>104.64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104.64</v>
      </c>
      <c r="BL138" s="4" t="s">
        <v>280</v>
      </c>
      <c r="BM138" s="162" t="s">
        <v>1842</v>
      </c>
    </row>
    <row r="139" s="20" customFormat="true" ht="10.5" hidden="false" customHeight="false" outlineLevel="0" collapsed="false">
      <c r="B139" s="21"/>
      <c r="D139" s="164" t="s">
        <v>178</v>
      </c>
      <c r="F139" s="165" t="s">
        <v>1843</v>
      </c>
      <c r="L139" s="21"/>
      <c r="M139" s="166"/>
      <c r="T139" s="52"/>
      <c r="AT139" s="4" t="s">
        <v>178</v>
      </c>
      <c r="AU139" s="4" t="s">
        <v>80</v>
      </c>
    </row>
    <row r="140" s="139" customFormat="true" ht="22.9" hidden="false" customHeight="true" outlineLevel="0" collapsed="false">
      <c r="B140" s="140"/>
      <c r="D140" s="141" t="s">
        <v>70</v>
      </c>
      <c r="E140" s="149" t="s">
        <v>1844</v>
      </c>
      <c r="F140" s="149" t="s">
        <v>1845</v>
      </c>
      <c r="J140" s="150" t="n">
        <f aca="false">BK140</f>
        <v>426185.31</v>
      </c>
      <c r="L140" s="140"/>
      <c r="M140" s="144"/>
      <c r="P140" s="145" t="n">
        <f aca="false">SUM(P141:P180)</f>
        <v>164.15362</v>
      </c>
      <c r="R140" s="145" t="n">
        <f aca="false">SUM(R141:R180)</f>
        <v>1.54588</v>
      </c>
      <c r="T140" s="146" t="n">
        <f aca="false">SUM(T141:T180)</f>
        <v>0</v>
      </c>
      <c r="AR140" s="141" t="s">
        <v>80</v>
      </c>
      <c r="AT140" s="147" t="s">
        <v>70</v>
      </c>
      <c r="AU140" s="147" t="s">
        <v>78</v>
      </c>
      <c r="AY140" s="141" t="s">
        <v>170</v>
      </c>
      <c r="BK140" s="148" t="n">
        <f aca="false">SUM(BK141:BK180)</f>
        <v>426185.31</v>
      </c>
    </row>
    <row r="141" s="20" customFormat="true" ht="21.75" hidden="false" customHeight="true" outlineLevel="0" collapsed="false">
      <c r="B141" s="21"/>
      <c r="C141" s="151" t="s">
        <v>300</v>
      </c>
      <c r="D141" s="151" t="s">
        <v>172</v>
      </c>
      <c r="E141" s="152" t="s">
        <v>1846</v>
      </c>
      <c r="F141" s="153" t="s">
        <v>1847</v>
      </c>
      <c r="G141" s="154" t="s">
        <v>352</v>
      </c>
      <c r="H141" s="155" t="n">
        <v>39</v>
      </c>
      <c r="I141" s="156" t="n">
        <v>442</v>
      </c>
      <c r="J141" s="157" t="n">
        <f aca="false">ROUND(I141*H141,2)</f>
        <v>17238</v>
      </c>
      <c r="K141" s="153"/>
      <c r="L141" s="21"/>
      <c r="M141" s="158"/>
      <c r="N141" s="159" t="s">
        <v>42</v>
      </c>
      <c r="O141" s="160" t="n">
        <v>0.363</v>
      </c>
      <c r="P141" s="160" t="n">
        <f aca="false">O141*H141</f>
        <v>14.157</v>
      </c>
      <c r="Q141" s="160" t="n">
        <v>0.00142</v>
      </c>
      <c r="R141" s="160" t="n">
        <f aca="false">Q141*H141</f>
        <v>0.05538</v>
      </c>
      <c r="S141" s="160" t="n">
        <v>0</v>
      </c>
      <c r="T141" s="161" t="n">
        <f aca="false">S141*H141</f>
        <v>0</v>
      </c>
      <c r="AR141" s="162" t="s">
        <v>280</v>
      </c>
      <c r="AT141" s="162" t="s">
        <v>172</v>
      </c>
      <c r="AU141" s="162" t="s">
        <v>80</v>
      </c>
      <c r="AY141" s="4" t="s">
        <v>170</v>
      </c>
      <c r="BE141" s="163" t="n">
        <f aca="false">IF(N141="základní",J141,0)</f>
        <v>17238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17238</v>
      </c>
      <c r="BL141" s="4" t="s">
        <v>280</v>
      </c>
      <c r="BM141" s="162" t="s">
        <v>1848</v>
      </c>
    </row>
    <row r="142" s="20" customFormat="true" ht="10.5" hidden="false" customHeight="false" outlineLevel="0" collapsed="false">
      <c r="B142" s="21"/>
      <c r="D142" s="164" t="s">
        <v>178</v>
      </c>
      <c r="F142" s="165" t="s">
        <v>1849</v>
      </c>
      <c r="L142" s="21"/>
      <c r="M142" s="166"/>
      <c r="T142" s="52"/>
      <c r="AT142" s="4" t="s">
        <v>178</v>
      </c>
      <c r="AU142" s="4" t="s">
        <v>80</v>
      </c>
    </row>
    <row r="143" s="20" customFormat="true" ht="21.75" hidden="false" customHeight="true" outlineLevel="0" collapsed="false">
      <c r="B143" s="21"/>
      <c r="C143" s="151" t="s">
        <v>305</v>
      </c>
      <c r="D143" s="151" t="s">
        <v>172</v>
      </c>
      <c r="E143" s="152" t="s">
        <v>1850</v>
      </c>
      <c r="F143" s="153" t="s">
        <v>1851</v>
      </c>
      <c r="G143" s="154" t="s">
        <v>352</v>
      </c>
      <c r="H143" s="155" t="n">
        <v>30</v>
      </c>
      <c r="I143" s="156" t="n">
        <v>609</v>
      </c>
      <c r="J143" s="157" t="n">
        <f aca="false">ROUND(I143*H143,2)</f>
        <v>18270</v>
      </c>
      <c r="K143" s="153"/>
      <c r="L143" s="21"/>
      <c r="M143" s="158"/>
      <c r="N143" s="159" t="s">
        <v>42</v>
      </c>
      <c r="O143" s="160" t="n">
        <v>0.383</v>
      </c>
      <c r="P143" s="160" t="n">
        <f aca="false">O143*H143</f>
        <v>11.49</v>
      </c>
      <c r="Q143" s="160" t="n">
        <v>0.00744</v>
      </c>
      <c r="R143" s="160" t="n">
        <f aca="false">Q143*H143</f>
        <v>0.2232</v>
      </c>
      <c r="S143" s="160" t="n">
        <v>0</v>
      </c>
      <c r="T143" s="161" t="n">
        <f aca="false">S143*H143</f>
        <v>0</v>
      </c>
      <c r="AR143" s="162" t="s">
        <v>280</v>
      </c>
      <c r="AT143" s="162" t="s">
        <v>172</v>
      </c>
      <c r="AU143" s="162" t="s">
        <v>80</v>
      </c>
      <c r="AY143" s="4" t="s">
        <v>170</v>
      </c>
      <c r="BE143" s="163" t="n">
        <f aca="false">IF(N143="základní",J143,0)</f>
        <v>18270</v>
      </c>
      <c r="BF143" s="163" t="n">
        <f aca="false">IF(N143="snížená",J143,0)</f>
        <v>0</v>
      </c>
      <c r="BG143" s="163" t="n">
        <f aca="false">IF(N143="zákl. přenesená",J143,0)</f>
        <v>0</v>
      </c>
      <c r="BH143" s="163" t="n">
        <f aca="false">IF(N143="sníž. přenesená",J143,0)</f>
        <v>0</v>
      </c>
      <c r="BI143" s="163" t="n">
        <f aca="false">IF(N143="nulová",J143,0)</f>
        <v>0</v>
      </c>
      <c r="BJ143" s="4" t="s">
        <v>78</v>
      </c>
      <c r="BK143" s="163" t="n">
        <f aca="false">ROUND(I143*H143,2)</f>
        <v>18270</v>
      </c>
      <c r="BL143" s="4" t="s">
        <v>280</v>
      </c>
      <c r="BM143" s="162" t="s">
        <v>1852</v>
      </c>
    </row>
    <row r="144" s="20" customFormat="true" ht="10.5" hidden="false" customHeight="false" outlineLevel="0" collapsed="false">
      <c r="B144" s="21"/>
      <c r="D144" s="164" t="s">
        <v>178</v>
      </c>
      <c r="F144" s="165" t="s">
        <v>1853</v>
      </c>
      <c r="L144" s="21"/>
      <c r="M144" s="166"/>
      <c r="T144" s="52"/>
      <c r="AT144" s="4" t="s">
        <v>178</v>
      </c>
      <c r="AU144" s="4" t="s">
        <v>80</v>
      </c>
    </row>
    <row r="145" s="20" customFormat="true" ht="21.75" hidden="false" customHeight="true" outlineLevel="0" collapsed="false">
      <c r="B145" s="21"/>
      <c r="C145" s="151" t="s">
        <v>7</v>
      </c>
      <c r="D145" s="151" t="s">
        <v>172</v>
      </c>
      <c r="E145" s="152" t="s">
        <v>1854</v>
      </c>
      <c r="F145" s="153" t="s">
        <v>1855</v>
      </c>
      <c r="G145" s="154" t="s">
        <v>352</v>
      </c>
      <c r="H145" s="155" t="n">
        <v>69</v>
      </c>
      <c r="I145" s="156" t="n">
        <v>732</v>
      </c>
      <c r="J145" s="157" t="n">
        <f aca="false">ROUND(I145*H145,2)</f>
        <v>50508</v>
      </c>
      <c r="K145" s="153"/>
      <c r="L145" s="21"/>
      <c r="M145" s="158"/>
      <c r="N145" s="159" t="s">
        <v>42</v>
      </c>
      <c r="O145" s="160" t="n">
        <v>0.404</v>
      </c>
      <c r="P145" s="160" t="n">
        <f aca="false">O145*H145</f>
        <v>27.876</v>
      </c>
      <c r="Q145" s="160" t="n">
        <v>0.01232</v>
      </c>
      <c r="R145" s="160" t="n">
        <f aca="false">Q145*H145</f>
        <v>0.85008</v>
      </c>
      <c r="S145" s="160" t="n">
        <v>0</v>
      </c>
      <c r="T145" s="161" t="n">
        <f aca="false">S145*H145</f>
        <v>0</v>
      </c>
      <c r="AR145" s="162" t="s">
        <v>280</v>
      </c>
      <c r="AT145" s="162" t="s">
        <v>172</v>
      </c>
      <c r="AU145" s="162" t="s">
        <v>80</v>
      </c>
      <c r="AY145" s="4" t="s">
        <v>170</v>
      </c>
      <c r="BE145" s="163" t="n">
        <f aca="false">IF(N145="základní",J145,0)</f>
        <v>50508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50508</v>
      </c>
      <c r="BL145" s="4" t="s">
        <v>280</v>
      </c>
      <c r="BM145" s="162" t="s">
        <v>1856</v>
      </c>
    </row>
    <row r="146" s="20" customFormat="true" ht="10.5" hidden="false" customHeight="false" outlineLevel="0" collapsed="false">
      <c r="B146" s="21"/>
      <c r="D146" s="164" t="s">
        <v>178</v>
      </c>
      <c r="F146" s="165" t="s">
        <v>1857</v>
      </c>
      <c r="L146" s="21"/>
      <c r="M146" s="166"/>
      <c r="T146" s="52"/>
      <c r="AT146" s="4" t="s">
        <v>178</v>
      </c>
      <c r="AU146" s="4" t="s">
        <v>80</v>
      </c>
    </row>
    <row r="147" s="20" customFormat="true" ht="21.75" hidden="false" customHeight="true" outlineLevel="0" collapsed="false">
      <c r="B147" s="21"/>
      <c r="C147" s="151" t="s">
        <v>316</v>
      </c>
      <c r="D147" s="151" t="s">
        <v>172</v>
      </c>
      <c r="E147" s="152" t="s">
        <v>1858</v>
      </c>
      <c r="F147" s="153" t="s">
        <v>1859</v>
      </c>
      <c r="G147" s="154" t="s">
        <v>352</v>
      </c>
      <c r="H147" s="155" t="n">
        <v>13</v>
      </c>
      <c r="I147" s="156" t="n">
        <v>1130</v>
      </c>
      <c r="J147" s="157" t="n">
        <f aca="false">ROUND(I147*H147,2)</f>
        <v>14690</v>
      </c>
      <c r="K147" s="153"/>
      <c r="L147" s="21"/>
      <c r="M147" s="158"/>
      <c r="N147" s="159" t="s">
        <v>42</v>
      </c>
      <c r="O147" s="160" t="n">
        <v>0.425</v>
      </c>
      <c r="P147" s="160" t="n">
        <f aca="false">O147*H147</f>
        <v>5.525</v>
      </c>
      <c r="Q147" s="160" t="n">
        <v>0.01975</v>
      </c>
      <c r="R147" s="160" t="n">
        <f aca="false">Q147*H147</f>
        <v>0.25675</v>
      </c>
      <c r="S147" s="160" t="n">
        <v>0</v>
      </c>
      <c r="T147" s="161" t="n">
        <f aca="false">S147*H147</f>
        <v>0</v>
      </c>
      <c r="AR147" s="162" t="s">
        <v>280</v>
      </c>
      <c r="AT147" s="162" t="s">
        <v>172</v>
      </c>
      <c r="AU147" s="162" t="s">
        <v>80</v>
      </c>
      <c r="AY147" s="4" t="s">
        <v>170</v>
      </c>
      <c r="BE147" s="163" t="n">
        <f aca="false">IF(N147="základní",J147,0)</f>
        <v>14690</v>
      </c>
      <c r="BF147" s="163" t="n">
        <f aca="false">IF(N147="snížená",J147,0)</f>
        <v>0</v>
      </c>
      <c r="BG147" s="163" t="n">
        <f aca="false">IF(N147="zákl. přenesená",J147,0)</f>
        <v>0</v>
      </c>
      <c r="BH147" s="163" t="n">
        <f aca="false">IF(N147="sníž. přenesená",J147,0)</f>
        <v>0</v>
      </c>
      <c r="BI147" s="163" t="n">
        <f aca="false">IF(N147="nulová",J147,0)</f>
        <v>0</v>
      </c>
      <c r="BJ147" s="4" t="s">
        <v>78</v>
      </c>
      <c r="BK147" s="163" t="n">
        <f aca="false">ROUND(I147*H147,2)</f>
        <v>14690</v>
      </c>
      <c r="BL147" s="4" t="s">
        <v>280</v>
      </c>
      <c r="BM147" s="162" t="s">
        <v>1860</v>
      </c>
    </row>
    <row r="148" s="20" customFormat="true" ht="10.5" hidden="false" customHeight="false" outlineLevel="0" collapsed="false">
      <c r="B148" s="21"/>
      <c r="D148" s="164" t="s">
        <v>178</v>
      </c>
      <c r="F148" s="165" t="s">
        <v>1861</v>
      </c>
      <c r="L148" s="21"/>
      <c r="M148" s="166"/>
      <c r="T148" s="52"/>
      <c r="AT148" s="4" t="s">
        <v>178</v>
      </c>
      <c r="AU148" s="4" t="s">
        <v>80</v>
      </c>
    </row>
    <row r="149" s="20" customFormat="true" ht="24.2" hidden="false" customHeight="true" outlineLevel="0" collapsed="false">
      <c r="B149" s="21"/>
      <c r="C149" s="151" t="s">
        <v>323</v>
      </c>
      <c r="D149" s="151" t="s">
        <v>172</v>
      </c>
      <c r="E149" s="152" t="s">
        <v>1862</v>
      </c>
      <c r="F149" s="153" t="s">
        <v>1863</v>
      </c>
      <c r="G149" s="154" t="s">
        <v>352</v>
      </c>
      <c r="H149" s="155" t="n">
        <v>10</v>
      </c>
      <c r="I149" s="156" t="n">
        <v>588</v>
      </c>
      <c r="J149" s="157" t="n">
        <f aca="false">ROUND(I149*H149,2)</f>
        <v>5880</v>
      </c>
      <c r="K149" s="153"/>
      <c r="L149" s="21"/>
      <c r="M149" s="158"/>
      <c r="N149" s="159" t="s">
        <v>42</v>
      </c>
      <c r="O149" s="160" t="n">
        <v>0.78</v>
      </c>
      <c r="P149" s="160" t="n">
        <f aca="false">O149*H149</f>
        <v>7.8</v>
      </c>
      <c r="Q149" s="160" t="n">
        <v>0.00059</v>
      </c>
      <c r="R149" s="160" t="n">
        <f aca="false">Q149*H149</f>
        <v>0.0059</v>
      </c>
      <c r="S149" s="160" t="n">
        <v>0</v>
      </c>
      <c r="T149" s="161" t="n">
        <f aca="false">S149*H149</f>
        <v>0</v>
      </c>
      <c r="AR149" s="162" t="s">
        <v>280</v>
      </c>
      <c r="AT149" s="162" t="s">
        <v>172</v>
      </c>
      <c r="AU149" s="162" t="s">
        <v>80</v>
      </c>
      <c r="AY149" s="4" t="s">
        <v>170</v>
      </c>
      <c r="BE149" s="163" t="n">
        <f aca="false">IF(N149="základní",J149,0)</f>
        <v>5880</v>
      </c>
      <c r="BF149" s="163" t="n">
        <f aca="false">IF(N149="snížená",J149,0)</f>
        <v>0</v>
      </c>
      <c r="BG149" s="163" t="n">
        <f aca="false">IF(N149="zákl. přenesená",J149,0)</f>
        <v>0</v>
      </c>
      <c r="BH149" s="163" t="n">
        <f aca="false">IF(N149="sníž. přenesená",J149,0)</f>
        <v>0</v>
      </c>
      <c r="BI149" s="163" t="n">
        <f aca="false">IF(N149="nulová",J149,0)</f>
        <v>0</v>
      </c>
      <c r="BJ149" s="4" t="s">
        <v>78</v>
      </c>
      <c r="BK149" s="163" t="n">
        <f aca="false">ROUND(I149*H149,2)</f>
        <v>5880</v>
      </c>
      <c r="BL149" s="4" t="s">
        <v>280</v>
      </c>
      <c r="BM149" s="162" t="s">
        <v>1864</v>
      </c>
    </row>
    <row r="150" s="20" customFormat="true" ht="10.5" hidden="false" customHeight="false" outlineLevel="0" collapsed="false">
      <c r="B150" s="21"/>
      <c r="D150" s="164" t="s">
        <v>178</v>
      </c>
      <c r="F150" s="165" t="s">
        <v>1865</v>
      </c>
      <c r="L150" s="21"/>
      <c r="M150" s="166"/>
      <c r="T150" s="52"/>
      <c r="AT150" s="4" t="s">
        <v>178</v>
      </c>
      <c r="AU150" s="4" t="s">
        <v>80</v>
      </c>
    </row>
    <row r="151" s="20" customFormat="true" ht="24.2" hidden="false" customHeight="true" outlineLevel="0" collapsed="false">
      <c r="B151" s="21"/>
      <c r="C151" s="151" t="s">
        <v>329</v>
      </c>
      <c r="D151" s="151" t="s">
        <v>172</v>
      </c>
      <c r="E151" s="152" t="s">
        <v>1866</v>
      </c>
      <c r="F151" s="153" t="s">
        <v>1867</v>
      </c>
      <c r="G151" s="154" t="s">
        <v>352</v>
      </c>
      <c r="H151" s="155" t="n">
        <v>30</v>
      </c>
      <c r="I151" s="156" t="n">
        <v>772</v>
      </c>
      <c r="J151" s="157" t="n">
        <f aca="false">ROUND(I151*H151,2)</f>
        <v>23160</v>
      </c>
      <c r="K151" s="153"/>
      <c r="L151" s="21"/>
      <c r="M151" s="158"/>
      <c r="N151" s="159" t="s">
        <v>42</v>
      </c>
      <c r="O151" s="160" t="n">
        <v>0.827</v>
      </c>
      <c r="P151" s="160" t="n">
        <f aca="false">O151*H151</f>
        <v>24.81</v>
      </c>
      <c r="Q151" s="160" t="n">
        <v>0.00201</v>
      </c>
      <c r="R151" s="160" t="n">
        <f aca="false">Q151*H151</f>
        <v>0.0603</v>
      </c>
      <c r="S151" s="160" t="n">
        <v>0</v>
      </c>
      <c r="T151" s="161" t="n">
        <f aca="false">S151*H151</f>
        <v>0</v>
      </c>
      <c r="AR151" s="162" t="s">
        <v>280</v>
      </c>
      <c r="AT151" s="162" t="s">
        <v>172</v>
      </c>
      <c r="AU151" s="162" t="s">
        <v>80</v>
      </c>
      <c r="AY151" s="4" t="s">
        <v>170</v>
      </c>
      <c r="BE151" s="163" t="n">
        <f aca="false">IF(N151="základní",J151,0)</f>
        <v>23160</v>
      </c>
      <c r="BF151" s="163" t="n">
        <f aca="false">IF(N151="snížená",J151,0)</f>
        <v>0</v>
      </c>
      <c r="BG151" s="163" t="n">
        <f aca="false">IF(N151="zákl. přenesená",J151,0)</f>
        <v>0</v>
      </c>
      <c r="BH151" s="163" t="n">
        <f aca="false">IF(N151="sníž. přenesená",J151,0)</f>
        <v>0</v>
      </c>
      <c r="BI151" s="163" t="n">
        <f aca="false">IF(N151="nulová",J151,0)</f>
        <v>0</v>
      </c>
      <c r="BJ151" s="4" t="s">
        <v>78</v>
      </c>
      <c r="BK151" s="163" t="n">
        <f aca="false">ROUND(I151*H151,2)</f>
        <v>23160</v>
      </c>
      <c r="BL151" s="4" t="s">
        <v>280</v>
      </c>
      <c r="BM151" s="162" t="s">
        <v>1868</v>
      </c>
    </row>
    <row r="152" s="20" customFormat="true" ht="10.5" hidden="false" customHeight="false" outlineLevel="0" collapsed="false">
      <c r="B152" s="21"/>
      <c r="D152" s="164" t="s">
        <v>178</v>
      </c>
      <c r="F152" s="165" t="s">
        <v>1869</v>
      </c>
      <c r="L152" s="21"/>
      <c r="M152" s="166"/>
      <c r="T152" s="52"/>
      <c r="AT152" s="4" t="s">
        <v>178</v>
      </c>
      <c r="AU152" s="4" t="s">
        <v>80</v>
      </c>
    </row>
    <row r="153" s="20" customFormat="true" ht="21.75" hidden="false" customHeight="true" outlineLevel="0" collapsed="false">
      <c r="B153" s="21"/>
      <c r="C153" s="151" t="s">
        <v>335</v>
      </c>
      <c r="D153" s="151" t="s">
        <v>172</v>
      </c>
      <c r="E153" s="152" t="s">
        <v>1870</v>
      </c>
      <c r="F153" s="153" t="s">
        <v>1871</v>
      </c>
      <c r="G153" s="154" t="s">
        <v>352</v>
      </c>
      <c r="H153" s="155" t="n">
        <v>19</v>
      </c>
      <c r="I153" s="156" t="n">
        <v>482</v>
      </c>
      <c r="J153" s="157" t="n">
        <f aca="false">ROUND(I153*H153,2)</f>
        <v>9158</v>
      </c>
      <c r="K153" s="153"/>
      <c r="L153" s="21"/>
      <c r="M153" s="158"/>
      <c r="N153" s="159" t="s">
        <v>42</v>
      </c>
      <c r="O153" s="160" t="n">
        <v>0.659</v>
      </c>
      <c r="P153" s="160" t="n">
        <f aca="false">O153*H153</f>
        <v>12.521</v>
      </c>
      <c r="Q153" s="160" t="n">
        <v>0.00041</v>
      </c>
      <c r="R153" s="160" t="n">
        <f aca="false">Q153*H153</f>
        <v>0.00779</v>
      </c>
      <c r="S153" s="160" t="n">
        <v>0</v>
      </c>
      <c r="T153" s="161" t="n">
        <f aca="false">S153*H153</f>
        <v>0</v>
      </c>
      <c r="AR153" s="162" t="s">
        <v>280</v>
      </c>
      <c r="AT153" s="162" t="s">
        <v>172</v>
      </c>
      <c r="AU153" s="162" t="s">
        <v>80</v>
      </c>
      <c r="AY153" s="4" t="s">
        <v>170</v>
      </c>
      <c r="BE153" s="163" t="n">
        <f aca="false">IF(N153="základní",J153,0)</f>
        <v>9158</v>
      </c>
      <c r="BF153" s="163" t="n">
        <f aca="false">IF(N153="snížená",J153,0)</f>
        <v>0</v>
      </c>
      <c r="BG153" s="163" t="n">
        <f aca="false">IF(N153="zákl. přenesená",J153,0)</f>
        <v>0</v>
      </c>
      <c r="BH153" s="163" t="n">
        <f aca="false">IF(N153="sníž. přenesená",J153,0)</f>
        <v>0</v>
      </c>
      <c r="BI153" s="163" t="n">
        <f aca="false">IF(N153="nulová",J153,0)</f>
        <v>0</v>
      </c>
      <c r="BJ153" s="4" t="s">
        <v>78</v>
      </c>
      <c r="BK153" s="163" t="n">
        <f aca="false">ROUND(I153*H153,2)</f>
        <v>9158</v>
      </c>
      <c r="BL153" s="4" t="s">
        <v>280</v>
      </c>
      <c r="BM153" s="162" t="s">
        <v>1872</v>
      </c>
    </row>
    <row r="154" s="20" customFormat="true" ht="10.5" hidden="false" customHeight="false" outlineLevel="0" collapsed="false">
      <c r="B154" s="21"/>
      <c r="D154" s="164" t="s">
        <v>178</v>
      </c>
      <c r="F154" s="165" t="s">
        <v>1873</v>
      </c>
      <c r="L154" s="21"/>
      <c r="M154" s="166"/>
      <c r="T154" s="52"/>
      <c r="AT154" s="4" t="s">
        <v>178</v>
      </c>
      <c r="AU154" s="4" t="s">
        <v>80</v>
      </c>
    </row>
    <row r="155" s="20" customFormat="true" ht="21.75" hidden="false" customHeight="true" outlineLevel="0" collapsed="false">
      <c r="B155" s="21"/>
      <c r="C155" s="151" t="s">
        <v>321</v>
      </c>
      <c r="D155" s="151" t="s">
        <v>172</v>
      </c>
      <c r="E155" s="152" t="s">
        <v>1874</v>
      </c>
      <c r="F155" s="153" t="s">
        <v>1875</v>
      </c>
      <c r="G155" s="154" t="s">
        <v>352</v>
      </c>
      <c r="H155" s="155" t="n">
        <v>15</v>
      </c>
      <c r="I155" s="156" t="n">
        <v>531</v>
      </c>
      <c r="J155" s="157" t="n">
        <f aca="false">ROUND(I155*H155,2)</f>
        <v>7965</v>
      </c>
      <c r="K155" s="153"/>
      <c r="L155" s="21"/>
      <c r="M155" s="158"/>
      <c r="N155" s="159" t="s">
        <v>42</v>
      </c>
      <c r="O155" s="160" t="n">
        <v>0.728</v>
      </c>
      <c r="P155" s="160" t="n">
        <f aca="false">O155*H155</f>
        <v>10.92</v>
      </c>
      <c r="Q155" s="160" t="n">
        <v>0.00048</v>
      </c>
      <c r="R155" s="160" t="n">
        <f aca="false">Q155*H155</f>
        <v>0.0072</v>
      </c>
      <c r="S155" s="160" t="n">
        <v>0</v>
      </c>
      <c r="T155" s="161" t="n">
        <f aca="false">S155*H155</f>
        <v>0</v>
      </c>
      <c r="AR155" s="162" t="s">
        <v>280</v>
      </c>
      <c r="AT155" s="162" t="s">
        <v>172</v>
      </c>
      <c r="AU155" s="162" t="s">
        <v>80</v>
      </c>
      <c r="AY155" s="4" t="s">
        <v>170</v>
      </c>
      <c r="BE155" s="163" t="n">
        <f aca="false">IF(N155="základní",J155,0)</f>
        <v>7965</v>
      </c>
      <c r="BF155" s="163" t="n">
        <f aca="false">IF(N155="snížená",J155,0)</f>
        <v>0</v>
      </c>
      <c r="BG155" s="163" t="n">
        <f aca="false">IF(N155="zákl. přenesená",J155,0)</f>
        <v>0</v>
      </c>
      <c r="BH155" s="163" t="n">
        <f aca="false">IF(N155="sníž. přenesená",J155,0)</f>
        <v>0</v>
      </c>
      <c r="BI155" s="163" t="n">
        <f aca="false">IF(N155="nulová",J155,0)</f>
        <v>0</v>
      </c>
      <c r="BJ155" s="4" t="s">
        <v>78</v>
      </c>
      <c r="BK155" s="163" t="n">
        <f aca="false">ROUND(I155*H155,2)</f>
        <v>7965</v>
      </c>
      <c r="BL155" s="4" t="s">
        <v>280</v>
      </c>
      <c r="BM155" s="162" t="s">
        <v>1876</v>
      </c>
    </row>
    <row r="156" s="20" customFormat="true" ht="10.5" hidden="false" customHeight="false" outlineLevel="0" collapsed="false">
      <c r="B156" s="21"/>
      <c r="D156" s="164" t="s">
        <v>178</v>
      </c>
      <c r="F156" s="165" t="s">
        <v>1877</v>
      </c>
      <c r="L156" s="21"/>
      <c r="M156" s="166"/>
      <c r="T156" s="52"/>
      <c r="AT156" s="4" t="s">
        <v>178</v>
      </c>
      <c r="AU156" s="4" t="s">
        <v>80</v>
      </c>
    </row>
    <row r="157" s="20" customFormat="true" ht="21.75" hidden="false" customHeight="true" outlineLevel="0" collapsed="false">
      <c r="B157" s="21"/>
      <c r="C157" s="151" t="s">
        <v>345</v>
      </c>
      <c r="D157" s="151" t="s">
        <v>172</v>
      </c>
      <c r="E157" s="152" t="s">
        <v>1878</v>
      </c>
      <c r="F157" s="153" t="s">
        <v>1879</v>
      </c>
      <c r="G157" s="154" t="s">
        <v>352</v>
      </c>
      <c r="H157" s="155" t="n">
        <v>4</v>
      </c>
      <c r="I157" s="156" t="n">
        <v>834</v>
      </c>
      <c r="J157" s="157" t="n">
        <f aca="false">ROUND(I157*H157,2)</f>
        <v>3336</v>
      </c>
      <c r="K157" s="153"/>
      <c r="L157" s="21"/>
      <c r="M157" s="158"/>
      <c r="N157" s="159" t="s">
        <v>42</v>
      </c>
      <c r="O157" s="160" t="n">
        <v>0.832</v>
      </c>
      <c r="P157" s="160" t="n">
        <f aca="false">O157*H157</f>
        <v>3.328</v>
      </c>
      <c r="Q157" s="160" t="n">
        <v>0.00224</v>
      </c>
      <c r="R157" s="160" t="n">
        <f aca="false">Q157*H157</f>
        <v>0.00896</v>
      </c>
      <c r="S157" s="160" t="n">
        <v>0</v>
      </c>
      <c r="T157" s="161" t="n">
        <f aca="false">S157*H157</f>
        <v>0</v>
      </c>
      <c r="AR157" s="162" t="s">
        <v>280</v>
      </c>
      <c r="AT157" s="162" t="s">
        <v>172</v>
      </c>
      <c r="AU157" s="162" t="s">
        <v>80</v>
      </c>
      <c r="AY157" s="4" t="s">
        <v>170</v>
      </c>
      <c r="BE157" s="163" t="n">
        <f aca="false">IF(N157="základní",J157,0)</f>
        <v>3336</v>
      </c>
      <c r="BF157" s="163" t="n">
        <f aca="false">IF(N157="snížená",J157,0)</f>
        <v>0</v>
      </c>
      <c r="BG157" s="163" t="n">
        <f aca="false">IF(N157="zákl. přenesená",J157,0)</f>
        <v>0</v>
      </c>
      <c r="BH157" s="163" t="n">
        <f aca="false">IF(N157="sníž. přenesená",J157,0)</f>
        <v>0</v>
      </c>
      <c r="BI157" s="163" t="n">
        <f aca="false">IF(N157="nulová",J157,0)</f>
        <v>0</v>
      </c>
      <c r="BJ157" s="4" t="s">
        <v>78</v>
      </c>
      <c r="BK157" s="163" t="n">
        <f aca="false">ROUND(I157*H157,2)</f>
        <v>3336</v>
      </c>
      <c r="BL157" s="4" t="s">
        <v>280</v>
      </c>
      <c r="BM157" s="162" t="s">
        <v>1880</v>
      </c>
    </row>
    <row r="158" s="20" customFormat="true" ht="10.5" hidden="false" customHeight="false" outlineLevel="0" collapsed="false">
      <c r="B158" s="21"/>
      <c r="D158" s="164" t="s">
        <v>178</v>
      </c>
      <c r="F158" s="165" t="s">
        <v>1881</v>
      </c>
      <c r="L158" s="21"/>
      <c r="M158" s="166"/>
      <c r="T158" s="52"/>
      <c r="AT158" s="4" t="s">
        <v>178</v>
      </c>
      <c r="AU158" s="4" t="s">
        <v>80</v>
      </c>
    </row>
    <row r="159" s="20" customFormat="true" ht="24.2" hidden="false" customHeight="true" outlineLevel="0" collapsed="false">
      <c r="B159" s="21"/>
      <c r="C159" s="151" t="s">
        <v>334</v>
      </c>
      <c r="D159" s="151" t="s">
        <v>172</v>
      </c>
      <c r="E159" s="152" t="s">
        <v>1882</v>
      </c>
      <c r="F159" s="153" t="s">
        <v>1883</v>
      </c>
      <c r="G159" s="154" t="s">
        <v>292</v>
      </c>
      <c r="H159" s="155" t="n">
        <v>1</v>
      </c>
      <c r="I159" s="156" t="n">
        <v>2130</v>
      </c>
      <c r="J159" s="157" t="n">
        <f aca="false">ROUND(I159*H159,2)</f>
        <v>2130</v>
      </c>
      <c r="K159" s="153"/>
      <c r="L159" s="21"/>
      <c r="M159" s="158"/>
      <c r="N159" s="159" t="s">
        <v>42</v>
      </c>
      <c r="O159" s="160" t="n">
        <v>0.465</v>
      </c>
      <c r="P159" s="160" t="n">
        <f aca="false">O159*H159</f>
        <v>0.465</v>
      </c>
      <c r="Q159" s="160" t="n">
        <v>0.00197</v>
      </c>
      <c r="R159" s="160" t="n">
        <f aca="false">Q159*H159</f>
        <v>0.00197</v>
      </c>
      <c r="S159" s="160" t="n">
        <v>0</v>
      </c>
      <c r="T159" s="161" t="n">
        <f aca="false">S159*H159</f>
        <v>0</v>
      </c>
      <c r="AR159" s="162" t="s">
        <v>280</v>
      </c>
      <c r="AT159" s="162" t="s">
        <v>172</v>
      </c>
      <c r="AU159" s="162" t="s">
        <v>80</v>
      </c>
      <c r="AY159" s="4" t="s">
        <v>170</v>
      </c>
      <c r="BE159" s="163" t="n">
        <f aca="false">IF(N159="základní",J159,0)</f>
        <v>2130</v>
      </c>
      <c r="BF159" s="163" t="n">
        <f aca="false">IF(N159="snížená",J159,0)</f>
        <v>0</v>
      </c>
      <c r="BG159" s="163" t="n">
        <f aca="false">IF(N159="zákl. přenesená",J159,0)</f>
        <v>0</v>
      </c>
      <c r="BH159" s="163" t="n">
        <f aca="false">IF(N159="sníž. přenesená",J159,0)</f>
        <v>0</v>
      </c>
      <c r="BI159" s="163" t="n">
        <f aca="false">IF(N159="nulová",J159,0)</f>
        <v>0</v>
      </c>
      <c r="BJ159" s="4" t="s">
        <v>78</v>
      </c>
      <c r="BK159" s="163" t="n">
        <f aca="false">ROUND(I159*H159,2)</f>
        <v>2130</v>
      </c>
      <c r="BL159" s="4" t="s">
        <v>280</v>
      </c>
      <c r="BM159" s="162" t="s">
        <v>1884</v>
      </c>
    </row>
    <row r="160" s="20" customFormat="true" ht="10.5" hidden="false" customHeight="false" outlineLevel="0" collapsed="false">
      <c r="B160" s="21"/>
      <c r="D160" s="164" t="s">
        <v>178</v>
      </c>
      <c r="F160" s="165" t="s">
        <v>1885</v>
      </c>
      <c r="L160" s="21"/>
      <c r="M160" s="166"/>
      <c r="T160" s="52"/>
      <c r="AT160" s="4" t="s">
        <v>178</v>
      </c>
      <c r="AU160" s="4" t="s">
        <v>80</v>
      </c>
    </row>
    <row r="161" s="20" customFormat="true" ht="24.2" hidden="false" customHeight="true" outlineLevel="0" collapsed="false">
      <c r="B161" s="21"/>
      <c r="C161" s="151" t="s">
        <v>358</v>
      </c>
      <c r="D161" s="151" t="s">
        <v>172</v>
      </c>
      <c r="E161" s="152" t="s">
        <v>1886</v>
      </c>
      <c r="F161" s="153" t="s">
        <v>1887</v>
      </c>
      <c r="G161" s="154" t="s">
        <v>292</v>
      </c>
      <c r="H161" s="155" t="n">
        <v>5</v>
      </c>
      <c r="I161" s="156" t="n">
        <v>12000</v>
      </c>
      <c r="J161" s="157" t="n">
        <f aca="false">ROUND(I161*H161,2)</f>
        <v>60000</v>
      </c>
      <c r="K161" s="153"/>
      <c r="L161" s="21"/>
      <c r="M161" s="158"/>
      <c r="N161" s="159" t="s">
        <v>42</v>
      </c>
      <c r="O161" s="160" t="n">
        <v>2.54</v>
      </c>
      <c r="P161" s="160" t="n">
        <f aca="false">O161*H161</f>
        <v>12.7</v>
      </c>
      <c r="Q161" s="160" t="n">
        <v>0.00595</v>
      </c>
      <c r="R161" s="160" t="n">
        <f aca="false">Q161*H161</f>
        <v>0.02975</v>
      </c>
      <c r="S161" s="160" t="n">
        <v>0</v>
      </c>
      <c r="T161" s="161" t="n">
        <f aca="false">S161*H161</f>
        <v>0</v>
      </c>
      <c r="AR161" s="162" t="s">
        <v>280</v>
      </c>
      <c r="AT161" s="162" t="s">
        <v>172</v>
      </c>
      <c r="AU161" s="162" t="s">
        <v>80</v>
      </c>
      <c r="AY161" s="4" t="s">
        <v>170</v>
      </c>
      <c r="BE161" s="163" t="n">
        <f aca="false">IF(N161="základní",J161,0)</f>
        <v>60000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60000</v>
      </c>
      <c r="BL161" s="4" t="s">
        <v>280</v>
      </c>
      <c r="BM161" s="162" t="s">
        <v>1888</v>
      </c>
    </row>
    <row r="162" s="20" customFormat="true" ht="10.5" hidden="false" customHeight="false" outlineLevel="0" collapsed="false">
      <c r="B162" s="21"/>
      <c r="D162" s="164" t="s">
        <v>178</v>
      </c>
      <c r="F162" s="165" t="s">
        <v>1889</v>
      </c>
      <c r="L162" s="21"/>
      <c r="M162" s="166"/>
      <c r="T162" s="52"/>
      <c r="AT162" s="4" t="s">
        <v>178</v>
      </c>
      <c r="AU162" s="4" t="s">
        <v>80</v>
      </c>
    </row>
    <row r="163" s="20" customFormat="true" ht="24.2" hidden="false" customHeight="true" outlineLevel="0" collapsed="false">
      <c r="B163" s="21"/>
      <c r="C163" s="151" t="s">
        <v>344</v>
      </c>
      <c r="D163" s="151" t="s">
        <v>172</v>
      </c>
      <c r="E163" s="152" t="s">
        <v>1890</v>
      </c>
      <c r="F163" s="153" t="s">
        <v>1891</v>
      </c>
      <c r="G163" s="154" t="s">
        <v>292</v>
      </c>
      <c r="H163" s="155" t="n">
        <v>2</v>
      </c>
      <c r="I163" s="156" t="n">
        <v>25400</v>
      </c>
      <c r="J163" s="157" t="n">
        <f aca="false">ROUND(I163*H163,2)</f>
        <v>50800</v>
      </c>
      <c r="K163" s="153"/>
      <c r="L163" s="21"/>
      <c r="M163" s="158"/>
      <c r="N163" s="159" t="s">
        <v>42</v>
      </c>
      <c r="O163" s="160" t="n">
        <v>2.54</v>
      </c>
      <c r="P163" s="160" t="n">
        <f aca="false">O163*H163</f>
        <v>5.08</v>
      </c>
      <c r="Q163" s="160" t="n">
        <v>0.00524</v>
      </c>
      <c r="R163" s="160" t="n">
        <f aca="false">Q163*H163</f>
        <v>0.01048</v>
      </c>
      <c r="S163" s="160" t="n">
        <v>0</v>
      </c>
      <c r="T163" s="161" t="n">
        <f aca="false">S163*H163</f>
        <v>0</v>
      </c>
      <c r="AR163" s="162" t="s">
        <v>280</v>
      </c>
      <c r="AT163" s="162" t="s">
        <v>172</v>
      </c>
      <c r="AU163" s="162" t="s">
        <v>80</v>
      </c>
      <c r="AY163" s="4" t="s">
        <v>170</v>
      </c>
      <c r="BE163" s="163" t="n">
        <f aca="false">IF(N163="základní",J163,0)</f>
        <v>50800</v>
      </c>
      <c r="BF163" s="163" t="n">
        <f aca="false">IF(N163="snížená",J163,0)</f>
        <v>0</v>
      </c>
      <c r="BG163" s="163" t="n">
        <f aca="false">IF(N163="zákl. přenesená",J163,0)</f>
        <v>0</v>
      </c>
      <c r="BH163" s="163" t="n">
        <f aca="false">IF(N163="sníž. přenesená",J163,0)</f>
        <v>0</v>
      </c>
      <c r="BI163" s="163" t="n">
        <f aca="false">IF(N163="nulová",J163,0)</f>
        <v>0</v>
      </c>
      <c r="BJ163" s="4" t="s">
        <v>78</v>
      </c>
      <c r="BK163" s="163" t="n">
        <f aca="false">ROUND(I163*H163,2)</f>
        <v>50800</v>
      </c>
      <c r="BL163" s="4" t="s">
        <v>280</v>
      </c>
      <c r="BM163" s="162" t="s">
        <v>1892</v>
      </c>
    </row>
    <row r="164" s="20" customFormat="true" ht="10.5" hidden="false" customHeight="false" outlineLevel="0" collapsed="false">
      <c r="B164" s="21"/>
      <c r="D164" s="164" t="s">
        <v>178</v>
      </c>
      <c r="F164" s="165" t="s">
        <v>1893</v>
      </c>
      <c r="L164" s="21"/>
      <c r="M164" s="166"/>
      <c r="T164" s="52"/>
      <c r="AT164" s="4" t="s">
        <v>178</v>
      </c>
      <c r="AU164" s="4" t="s">
        <v>80</v>
      </c>
    </row>
    <row r="165" s="20" customFormat="true" ht="24.2" hidden="false" customHeight="true" outlineLevel="0" collapsed="false">
      <c r="B165" s="21"/>
      <c r="C165" s="151" t="s">
        <v>376</v>
      </c>
      <c r="D165" s="151" t="s">
        <v>172</v>
      </c>
      <c r="E165" s="152" t="s">
        <v>1894</v>
      </c>
      <c r="F165" s="153" t="s">
        <v>1895</v>
      </c>
      <c r="G165" s="154" t="s">
        <v>292</v>
      </c>
      <c r="H165" s="155" t="n">
        <v>4</v>
      </c>
      <c r="I165" s="156" t="n">
        <v>33900</v>
      </c>
      <c r="J165" s="157" t="n">
        <f aca="false">ROUND(I165*H165,2)</f>
        <v>135600</v>
      </c>
      <c r="K165" s="153"/>
      <c r="L165" s="21"/>
      <c r="M165" s="158"/>
      <c r="N165" s="159" t="s">
        <v>42</v>
      </c>
      <c r="O165" s="160" t="n">
        <v>2.54</v>
      </c>
      <c r="P165" s="160" t="n">
        <f aca="false">O165*H165</f>
        <v>10.16</v>
      </c>
      <c r="Q165" s="160" t="n">
        <v>0.00504</v>
      </c>
      <c r="R165" s="160" t="n">
        <f aca="false">Q165*H165</f>
        <v>0.02016</v>
      </c>
      <c r="S165" s="160" t="n">
        <v>0</v>
      </c>
      <c r="T165" s="161" t="n">
        <f aca="false">S165*H165</f>
        <v>0</v>
      </c>
      <c r="AR165" s="162" t="s">
        <v>280</v>
      </c>
      <c r="AT165" s="162" t="s">
        <v>172</v>
      </c>
      <c r="AU165" s="162" t="s">
        <v>80</v>
      </c>
      <c r="AY165" s="4" t="s">
        <v>170</v>
      </c>
      <c r="BE165" s="163" t="n">
        <f aca="false">IF(N165="základní",J165,0)</f>
        <v>135600</v>
      </c>
      <c r="BF165" s="163" t="n">
        <f aca="false">IF(N165="snížená",J165,0)</f>
        <v>0</v>
      </c>
      <c r="BG165" s="163" t="n">
        <f aca="false">IF(N165="zákl. přenesená",J165,0)</f>
        <v>0</v>
      </c>
      <c r="BH165" s="163" t="n">
        <f aca="false">IF(N165="sníž. přenesená",J165,0)</f>
        <v>0</v>
      </c>
      <c r="BI165" s="163" t="n">
        <f aca="false">IF(N165="nulová",J165,0)</f>
        <v>0</v>
      </c>
      <c r="BJ165" s="4" t="s">
        <v>78</v>
      </c>
      <c r="BK165" s="163" t="n">
        <f aca="false">ROUND(I165*H165,2)</f>
        <v>135600</v>
      </c>
      <c r="BL165" s="4" t="s">
        <v>280</v>
      </c>
      <c r="BM165" s="162" t="s">
        <v>1896</v>
      </c>
    </row>
    <row r="166" s="20" customFormat="true" ht="10.5" hidden="false" customHeight="false" outlineLevel="0" collapsed="false">
      <c r="B166" s="21"/>
      <c r="D166" s="164" t="s">
        <v>178</v>
      </c>
      <c r="F166" s="165" t="s">
        <v>1897</v>
      </c>
      <c r="L166" s="21"/>
      <c r="M166" s="166"/>
      <c r="T166" s="52"/>
      <c r="AT166" s="4" t="s">
        <v>178</v>
      </c>
      <c r="AU166" s="4" t="s">
        <v>80</v>
      </c>
    </row>
    <row r="167" s="20" customFormat="true" ht="24.2" hidden="false" customHeight="true" outlineLevel="0" collapsed="false">
      <c r="B167" s="21"/>
      <c r="C167" s="151" t="s">
        <v>390</v>
      </c>
      <c r="D167" s="151" t="s">
        <v>172</v>
      </c>
      <c r="E167" s="152" t="s">
        <v>1898</v>
      </c>
      <c r="F167" s="153" t="s">
        <v>1899</v>
      </c>
      <c r="G167" s="154" t="s">
        <v>292</v>
      </c>
      <c r="H167" s="155" t="n">
        <v>3</v>
      </c>
      <c r="I167" s="156" t="n">
        <v>840</v>
      </c>
      <c r="J167" s="157" t="n">
        <f aca="false">ROUND(I167*H167,2)</f>
        <v>2520</v>
      </c>
      <c r="K167" s="153"/>
      <c r="L167" s="21"/>
      <c r="M167" s="158"/>
      <c r="N167" s="159" t="s">
        <v>42</v>
      </c>
      <c r="O167" s="160" t="n">
        <v>0.113</v>
      </c>
      <c r="P167" s="160" t="n">
        <f aca="false">O167*H167</f>
        <v>0.339</v>
      </c>
      <c r="Q167" s="160" t="n">
        <v>0.00034</v>
      </c>
      <c r="R167" s="160" t="n">
        <f aca="false">Q167*H167</f>
        <v>0.00102</v>
      </c>
      <c r="S167" s="160" t="n">
        <v>0</v>
      </c>
      <c r="T167" s="161" t="n">
        <f aca="false">S167*H167</f>
        <v>0</v>
      </c>
      <c r="AR167" s="162" t="s">
        <v>280</v>
      </c>
      <c r="AT167" s="162" t="s">
        <v>172</v>
      </c>
      <c r="AU167" s="162" t="s">
        <v>80</v>
      </c>
      <c r="AY167" s="4" t="s">
        <v>170</v>
      </c>
      <c r="BE167" s="163" t="n">
        <f aca="false">IF(N167="základní",J167,0)</f>
        <v>2520</v>
      </c>
      <c r="BF167" s="163" t="n">
        <f aca="false">IF(N167="snížená",J167,0)</f>
        <v>0</v>
      </c>
      <c r="BG167" s="163" t="n">
        <f aca="false">IF(N167="zákl. přenesená",J167,0)</f>
        <v>0</v>
      </c>
      <c r="BH167" s="163" t="n">
        <f aca="false">IF(N167="sníž. přenesená",J167,0)</f>
        <v>0</v>
      </c>
      <c r="BI167" s="163" t="n">
        <f aca="false">IF(N167="nulová",J167,0)</f>
        <v>0</v>
      </c>
      <c r="BJ167" s="4" t="s">
        <v>78</v>
      </c>
      <c r="BK167" s="163" t="n">
        <f aca="false">ROUND(I167*H167,2)</f>
        <v>2520</v>
      </c>
      <c r="BL167" s="4" t="s">
        <v>280</v>
      </c>
      <c r="BM167" s="162" t="s">
        <v>1900</v>
      </c>
    </row>
    <row r="168" s="20" customFormat="true" ht="10.5" hidden="false" customHeight="false" outlineLevel="0" collapsed="false">
      <c r="B168" s="21"/>
      <c r="D168" s="164" t="s">
        <v>178</v>
      </c>
      <c r="F168" s="165" t="s">
        <v>1901</v>
      </c>
      <c r="L168" s="21"/>
      <c r="M168" s="166"/>
      <c r="T168" s="52"/>
      <c r="AT168" s="4" t="s">
        <v>178</v>
      </c>
      <c r="AU168" s="4" t="s">
        <v>80</v>
      </c>
    </row>
    <row r="169" s="20" customFormat="true" ht="24.2" hidden="false" customHeight="true" outlineLevel="0" collapsed="false">
      <c r="B169" s="21"/>
      <c r="C169" s="151" t="s">
        <v>400</v>
      </c>
      <c r="D169" s="151" t="s">
        <v>172</v>
      </c>
      <c r="E169" s="152" t="s">
        <v>1902</v>
      </c>
      <c r="F169" s="153" t="s">
        <v>1903</v>
      </c>
      <c r="G169" s="154" t="s">
        <v>292</v>
      </c>
      <c r="H169" s="155" t="n">
        <v>4</v>
      </c>
      <c r="I169" s="156" t="n">
        <v>3480</v>
      </c>
      <c r="J169" s="157" t="n">
        <f aca="false">ROUND(I169*H169,2)</f>
        <v>13920</v>
      </c>
      <c r="K169" s="153"/>
      <c r="L169" s="21"/>
      <c r="M169" s="158"/>
      <c r="N169" s="159" t="s">
        <v>42</v>
      </c>
      <c r="O169" s="160" t="n">
        <v>0.559</v>
      </c>
      <c r="P169" s="160" t="n">
        <f aca="false">O169*H169</f>
        <v>2.236</v>
      </c>
      <c r="Q169" s="160" t="n">
        <v>0.0015</v>
      </c>
      <c r="R169" s="160" t="n">
        <f aca="false">Q169*H169</f>
        <v>0.006</v>
      </c>
      <c r="S169" s="160" t="n">
        <v>0</v>
      </c>
      <c r="T169" s="161" t="n">
        <f aca="false">S169*H169</f>
        <v>0</v>
      </c>
      <c r="AR169" s="162" t="s">
        <v>280</v>
      </c>
      <c r="AT169" s="162" t="s">
        <v>172</v>
      </c>
      <c r="AU169" s="162" t="s">
        <v>80</v>
      </c>
      <c r="AY169" s="4" t="s">
        <v>170</v>
      </c>
      <c r="BE169" s="163" t="n">
        <f aca="false">IF(N169="základní",J169,0)</f>
        <v>13920</v>
      </c>
      <c r="BF169" s="163" t="n">
        <f aca="false">IF(N169="snížená",J169,0)</f>
        <v>0</v>
      </c>
      <c r="BG169" s="163" t="n">
        <f aca="false">IF(N169="zákl. přenesená",J169,0)</f>
        <v>0</v>
      </c>
      <c r="BH169" s="163" t="n">
        <f aca="false">IF(N169="sníž. přenesená",J169,0)</f>
        <v>0</v>
      </c>
      <c r="BI169" s="163" t="n">
        <f aca="false">IF(N169="nulová",J169,0)</f>
        <v>0</v>
      </c>
      <c r="BJ169" s="4" t="s">
        <v>78</v>
      </c>
      <c r="BK169" s="163" t="n">
        <f aca="false">ROUND(I169*H169,2)</f>
        <v>13920</v>
      </c>
      <c r="BL169" s="4" t="s">
        <v>280</v>
      </c>
      <c r="BM169" s="162" t="s">
        <v>1904</v>
      </c>
    </row>
    <row r="170" s="20" customFormat="true" ht="10.5" hidden="false" customHeight="false" outlineLevel="0" collapsed="false">
      <c r="B170" s="21"/>
      <c r="D170" s="164" t="s">
        <v>178</v>
      </c>
      <c r="F170" s="165" t="s">
        <v>1905</v>
      </c>
      <c r="L170" s="21"/>
      <c r="M170" s="166"/>
      <c r="T170" s="52"/>
      <c r="AT170" s="4" t="s">
        <v>178</v>
      </c>
      <c r="AU170" s="4" t="s">
        <v>80</v>
      </c>
    </row>
    <row r="171" s="20" customFormat="true" ht="16.5" hidden="false" customHeight="true" outlineLevel="0" collapsed="false">
      <c r="B171" s="21"/>
      <c r="C171" s="151" t="s">
        <v>405</v>
      </c>
      <c r="D171" s="151" t="s">
        <v>172</v>
      </c>
      <c r="E171" s="152" t="s">
        <v>1906</v>
      </c>
      <c r="F171" s="153" t="s">
        <v>1907</v>
      </c>
      <c r="G171" s="154" t="s">
        <v>292</v>
      </c>
      <c r="H171" s="155" t="n">
        <v>2</v>
      </c>
      <c r="I171" s="156" t="n">
        <v>972</v>
      </c>
      <c r="J171" s="157" t="n">
        <f aca="false">ROUND(I171*H171,2)</f>
        <v>1944</v>
      </c>
      <c r="K171" s="153"/>
      <c r="L171" s="21"/>
      <c r="M171" s="158"/>
      <c r="N171" s="159" t="s">
        <v>42</v>
      </c>
      <c r="O171" s="160" t="n">
        <v>0.177</v>
      </c>
      <c r="P171" s="160" t="n">
        <f aca="false">O171*H171</f>
        <v>0.354</v>
      </c>
      <c r="Q171" s="160" t="n">
        <v>0.00029</v>
      </c>
      <c r="R171" s="160" t="n">
        <f aca="false">Q171*H171</f>
        <v>0.00058</v>
      </c>
      <c r="S171" s="160" t="n">
        <v>0</v>
      </c>
      <c r="T171" s="161" t="n">
        <f aca="false">S171*H171</f>
        <v>0</v>
      </c>
      <c r="AR171" s="162" t="s">
        <v>280</v>
      </c>
      <c r="AT171" s="162" t="s">
        <v>172</v>
      </c>
      <c r="AU171" s="162" t="s">
        <v>80</v>
      </c>
      <c r="AY171" s="4" t="s">
        <v>170</v>
      </c>
      <c r="BE171" s="163" t="n">
        <f aca="false">IF(N171="základní",J171,0)</f>
        <v>1944</v>
      </c>
      <c r="BF171" s="163" t="n">
        <f aca="false">IF(N171="snížená",J171,0)</f>
        <v>0</v>
      </c>
      <c r="BG171" s="163" t="n">
        <f aca="false">IF(N171="zákl. přenesená",J171,0)</f>
        <v>0</v>
      </c>
      <c r="BH171" s="163" t="n">
        <f aca="false">IF(N171="sníž. přenesená",J171,0)</f>
        <v>0</v>
      </c>
      <c r="BI171" s="163" t="n">
        <f aca="false">IF(N171="nulová",J171,0)</f>
        <v>0</v>
      </c>
      <c r="BJ171" s="4" t="s">
        <v>78</v>
      </c>
      <c r="BK171" s="163" t="n">
        <f aca="false">ROUND(I171*H171,2)</f>
        <v>1944</v>
      </c>
      <c r="BL171" s="4" t="s">
        <v>280</v>
      </c>
      <c r="BM171" s="162" t="s">
        <v>1908</v>
      </c>
    </row>
    <row r="172" s="20" customFormat="true" ht="10.5" hidden="false" customHeight="false" outlineLevel="0" collapsed="false">
      <c r="B172" s="21"/>
      <c r="D172" s="164" t="s">
        <v>178</v>
      </c>
      <c r="F172" s="165" t="s">
        <v>1909</v>
      </c>
      <c r="L172" s="21"/>
      <c r="M172" s="166"/>
      <c r="T172" s="52"/>
      <c r="AT172" s="4" t="s">
        <v>178</v>
      </c>
      <c r="AU172" s="4" t="s">
        <v>80</v>
      </c>
    </row>
    <row r="173" s="20" customFormat="true" ht="21.75" hidden="false" customHeight="true" outlineLevel="0" collapsed="false">
      <c r="B173" s="21"/>
      <c r="C173" s="151" t="s">
        <v>411</v>
      </c>
      <c r="D173" s="151" t="s">
        <v>172</v>
      </c>
      <c r="E173" s="152" t="s">
        <v>1910</v>
      </c>
      <c r="F173" s="153" t="s">
        <v>1911</v>
      </c>
      <c r="G173" s="154" t="s">
        <v>292</v>
      </c>
      <c r="H173" s="155" t="n">
        <v>2</v>
      </c>
      <c r="I173" s="156" t="n">
        <v>576</v>
      </c>
      <c r="J173" s="157" t="n">
        <f aca="false">ROUND(I173*H173,2)</f>
        <v>1152</v>
      </c>
      <c r="K173" s="153"/>
      <c r="L173" s="21"/>
      <c r="M173" s="158"/>
      <c r="N173" s="159" t="s">
        <v>42</v>
      </c>
      <c r="O173" s="160" t="n">
        <v>0.113</v>
      </c>
      <c r="P173" s="160" t="n">
        <f aca="false">O173*H173</f>
        <v>0.226</v>
      </c>
      <c r="Q173" s="160" t="n">
        <v>0.00018</v>
      </c>
      <c r="R173" s="160" t="n">
        <f aca="false">Q173*H173</f>
        <v>0.00036</v>
      </c>
      <c r="S173" s="160" t="n">
        <v>0</v>
      </c>
      <c r="T173" s="161" t="n">
        <f aca="false">S173*H173</f>
        <v>0</v>
      </c>
      <c r="AR173" s="162" t="s">
        <v>280</v>
      </c>
      <c r="AT173" s="162" t="s">
        <v>172</v>
      </c>
      <c r="AU173" s="162" t="s">
        <v>80</v>
      </c>
      <c r="AY173" s="4" t="s">
        <v>170</v>
      </c>
      <c r="BE173" s="163" t="n">
        <f aca="false">IF(N173="základní",J173,0)</f>
        <v>1152</v>
      </c>
      <c r="BF173" s="163" t="n">
        <f aca="false">IF(N173="snížená",J173,0)</f>
        <v>0</v>
      </c>
      <c r="BG173" s="163" t="n">
        <f aca="false">IF(N173="zákl. přenesená",J173,0)</f>
        <v>0</v>
      </c>
      <c r="BH173" s="163" t="n">
        <f aca="false">IF(N173="sníž. přenesená",J173,0)</f>
        <v>0</v>
      </c>
      <c r="BI173" s="163" t="n">
        <f aca="false">IF(N173="nulová",J173,0)</f>
        <v>0</v>
      </c>
      <c r="BJ173" s="4" t="s">
        <v>78</v>
      </c>
      <c r="BK173" s="163" t="n">
        <f aca="false">ROUND(I173*H173,2)</f>
        <v>1152</v>
      </c>
      <c r="BL173" s="4" t="s">
        <v>280</v>
      </c>
      <c r="BM173" s="162" t="s">
        <v>1912</v>
      </c>
    </row>
    <row r="174" s="20" customFormat="true" ht="10.5" hidden="false" customHeight="false" outlineLevel="0" collapsed="false">
      <c r="B174" s="21"/>
      <c r="D174" s="164" t="s">
        <v>178</v>
      </c>
      <c r="F174" s="165" t="s">
        <v>1913</v>
      </c>
      <c r="L174" s="21"/>
      <c r="M174" s="166"/>
      <c r="T174" s="52"/>
      <c r="AT174" s="4" t="s">
        <v>178</v>
      </c>
      <c r="AU174" s="4" t="s">
        <v>80</v>
      </c>
    </row>
    <row r="175" s="20" customFormat="true" ht="24.2" hidden="false" customHeight="true" outlineLevel="0" collapsed="false">
      <c r="B175" s="21"/>
      <c r="C175" s="151" t="s">
        <v>418</v>
      </c>
      <c r="D175" s="151" t="s">
        <v>172</v>
      </c>
      <c r="E175" s="152" t="s">
        <v>1914</v>
      </c>
      <c r="F175" s="153" t="s">
        <v>1915</v>
      </c>
      <c r="G175" s="154" t="s">
        <v>352</v>
      </c>
      <c r="H175" s="155" t="n">
        <v>147</v>
      </c>
      <c r="I175" s="156" t="n">
        <v>26.5</v>
      </c>
      <c r="J175" s="157" t="n">
        <f aca="false">ROUND(I175*H175,2)</f>
        <v>3895.5</v>
      </c>
      <c r="K175" s="153"/>
      <c r="L175" s="21"/>
      <c r="M175" s="158"/>
      <c r="N175" s="159" t="s">
        <v>42</v>
      </c>
      <c r="O175" s="160" t="n">
        <v>0.048</v>
      </c>
      <c r="P175" s="160" t="n">
        <f aca="false">O175*H175</f>
        <v>7.056</v>
      </c>
      <c r="Q175" s="160" t="n">
        <v>0</v>
      </c>
      <c r="R175" s="160" t="n">
        <f aca="false">Q175*H175</f>
        <v>0</v>
      </c>
      <c r="S175" s="160" t="n">
        <v>0</v>
      </c>
      <c r="T175" s="161" t="n">
        <f aca="false">S175*H175</f>
        <v>0</v>
      </c>
      <c r="AR175" s="162" t="s">
        <v>280</v>
      </c>
      <c r="AT175" s="162" t="s">
        <v>172</v>
      </c>
      <c r="AU175" s="162" t="s">
        <v>80</v>
      </c>
      <c r="AY175" s="4" t="s">
        <v>170</v>
      </c>
      <c r="BE175" s="163" t="n">
        <f aca="false">IF(N175="základní",J175,0)</f>
        <v>3895.5</v>
      </c>
      <c r="BF175" s="163" t="n">
        <f aca="false">IF(N175="snížená",J175,0)</f>
        <v>0</v>
      </c>
      <c r="BG175" s="163" t="n">
        <f aca="false">IF(N175="zákl. přenesená",J175,0)</f>
        <v>0</v>
      </c>
      <c r="BH175" s="163" t="n">
        <f aca="false">IF(N175="sníž. přenesená",J175,0)</f>
        <v>0</v>
      </c>
      <c r="BI175" s="163" t="n">
        <f aca="false">IF(N175="nulová",J175,0)</f>
        <v>0</v>
      </c>
      <c r="BJ175" s="4" t="s">
        <v>78</v>
      </c>
      <c r="BK175" s="163" t="n">
        <f aca="false">ROUND(I175*H175,2)</f>
        <v>3895.5</v>
      </c>
      <c r="BL175" s="4" t="s">
        <v>280</v>
      </c>
      <c r="BM175" s="162" t="s">
        <v>1916</v>
      </c>
    </row>
    <row r="176" s="20" customFormat="true" ht="10.5" hidden="false" customHeight="false" outlineLevel="0" collapsed="false">
      <c r="B176" s="21"/>
      <c r="D176" s="164" t="s">
        <v>178</v>
      </c>
      <c r="F176" s="165" t="s">
        <v>1917</v>
      </c>
      <c r="L176" s="21"/>
      <c r="M176" s="166"/>
      <c r="T176" s="52"/>
      <c r="AT176" s="4" t="s">
        <v>178</v>
      </c>
      <c r="AU176" s="4" t="s">
        <v>80</v>
      </c>
    </row>
    <row r="177" s="20" customFormat="true" ht="24.2" hidden="false" customHeight="true" outlineLevel="0" collapsed="false">
      <c r="B177" s="21"/>
      <c r="C177" s="151" t="s">
        <v>425</v>
      </c>
      <c r="D177" s="151" t="s">
        <v>172</v>
      </c>
      <c r="E177" s="152" t="s">
        <v>1918</v>
      </c>
      <c r="F177" s="153" t="s">
        <v>1919</v>
      </c>
      <c r="G177" s="154" t="s">
        <v>352</v>
      </c>
      <c r="H177" s="155" t="n">
        <v>82</v>
      </c>
      <c r="I177" s="156" t="n">
        <v>34.7</v>
      </c>
      <c r="J177" s="157" t="n">
        <f aca="false">ROUND(I177*H177,2)</f>
        <v>2845.4</v>
      </c>
      <c r="K177" s="153"/>
      <c r="L177" s="21"/>
      <c r="M177" s="158"/>
      <c r="N177" s="159" t="s">
        <v>42</v>
      </c>
      <c r="O177" s="160" t="n">
        <v>0.059</v>
      </c>
      <c r="P177" s="160" t="n">
        <f aca="false">O177*H177</f>
        <v>4.838</v>
      </c>
      <c r="Q177" s="160" t="n">
        <v>0</v>
      </c>
      <c r="R177" s="160" t="n">
        <f aca="false">Q177*H177</f>
        <v>0</v>
      </c>
      <c r="S177" s="160" t="n">
        <v>0</v>
      </c>
      <c r="T177" s="161" t="n">
        <f aca="false">S177*H177</f>
        <v>0</v>
      </c>
      <c r="AR177" s="162" t="s">
        <v>280</v>
      </c>
      <c r="AT177" s="162" t="s">
        <v>172</v>
      </c>
      <c r="AU177" s="162" t="s">
        <v>80</v>
      </c>
      <c r="AY177" s="4" t="s">
        <v>170</v>
      </c>
      <c r="BE177" s="163" t="n">
        <f aca="false">IF(N177="základní",J177,0)</f>
        <v>2845.4</v>
      </c>
      <c r="BF177" s="163" t="n">
        <f aca="false">IF(N177="snížená",J177,0)</f>
        <v>0</v>
      </c>
      <c r="BG177" s="163" t="n">
        <f aca="false">IF(N177="zákl. přenesená",J177,0)</f>
        <v>0</v>
      </c>
      <c r="BH177" s="163" t="n">
        <f aca="false">IF(N177="sníž. přenesená",J177,0)</f>
        <v>0</v>
      </c>
      <c r="BI177" s="163" t="n">
        <f aca="false">IF(N177="nulová",J177,0)</f>
        <v>0</v>
      </c>
      <c r="BJ177" s="4" t="s">
        <v>78</v>
      </c>
      <c r="BK177" s="163" t="n">
        <f aca="false">ROUND(I177*H177,2)</f>
        <v>2845.4</v>
      </c>
      <c r="BL177" s="4" t="s">
        <v>280</v>
      </c>
      <c r="BM177" s="162" t="s">
        <v>1920</v>
      </c>
    </row>
    <row r="178" s="20" customFormat="true" ht="10.5" hidden="false" customHeight="false" outlineLevel="0" collapsed="false">
      <c r="B178" s="21"/>
      <c r="D178" s="164" t="s">
        <v>178</v>
      </c>
      <c r="F178" s="165" t="s">
        <v>1921</v>
      </c>
      <c r="L178" s="21"/>
      <c r="M178" s="166"/>
      <c r="T178" s="52"/>
      <c r="AT178" s="4" t="s">
        <v>178</v>
      </c>
      <c r="AU178" s="4" t="s">
        <v>80</v>
      </c>
    </row>
    <row r="179" s="20" customFormat="true" ht="44.25" hidden="false" customHeight="true" outlineLevel="0" collapsed="false">
      <c r="B179" s="21"/>
      <c r="C179" s="151" t="s">
        <v>441</v>
      </c>
      <c r="D179" s="151" t="s">
        <v>172</v>
      </c>
      <c r="E179" s="152" t="s">
        <v>1922</v>
      </c>
      <c r="F179" s="153" t="s">
        <v>1923</v>
      </c>
      <c r="G179" s="154" t="s">
        <v>207</v>
      </c>
      <c r="H179" s="155" t="n">
        <v>1.546</v>
      </c>
      <c r="I179" s="156" t="n">
        <v>759</v>
      </c>
      <c r="J179" s="157" t="n">
        <f aca="false">ROUND(I179*H179,2)</f>
        <v>1173.41</v>
      </c>
      <c r="K179" s="153"/>
      <c r="L179" s="21"/>
      <c r="M179" s="158"/>
      <c r="N179" s="159" t="s">
        <v>42</v>
      </c>
      <c r="O179" s="160" t="n">
        <v>1.47</v>
      </c>
      <c r="P179" s="160" t="n">
        <f aca="false">O179*H179</f>
        <v>2.27262</v>
      </c>
      <c r="Q179" s="160" t="n">
        <v>0</v>
      </c>
      <c r="R179" s="160" t="n">
        <f aca="false">Q179*H179</f>
        <v>0</v>
      </c>
      <c r="S179" s="160" t="n">
        <v>0</v>
      </c>
      <c r="T179" s="161" t="n">
        <f aca="false">S179*H179</f>
        <v>0</v>
      </c>
      <c r="AR179" s="162" t="s">
        <v>280</v>
      </c>
      <c r="AT179" s="162" t="s">
        <v>172</v>
      </c>
      <c r="AU179" s="162" t="s">
        <v>80</v>
      </c>
      <c r="AY179" s="4" t="s">
        <v>170</v>
      </c>
      <c r="BE179" s="163" t="n">
        <f aca="false">IF(N179="základní",J179,0)</f>
        <v>1173.41</v>
      </c>
      <c r="BF179" s="163" t="n">
        <f aca="false">IF(N179="snížená",J179,0)</f>
        <v>0</v>
      </c>
      <c r="BG179" s="163" t="n">
        <f aca="false">IF(N179="zákl. přenesená",J179,0)</f>
        <v>0</v>
      </c>
      <c r="BH179" s="163" t="n">
        <f aca="false">IF(N179="sníž. přenesená",J179,0)</f>
        <v>0</v>
      </c>
      <c r="BI179" s="163" t="n">
        <f aca="false">IF(N179="nulová",J179,0)</f>
        <v>0</v>
      </c>
      <c r="BJ179" s="4" t="s">
        <v>78</v>
      </c>
      <c r="BK179" s="163" t="n">
        <f aca="false">ROUND(I179*H179,2)</f>
        <v>1173.41</v>
      </c>
      <c r="BL179" s="4" t="s">
        <v>280</v>
      </c>
      <c r="BM179" s="162" t="s">
        <v>1924</v>
      </c>
    </row>
    <row r="180" s="20" customFormat="true" ht="10.5" hidden="false" customHeight="false" outlineLevel="0" collapsed="false">
      <c r="B180" s="21"/>
      <c r="D180" s="164" t="s">
        <v>178</v>
      </c>
      <c r="F180" s="165" t="s">
        <v>1925</v>
      </c>
      <c r="L180" s="21"/>
      <c r="M180" s="166"/>
      <c r="T180" s="52"/>
      <c r="AT180" s="4" t="s">
        <v>178</v>
      </c>
      <c r="AU180" s="4" t="s">
        <v>80</v>
      </c>
    </row>
    <row r="181" s="139" customFormat="true" ht="22.9" hidden="false" customHeight="true" outlineLevel="0" collapsed="false">
      <c r="B181" s="140"/>
      <c r="D181" s="141" t="s">
        <v>70</v>
      </c>
      <c r="E181" s="149" t="s">
        <v>1926</v>
      </c>
      <c r="F181" s="149" t="s">
        <v>1927</v>
      </c>
      <c r="J181" s="150" t="n">
        <f aca="false">BK181</f>
        <v>433314.24</v>
      </c>
      <c r="L181" s="140"/>
      <c r="M181" s="144"/>
      <c r="P181" s="145" t="n">
        <f aca="false">SUM(P182:P257)</f>
        <v>495.506468</v>
      </c>
      <c r="R181" s="145" t="n">
        <f aca="false">SUM(R182:R257)</f>
        <v>1.08372</v>
      </c>
      <c r="T181" s="146" t="n">
        <f aca="false">SUM(T182:T257)</f>
        <v>0</v>
      </c>
      <c r="AR181" s="141" t="s">
        <v>80</v>
      </c>
      <c r="AT181" s="147" t="s">
        <v>70</v>
      </c>
      <c r="AU181" s="147" t="s">
        <v>78</v>
      </c>
      <c r="AY181" s="141" t="s">
        <v>170</v>
      </c>
      <c r="BK181" s="148" t="n">
        <f aca="false">SUM(BK182:BK257)</f>
        <v>433314.24</v>
      </c>
    </row>
    <row r="182" s="20" customFormat="true" ht="24.2" hidden="false" customHeight="true" outlineLevel="0" collapsed="false">
      <c r="B182" s="21"/>
      <c r="C182" s="151" t="s">
        <v>453</v>
      </c>
      <c r="D182" s="151" t="s">
        <v>172</v>
      </c>
      <c r="E182" s="152" t="s">
        <v>1928</v>
      </c>
      <c r="F182" s="153" t="s">
        <v>1929</v>
      </c>
      <c r="G182" s="154" t="s">
        <v>352</v>
      </c>
      <c r="H182" s="155" t="n">
        <v>306</v>
      </c>
      <c r="I182" s="156" t="n">
        <v>414</v>
      </c>
      <c r="J182" s="157" t="n">
        <f aca="false">ROUND(I182*H182,2)</f>
        <v>126684</v>
      </c>
      <c r="K182" s="153"/>
      <c r="L182" s="21"/>
      <c r="M182" s="158"/>
      <c r="N182" s="159" t="s">
        <v>42</v>
      </c>
      <c r="O182" s="160" t="n">
        <v>0.529</v>
      </c>
      <c r="P182" s="160" t="n">
        <f aca="false">O182*H182</f>
        <v>161.874</v>
      </c>
      <c r="Q182" s="160" t="n">
        <v>0.00073</v>
      </c>
      <c r="R182" s="160" t="n">
        <f aca="false">Q182*H182</f>
        <v>0.22338</v>
      </c>
      <c r="S182" s="160" t="n">
        <v>0</v>
      </c>
      <c r="T182" s="161" t="n">
        <f aca="false">S182*H182</f>
        <v>0</v>
      </c>
      <c r="AR182" s="162" t="s">
        <v>280</v>
      </c>
      <c r="AT182" s="162" t="s">
        <v>172</v>
      </c>
      <c r="AU182" s="162" t="s">
        <v>80</v>
      </c>
      <c r="AY182" s="4" t="s">
        <v>170</v>
      </c>
      <c r="BE182" s="163" t="n">
        <f aca="false">IF(N182="základní",J182,0)</f>
        <v>126684</v>
      </c>
      <c r="BF182" s="163" t="n">
        <f aca="false">IF(N182="snížená",J182,0)</f>
        <v>0</v>
      </c>
      <c r="BG182" s="163" t="n">
        <f aca="false">IF(N182="zákl. přenesená",J182,0)</f>
        <v>0</v>
      </c>
      <c r="BH182" s="163" t="n">
        <f aca="false">IF(N182="sníž. přenesená",J182,0)</f>
        <v>0</v>
      </c>
      <c r="BI182" s="163" t="n">
        <f aca="false">IF(N182="nulová",J182,0)</f>
        <v>0</v>
      </c>
      <c r="BJ182" s="4" t="s">
        <v>78</v>
      </c>
      <c r="BK182" s="163" t="n">
        <f aca="false">ROUND(I182*H182,2)</f>
        <v>126684</v>
      </c>
      <c r="BL182" s="4" t="s">
        <v>280</v>
      </c>
      <c r="BM182" s="162" t="s">
        <v>1930</v>
      </c>
    </row>
    <row r="183" s="20" customFormat="true" ht="10.5" hidden="false" customHeight="false" outlineLevel="0" collapsed="false">
      <c r="B183" s="21"/>
      <c r="D183" s="164" t="s">
        <v>178</v>
      </c>
      <c r="F183" s="165" t="s">
        <v>1931</v>
      </c>
      <c r="L183" s="21"/>
      <c r="M183" s="166"/>
      <c r="T183" s="52"/>
      <c r="AT183" s="4" t="s">
        <v>178</v>
      </c>
      <c r="AU183" s="4" t="s">
        <v>80</v>
      </c>
    </row>
    <row r="184" s="20" customFormat="true" ht="24.2" hidden="false" customHeight="true" outlineLevel="0" collapsed="false">
      <c r="B184" s="21"/>
      <c r="C184" s="151" t="s">
        <v>459</v>
      </c>
      <c r="D184" s="151" t="s">
        <v>172</v>
      </c>
      <c r="E184" s="152" t="s">
        <v>1932</v>
      </c>
      <c r="F184" s="153" t="s">
        <v>1933</v>
      </c>
      <c r="G184" s="154" t="s">
        <v>352</v>
      </c>
      <c r="H184" s="155" t="n">
        <v>125</v>
      </c>
      <c r="I184" s="156" t="n">
        <v>517</v>
      </c>
      <c r="J184" s="157" t="n">
        <f aca="false">ROUND(I184*H184,2)</f>
        <v>64625</v>
      </c>
      <c r="K184" s="153"/>
      <c r="L184" s="21"/>
      <c r="M184" s="158"/>
      <c r="N184" s="159" t="s">
        <v>42</v>
      </c>
      <c r="O184" s="160" t="n">
        <v>0.616</v>
      </c>
      <c r="P184" s="160" t="n">
        <f aca="false">O184*H184</f>
        <v>77</v>
      </c>
      <c r="Q184" s="160" t="n">
        <v>0.00098</v>
      </c>
      <c r="R184" s="160" t="n">
        <f aca="false">Q184*H184</f>
        <v>0.1225</v>
      </c>
      <c r="S184" s="160" t="n">
        <v>0</v>
      </c>
      <c r="T184" s="161" t="n">
        <f aca="false">S184*H184</f>
        <v>0</v>
      </c>
      <c r="AR184" s="162" t="s">
        <v>280</v>
      </c>
      <c r="AT184" s="162" t="s">
        <v>172</v>
      </c>
      <c r="AU184" s="162" t="s">
        <v>80</v>
      </c>
      <c r="AY184" s="4" t="s">
        <v>170</v>
      </c>
      <c r="BE184" s="163" t="n">
        <f aca="false">IF(N184="základní",J184,0)</f>
        <v>64625</v>
      </c>
      <c r="BF184" s="163" t="n">
        <f aca="false">IF(N184="snížená",J184,0)</f>
        <v>0</v>
      </c>
      <c r="BG184" s="163" t="n">
        <f aca="false">IF(N184="zákl. přenesená",J184,0)</f>
        <v>0</v>
      </c>
      <c r="BH184" s="163" t="n">
        <f aca="false">IF(N184="sníž. přenesená",J184,0)</f>
        <v>0</v>
      </c>
      <c r="BI184" s="163" t="n">
        <f aca="false">IF(N184="nulová",J184,0)</f>
        <v>0</v>
      </c>
      <c r="BJ184" s="4" t="s">
        <v>78</v>
      </c>
      <c r="BK184" s="163" t="n">
        <f aca="false">ROUND(I184*H184,2)</f>
        <v>64625</v>
      </c>
      <c r="BL184" s="4" t="s">
        <v>280</v>
      </c>
      <c r="BM184" s="162" t="s">
        <v>1934</v>
      </c>
    </row>
    <row r="185" s="20" customFormat="true" ht="10.5" hidden="false" customHeight="false" outlineLevel="0" collapsed="false">
      <c r="B185" s="21"/>
      <c r="D185" s="164" t="s">
        <v>178</v>
      </c>
      <c r="F185" s="165" t="s">
        <v>1935</v>
      </c>
      <c r="L185" s="21"/>
      <c r="M185" s="166"/>
      <c r="T185" s="52"/>
      <c r="AT185" s="4" t="s">
        <v>178</v>
      </c>
      <c r="AU185" s="4" t="s">
        <v>80</v>
      </c>
    </row>
    <row r="186" s="20" customFormat="true" ht="24.2" hidden="false" customHeight="true" outlineLevel="0" collapsed="false">
      <c r="B186" s="21"/>
      <c r="C186" s="151" t="s">
        <v>465</v>
      </c>
      <c r="D186" s="151" t="s">
        <v>172</v>
      </c>
      <c r="E186" s="152" t="s">
        <v>1936</v>
      </c>
      <c r="F186" s="153" t="s">
        <v>1937</v>
      </c>
      <c r="G186" s="154" t="s">
        <v>352</v>
      </c>
      <c r="H186" s="155" t="n">
        <v>33</v>
      </c>
      <c r="I186" s="156" t="n">
        <v>632</v>
      </c>
      <c r="J186" s="157" t="n">
        <f aca="false">ROUND(I186*H186,2)</f>
        <v>20856</v>
      </c>
      <c r="K186" s="153"/>
      <c r="L186" s="21"/>
      <c r="M186" s="158"/>
      <c r="N186" s="159" t="s">
        <v>42</v>
      </c>
      <c r="O186" s="160" t="n">
        <v>0.696</v>
      </c>
      <c r="P186" s="160" t="n">
        <f aca="false">O186*H186</f>
        <v>22.968</v>
      </c>
      <c r="Q186" s="160" t="n">
        <v>0.0013</v>
      </c>
      <c r="R186" s="160" t="n">
        <f aca="false">Q186*H186</f>
        <v>0.0429</v>
      </c>
      <c r="S186" s="160" t="n">
        <v>0</v>
      </c>
      <c r="T186" s="161" t="n">
        <f aca="false">S186*H186</f>
        <v>0</v>
      </c>
      <c r="AR186" s="162" t="s">
        <v>280</v>
      </c>
      <c r="AT186" s="162" t="s">
        <v>172</v>
      </c>
      <c r="AU186" s="162" t="s">
        <v>80</v>
      </c>
      <c r="AY186" s="4" t="s">
        <v>170</v>
      </c>
      <c r="BE186" s="163" t="n">
        <f aca="false">IF(N186="základní",J186,0)</f>
        <v>20856</v>
      </c>
      <c r="BF186" s="163" t="n">
        <f aca="false">IF(N186="snížená",J186,0)</f>
        <v>0</v>
      </c>
      <c r="BG186" s="163" t="n">
        <f aca="false">IF(N186="zákl. přenesená",J186,0)</f>
        <v>0</v>
      </c>
      <c r="BH186" s="163" t="n">
        <f aca="false">IF(N186="sníž. přenesená",J186,0)</f>
        <v>0</v>
      </c>
      <c r="BI186" s="163" t="n">
        <f aca="false">IF(N186="nulová",J186,0)</f>
        <v>0</v>
      </c>
      <c r="BJ186" s="4" t="s">
        <v>78</v>
      </c>
      <c r="BK186" s="163" t="n">
        <f aca="false">ROUND(I186*H186,2)</f>
        <v>20856</v>
      </c>
      <c r="BL186" s="4" t="s">
        <v>280</v>
      </c>
      <c r="BM186" s="162" t="s">
        <v>1938</v>
      </c>
    </row>
    <row r="187" s="20" customFormat="true" ht="10.5" hidden="false" customHeight="false" outlineLevel="0" collapsed="false">
      <c r="B187" s="21"/>
      <c r="D187" s="164" t="s">
        <v>178</v>
      </c>
      <c r="F187" s="165" t="s">
        <v>1939</v>
      </c>
      <c r="L187" s="21"/>
      <c r="M187" s="166"/>
      <c r="T187" s="52"/>
      <c r="AT187" s="4" t="s">
        <v>178</v>
      </c>
      <c r="AU187" s="4" t="s">
        <v>80</v>
      </c>
    </row>
    <row r="188" s="20" customFormat="true" ht="24.2" hidden="false" customHeight="true" outlineLevel="0" collapsed="false">
      <c r="B188" s="21"/>
      <c r="C188" s="151" t="s">
        <v>470</v>
      </c>
      <c r="D188" s="151" t="s">
        <v>172</v>
      </c>
      <c r="E188" s="152" t="s">
        <v>1940</v>
      </c>
      <c r="F188" s="153" t="s">
        <v>1941</v>
      </c>
      <c r="G188" s="154" t="s">
        <v>352</v>
      </c>
      <c r="H188" s="155" t="n">
        <v>20</v>
      </c>
      <c r="I188" s="156" t="n">
        <v>798</v>
      </c>
      <c r="J188" s="157" t="n">
        <f aca="false">ROUND(I188*H188,2)</f>
        <v>15960</v>
      </c>
      <c r="K188" s="153"/>
      <c r="L188" s="21"/>
      <c r="M188" s="158"/>
      <c r="N188" s="159" t="s">
        <v>42</v>
      </c>
      <c r="O188" s="160" t="n">
        <v>0.743</v>
      </c>
      <c r="P188" s="160" t="n">
        <f aca="false">O188*H188</f>
        <v>14.86</v>
      </c>
      <c r="Q188" s="160" t="n">
        <v>0.00263</v>
      </c>
      <c r="R188" s="160" t="n">
        <f aca="false">Q188*H188</f>
        <v>0.0526</v>
      </c>
      <c r="S188" s="160" t="n">
        <v>0</v>
      </c>
      <c r="T188" s="161" t="n">
        <f aca="false">S188*H188</f>
        <v>0</v>
      </c>
      <c r="AR188" s="162" t="s">
        <v>280</v>
      </c>
      <c r="AT188" s="162" t="s">
        <v>172</v>
      </c>
      <c r="AU188" s="162" t="s">
        <v>80</v>
      </c>
      <c r="AY188" s="4" t="s">
        <v>170</v>
      </c>
      <c r="BE188" s="163" t="n">
        <f aca="false">IF(N188="základní",J188,0)</f>
        <v>15960</v>
      </c>
      <c r="BF188" s="163" t="n">
        <f aca="false">IF(N188="snížená",J188,0)</f>
        <v>0</v>
      </c>
      <c r="BG188" s="163" t="n">
        <f aca="false">IF(N188="zákl. přenesená",J188,0)</f>
        <v>0</v>
      </c>
      <c r="BH188" s="163" t="n">
        <f aca="false">IF(N188="sníž. přenesená",J188,0)</f>
        <v>0</v>
      </c>
      <c r="BI188" s="163" t="n">
        <f aca="false">IF(N188="nulová",J188,0)</f>
        <v>0</v>
      </c>
      <c r="BJ188" s="4" t="s">
        <v>78</v>
      </c>
      <c r="BK188" s="163" t="n">
        <f aca="false">ROUND(I188*H188,2)</f>
        <v>15960</v>
      </c>
      <c r="BL188" s="4" t="s">
        <v>280</v>
      </c>
      <c r="BM188" s="162" t="s">
        <v>1942</v>
      </c>
    </row>
    <row r="189" s="20" customFormat="true" ht="10.5" hidden="false" customHeight="false" outlineLevel="0" collapsed="false">
      <c r="B189" s="21"/>
      <c r="D189" s="164" t="s">
        <v>178</v>
      </c>
      <c r="F189" s="165" t="s">
        <v>1943</v>
      </c>
      <c r="L189" s="21"/>
      <c r="M189" s="166"/>
      <c r="T189" s="52"/>
      <c r="AT189" s="4" t="s">
        <v>178</v>
      </c>
      <c r="AU189" s="4" t="s">
        <v>80</v>
      </c>
    </row>
    <row r="190" s="20" customFormat="true" ht="24.2" hidden="false" customHeight="true" outlineLevel="0" collapsed="false">
      <c r="B190" s="21"/>
      <c r="C190" s="151" t="s">
        <v>475</v>
      </c>
      <c r="D190" s="151" t="s">
        <v>172</v>
      </c>
      <c r="E190" s="152" t="s">
        <v>1944</v>
      </c>
      <c r="F190" s="153" t="s">
        <v>1945</v>
      </c>
      <c r="G190" s="154" t="s">
        <v>352</v>
      </c>
      <c r="H190" s="155" t="n">
        <v>18</v>
      </c>
      <c r="I190" s="156" t="n">
        <v>1100</v>
      </c>
      <c r="J190" s="157" t="n">
        <f aca="false">ROUND(I190*H190,2)</f>
        <v>19800</v>
      </c>
      <c r="K190" s="153"/>
      <c r="L190" s="21"/>
      <c r="M190" s="158"/>
      <c r="N190" s="159" t="s">
        <v>42</v>
      </c>
      <c r="O190" s="160" t="n">
        <v>0.789</v>
      </c>
      <c r="P190" s="160" t="n">
        <f aca="false">O190*H190</f>
        <v>14.202</v>
      </c>
      <c r="Q190" s="160" t="n">
        <v>0.00364</v>
      </c>
      <c r="R190" s="160" t="n">
        <f aca="false">Q190*H190</f>
        <v>0.06552</v>
      </c>
      <c r="S190" s="160" t="n">
        <v>0</v>
      </c>
      <c r="T190" s="161" t="n">
        <f aca="false">S190*H190</f>
        <v>0</v>
      </c>
      <c r="AR190" s="162" t="s">
        <v>280</v>
      </c>
      <c r="AT190" s="162" t="s">
        <v>172</v>
      </c>
      <c r="AU190" s="162" t="s">
        <v>80</v>
      </c>
      <c r="AY190" s="4" t="s">
        <v>170</v>
      </c>
      <c r="BE190" s="163" t="n">
        <f aca="false">IF(N190="základní",J190,0)</f>
        <v>19800</v>
      </c>
      <c r="BF190" s="163" t="n">
        <f aca="false">IF(N190="snížená",J190,0)</f>
        <v>0</v>
      </c>
      <c r="BG190" s="163" t="n">
        <f aca="false">IF(N190="zákl. přenesená",J190,0)</f>
        <v>0</v>
      </c>
      <c r="BH190" s="163" t="n">
        <f aca="false">IF(N190="sníž. přenesená",J190,0)</f>
        <v>0</v>
      </c>
      <c r="BI190" s="163" t="n">
        <f aca="false">IF(N190="nulová",J190,0)</f>
        <v>0</v>
      </c>
      <c r="BJ190" s="4" t="s">
        <v>78</v>
      </c>
      <c r="BK190" s="163" t="n">
        <f aca="false">ROUND(I190*H190,2)</f>
        <v>19800</v>
      </c>
      <c r="BL190" s="4" t="s">
        <v>280</v>
      </c>
      <c r="BM190" s="162" t="s">
        <v>1946</v>
      </c>
    </row>
    <row r="191" s="20" customFormat="true" ht="10.5" hidden="false" customHeight="false" outlineLevel="0" collapsed="false">
      <c r="B191" s="21"/>
      <c r="D191" s="164" t="s">
        <v>178</v>
      </c>
      <c r="F191" s="165" t="s">
        <v>1947</v>
      </c>
      <c r="L191" s="21"/>
      <c r="M191" s="166"/>
      <c r="T191" s="52"/>
      <c r="AT191" s="4" t="s">
        <v>178</v>
      </c>
      <c r="AU191" s="4" t="s">
        <v>80</v>
      </c>
    </row>
    <row r="192" s="20" customFormat="true" ht="49.15" hidden="false" customHeight="true" outlineLevel="0" collapsed="false">
      <c r="B192" s="21"/>
      <c r="C192" s="151" t="s">
        <v>481</v>
      </c>
      <c r="D192" s="151" t="s">
        <v>172</v>
      </c>
      <c r="E192" s="152" t="s">
        <v>1948</v>
      </c>
      <c r="F192" s="153" t="s">
        <v>1949</v>
      </c>
      <c r="G192" s="154" t="s">
        <v>352</v>
      </c>
      <c r="H192" s="155" t="n">
        <v>113</v>
      </c>
      <c r="I192" s="156" t="n">
        <v>59.7</v>
      </c>
      <c r="J192" s="157" t="n">
        <f aca="false">ROUND(I192*H192,2)</f>
        <v>6746.1</v>
      </c>
      <c r="K192" s="153"/>
      <c r="L192" s="21"/>
      <c r="M192" s="158"/>
      <c r="N192" s="159" t="s">
        <v>42</v>
      </c>
      <c r="O192" s="160" t="n">
        <v>0.1</v>
      </c>
      <c r="P192" s="160" t="n">
        <f aca="false">O192*H192</f>
        <v>11.3</v>
      </c>
      <c r="Q192" s="160" t="n">
        <v>4E-005</v>
      </c>
      <c r="R192" s="160" t="n">
        <f aca="false">Q192*H192</f>
        <v>0.00452</v>
      </c>
      <c r="S192" s="160" t="n">
        <v>0</v>
      </c>
      <c r="T192" s="161" t="n">
        <f aca="false">S192*H192</f>
        <v>0</v>
      </c>
      <c r="AR192" s="162" t="s">
        <v>280</v>
      </c>
      <c r="AT192" s="162" t="s">
        <v>172</v>
      </c>
      <c r="AU192" s="162" t="s">
        <v>80</v>
      </c>
      <c r="AY192" s="4" t="s">
        <v>170</v>
      </c>
      <c r="BE192" s="163" t="n">
        <f aca="false">IF(N192="základní",J192,0)</f>
        <v>6746.1</v>
      </c>
      <c r="BF192" s="163" t="n">
        <f aca="false">IF(N192="snížená",J192,0)</f>
        <v>0</v>
      </c>
      <c r="BG192" s="163" t="n">
        <f aca="false">IF(N192="zákl. přenesená",J192,0)</f>
        <v>0</v>
      </c>
      <c r="BH192" s="163" t="n">
        <f aca="false">IF(N192="sníž. přenesená",J192,0)</f>
        <v>0</v>
      </c>
      <c r="BI192" s="163" t="n">
        <f aca="false">IF(N192="nulová",J192,0)</f>
        <v>0</v>
      </c>
      <c r="BJ192" s="4" t="s">
        <v>78</v>
      </c>
      <c r="BK192" s="163" t="n">
        <f aca="false">ROUND(I192*H192,2)</f>
        <v>6746.1</v>
      </c>
      <c r="BL192" s="4" t="s">
        <v>280</v>
      </c>
      <c r="BM192" s="162" t="s">
        <v>1950</v>
      </c>
    </row>
    <row r="193" s="20" customFormat="true" ht="10.5" hidden="false" customHeight="false" outlineLevel="0" collapsed="false">
      <c r="B193" s="21"/>
      <c r="D193" s="164" t="s">
        <v>178</v>
      </c>
      <c r="F193" s="165" t="s">
        <v>1951</v>
      </c>
      <c r="L193" s="21"/>
      <c r="M193" s="166"/>
      <c r="T193" s="52"/>
      <c r="AT193" s="4" t="s">
        <v>178</v>
      </c>
      <c r="AU193" s="4" t="s">
        <v>80</v>
      </c>
    </row>
    <row r="194" s="20" customFormat="true" ht="55.5" hidden="false" customHeight="true" outlineLevel="0" collapsed="false">
      <c r="B194" s="21"/>
      <c r="C194" s="151" t="s">
        <v>487</v>
      </c>
      <c r="D194" s="151" t="s">
        <v>172</v>
      </c>
      <c r="E194" s="152" t="s">
        <v>1952</v>
      </c>
      <c r="F194" s="153" t="s">
        <v>1953</v>
      </c>
      <c r="G194" s="154" t="s">
        <v>352</v>
      </c>
      <c r="H194" s="155" t="n">
        <v>53</v>
      </c>
      <c r="I194" s="156" t="n">
        <v>63.2</v>
      </c>
      <c r="J194" s="157" t="n">
        <f aca="false">ROUND(I194*H194,2)</f>
        <v>3349.6</v>
      </c>
      <c r="K194" s="153"/>
      <c r="L194" s="21"/>
      <c r="M194" s="158"/>
      <c r="N194" s="159" t="s">
        <v>42</v>
      </c>
      <c r="O194" s="160" t="n">
        <v>0.1</v>
      </c>
      <c r="P194" s="160" t="n">
        <f aca="false">O194*H194</f>
        <v>5.3</v>
      </c>
      <c r="Q194" s="160" t="n">
        <v>4E-005</v>
      </c>
      <c r="R194" s="160" t="n">
        <f aca="false">Q194*H194</f>
        <v>0.00212</v>
      </c>
      <c r="S194" s="160" t="n">
        <v>0</v>
      </c>
      <c r="T194" s="161" t="n">
        <f aca="false">S194*H194</f>
        <v>0</v>
      </c>
      <c r="AR194" s="162" t="s">
        <v>280</v>
      </c>
      <c r="AT194" s="162" t="s">
        <v>172</v>
      </c>
      <c r="AU194" s="162" t="s">
        <v>80</v>
      </c>
      <c r="AY194" s="4" t="s">
        <v>170</v>
      </c>
      <c r="BE194" s="163" t="n">
        <f aca="false">IF(N194="základní",J194,0)</f>
        <v>3349.6</v>
      </c>
      <c r="BF194" s="163" t="n">
        <f aca="false">IF(N194="snížená",J194,0)</f>
        <v>0</v>
      </c>
      <c r="BG194" s="163" t="n">
        <f aca="false">IF(N194="zákl. přenesená",J194,0)</f>
        <v>0</v>
      </c>
      <c r="BH194" s="163" t="n">
        <f aca="false">IF(N194="sníž. přenesená",J194,0)</f>
        <v>0</v>
      </c>
      <c r="BI194" s="163" t="n">
        <f aca="false">IF(N194="nulová",J194,0)</f>
        <v>0</v>
      </c>
      <c r="BJ194" s="4" t="s">
        <v>78</v>
      </c>
      <c r="BK194" s="163" t="n">
        <f aca="false">ROUND(I194*H194,2)</f>
        <v>3349.6</v>
      </c>
      <c r="BL194" s="4" t="s">
        <v>280</v>
      </c>
      <c r="BM194" s="162" t="s">
        <v>1954</v>
      </c>
    </row>
    <row r="195" s="20" customFormat="true" ht="10.5" hidden="false" customHeight="false" outlineLevel="0" collapsed="false">
      <c r="B195" s="21"/>
      <c r="D195" s="164" t="s">
        <v>178</v>
      </c>
      <c r="F195" s="165" t="s">
        <v>1955</v>
      </c>
      <c r="L195" s="21"/>
      <c r="M195" s="166"/>
      <c r="T195" s="52"/>
      <c r="AT195" s="4" t="s">
        <v>178</v>
      </c>
      <c r="AU195" s="4" t="s">
        <v>80</v>
      </c>
    </row>
    <row r="196" s="20" customFormat="true" ht="55.5" hidden="false" customHeight="true" outlineLevel="0" collapsed="false">
      <c r="B196" s="21"/>
      <c r="C196" s="151" t="s">
        <v>493</v>
      </c>
      <c r="D196" s="151" t="s">
        <v>172</v>
      </c>
      <c r="E196" s="152" t="s">
        <v>1956</v>
      </c>
      <c r="F196" s="153" t="s">
        <v>1957</v>
      </c>
      <c r="G196" s="154" t="s">
        <v>352</v>
      </c>
      <c r="H196" s="155" t="n">
        <v>123</v>
      </c>
      <c r="I196" s="156" t="n">
        <v>67.7</v>
      </c>
      <c r="J196" s="157" t="n">
        <f aca="false">ROUND(I196*H196,2)</f>
        <v>8327.1</v>
      </c>
      <c r="K196" s="153"/>
      <c r="L196" s="21"/>
      <c r="M196" s="158"/>
      <c r="N196" s="159" t="s">
        <v>42</v>
      </c>
      <c r="O196" s="160" t="n">
        <v>0.103</v>
      </c>
      <c r="P196" s="160" t="n">
        <f aca="false">O196*H196</f>
        <v>12.669</v>
      </c>
      <c r="Q196" s="160" t="n">
        <v>5E-005</v>
      </c>
      <c r="R196" s="160" t="n">
        <f aca="false">Q196*H196</f>
        <v>0.00615</v>
      </c>
      <c r="S196" s="160" t="n">
        <v>0</v>
      </c>
      <c r="T196" s="161" t="n">
        <f aca="false">S196*H196</f>
        <v>0</v>
      </c>
      <c r="AR196" s="162" t="s">
        <v>280</v>
      </c>
      <c r="AT196" s="162" t="s">
        <v>172</v>
      </c>
      <c r="AU196" s="162" t="s">
        <v>80</v>
      </c>
      <c r="AY196" s="4" t="s">
        <v>170</v>
      </c>
      <c r="BE196" s="163" t="n">
        <f aca="false">IF(N196="základní",J196,0)</f>
        <v>8327.1</v>
      </c>
      <c r="BF196" s="163" t="n">
        <f aca="false">IF(N196="snížená",J196,0)</f>
        <v>0</v>
      </c>
      <c r="BG196" s="163" t="n">
        <f aca="false">IF(N196="zákl. přenesená",J196,0)</f>
        <v>0</v>
      </c>
      <c r="BH196" s="163" t="n">
        <f aca="false">IF(N196="sníž. přenesená",J196,0)</f>
        <v>0</v>
      </c>
      <c r="BI196" s="163" t="n">
        <f aca="false">IF(N196="nulová",J196,0)</f>
        <v>0</v>
      </c>
      <c r="BJ196" s="4" t="s">
        <v>78</v>
      </c>
      <c r="BK196" s="163" t="n">
        <f aca="false">ROUND(I196*H196,2)</f>
        <v>8327.1</v>
      </c>
      <c r="BL196" s="4" t="s">
        <v>280</v>
      </c>
      <c r="BM196" s="162" t="s">
        <v>1958</v>
      </c>
    </row>
    <row r="197" s="20" customFormat="true" ht="10.5" hidden="false" customHeight="false" outlineLevel="0" collapsed="false">
      <c r="B197" s="21"/>
      <c r="D197" s="164" t="s">
        <v>178</v>
      </c>
      <c r="F197" s="165" t="s">
        <v>1959</v>
      </c>
      <c r="L197" s="21"/>
      <c r="M197" s="166"/>
      <c r="T197" s="52"/>
      <c r="AT197" s="4" t="s">
        <v>178</v>
      </c>
      <c r="AU197" s="4" t="s">
        <v>80</v>
      </c>
    </row>
    <row r="198" s="20" customFormat="true" ht="55.5" hidden="false" customHeight="true" outlineLevel="0" collapsed="false">
      <c r="B198" s="21"/>
      <c r="C198" s="151" t="s">
        <v>498</v>
      </c>
      <c r="D198" s="151" t="s">
        <v>172</v>
      </c>
      <c r="E198" s="152" t="s">
        <v>1960</v>
      </c>
      <c r="F198" s="153" t="s">
        <v>1961</v>
      </c>
      <c r="G198" s="154" t="s">
        <v>352</v>
      </c>
      <c r="H198" s="155" t="n">
        <v>32</v>
      </c>
      <c r="I198" s="156" t="n">
        <v>77.3</v>
      </c>
      <c r="J198" s="157" t="n">
        <f aca="false">ROUND(I198*H198,2)</f>
        <v>2473.6</v>
      </c>
      <c r="K198" s="153"/>
      <c r="L198" s="21"/>
      <c r="M198" s="158"/>
      <c r="N198" s="159" t="s">
        <v>42</v>
      </c>
      <c r="O198" s="160" t="n">
        <v>0.103</v>
      </c>
      <c r="P198" s="160" t="n">
        <f aca="false">O198*H198</f>
        <v>3.296</v>
      </c>
      <c r="Q198" s="160" t="n">
        <v>7E-005</v>
      </c>
      <c r="R198" s="160" t="n">
        <f aca="false">Q198*H198</f>
        <v>0.00224</v>
      </c>
      <c r="S198" s="160" t="n">
        <v>0</v>
      </c>
      <c r="T198" s="161" t="n">
        <f aca="false">S198*H198</f>
        <v>0</v>
      </c>
      <c r="AR198" s="162" t="s">
        <v>280</v>
      </c>
      <c r="AT198" s="162" t="s">
        <v>172</v>
      </c>
      <c r="AU198" s="162" t="s">
        <v>80</v>
      </c>
      <c r="AY198" s="4" t="s">
        <v>170</v>
      </c>
      <c r="BE198" s="163" t="n">
        <f aca="false">IF(N198="základní",J198,0)</f>
        <v>2473.6</v>
      </c>
      <c r="BF198" s="163" t="n">
        <f aca="false">IF(N198="snížená",J198,0)</f>
        <v>0</v>
      </c>
      <c r="BG198" s="163" t="n">
        <f aca="false">IF(N198="zákl. přenesená",J198,0)</f>
        <v>0</v>
      </c>
      <c r="BH198" s="163" t="n">
        <f aca="false">IF(N198="sníž. přenesená",J198,0)</f>
        <v>0</v>
      </c>
      <c r="BI198" s="163" t="n">
        <f aca="false">IF(N198="nulová",J198,0)</f>
        <v>0</v>
      </c>
      <c r="BJ198" s="4" t="s">
        <v>78</v>
      </c>
      <c r="BK198" s="163" t="n">
        <f aca="false">ROUND(I198*H198,2)</f>
        <v>2473.6</v>
      </c>
      <c r="BL198" s="4" t="s">
        <v>280</v>
      </c>
      <c r="BM198" s="162" t="s">
        <v>1962</v>
      </c>
    </row>
    <row r="199" s="20" customFormat="true" ht="10.5" hidden="false" customHeight="false" outlineLevel="0" collapsed="false">
      <c r="B199" s="21"/>
      <c r="D199" s="164" t="s">
        <v>178</v>
      </c>
      <c r="F199" s="165" t="s">
        <v>1963</v>
      </c>
      <c r="L199" s="21"/>
      <c r="M199" s="166"/>
      <c r="T199" s="52"/>
      <c r="AT199" s="4" t="s">
        <v>178</v>
      </c>
      <c r="AU199" s="4" t="s">
        <v>80</v>
      </c>
    </row>
    <row r="200" s="20" customFormat="true" ht="55.5" hidden="false" customHeight="true" outlineLevel="0" collapsed="false">
      <c r="B200" s="21"/>
      <c r="C200" s="151" t="s">
        <v>505</v>
      </c>
      <c r="D200" s="151" t="s">
        <v>172</v>
      </c>
      <c r="E200" s="152" t="s">
        <v>1964</v>
      </c>
      <c r="F200" s="153" t="s">
        <v>1965</v>
      </c>
      <c r="G200" s="154" t="s">
        <v>352</v>
      </c>
      <c r="H200" s="155" t="n">
        <v>15</v>
      </c>
      <c r="I200" s="156" t="n">
        <v>102</v>
      </c>
      <c r="J200" s="157" t="n">
        <f aca="false">ROUND(I200*H200,2)</f>
        <v>1530</v>
      </c>
      <c r="K200" s="153"/>
      <c r="L200" s="21"/>
      <c r="M200" s="158"/>
      <c r="N200" s="159" t="s">
        <v>42</v>
      </c>
      <c r="O200" s="160" t="n">
        <v>0.113</v>
      </c>
      <c r="P200" s="160" t="n">
        <f aca="false">O200*H200</f>
        <v>1.695</v>
      </c>
      <c r="Q200" s="160" t="n">
        <v>0.00012</v>
      </c>
      <c r="R200" s="160" t="n">
        <f aca="false">Q200*H200</f>
        <v>0.0018</v>
      </c>
      <c r="S200" s="160" t="n">
        <v>0</v>
      </c>
      <c r="T200" s="161" t="n">
        <f aca="false">S200*H200</f>
        <v>0</v>
      </c>
      <c r="AR200" s="162" t="s">
        <v>280</v>
      </c>
      <c r="AT200" s="162" t="s">
        <v>172</v>
      </c>
      <c r="AU200" s="162" t="s">
        <v>80</v>
      </c>
      <c r="AY200" s="4" t="s">
        <v>170</v>
      </c>
      <c r="BE200" s="163" t="n">
        <f aca="false">IF(N200="základní",J200,0)</f>
        <v>1530</v>
      </c>
      <c r="BF200" s="163" t="n">
        <f aca="false">IF(N200="snížená",J200,0)</f>
        <v>0</v>
      </c>
      <c r="BG200" s="163" t="n">
        <f aca="false">IF(N200="zákl. přenesená",J200,0)</f>
        <v>0</v>
      </c>
      <c r="BH200" s="163" t="n">
        <f aca="false">IF(N200="sníž. přenesená",J200,0)</f>
        <v>0</v>
      </c>
      <c r="BI200" s="163" t="n">
        <f aca="false">IF(N200="nulová",J200,0)</f>
        <v>0</v>
      </c>
      <c r="BJ200" s="4" t="s">
        <v>78</v>
      </c>
      <c r="BK200" s="163" t="n">
        <f aca="false">ROUND(I200*H200,2)</f>
        <v>1530</v>
      </c>
      <c r="BL200" s="4" t="s">
        <v>280</v>
      </c>
      <c r="BM200" s="162" t="s">
        <v>1966</v>
      </c>
    </row>
    <row r="201" s="20" customFormat="true" ht="10.5" hidden="false" customHeight="false" outlineLevel="0" collapsed="false">
      <c r="B201" s="21"/>
      <c r="D201" s="164" t="s">
        <v>178</v>
      </c>
      <c r="F201" s="165" t="s">
        <v>1967</v>
      </c>
      <c r="L201" s="21"/>
      <c r="M201" s="166"/>
      <c r="T201" s="52"/>
      <c r="AT201" s="4" t="s">
        <v>178</v>
      </c>
      <c r="AU201" s="4" t="s">
        <v>80</v>
      </c>
    </row>
    <row r="202" s="20" customFormat="true" ht="55.5" hidden="false" customHeight="true" outlineLevel="0" collapsed="false">
      <c r="B202" s="21"/>
      <c r="C202" s="151" t="s">
        <v>510</v>
      </c>
      <c r="D202" s="151" t="s">
        <v>172</v>
      </c>
      <c r="E202" s="152" t="s">
        <v>1968</v>
      </c>
      <c r="F202" s="153" t="s">
        <v>1969</v>
      </c>
      <c r="G202" s="154" t="s">
        <v>352</v>
      </c>
      <c r="H202" s="155" t="n">
        <v>35</v>
      </c>
      <c r="I202" s="156" t="n">
        <v>125</v>
      </c>
      <c r="J202" s="157" t="n">
        <f aca="false">ROUND(I202*H202,2)</f>
        <v>4375</v>
      </c>
      <c r="K202" s="153"/>
      <c r="L202" s="21"/>
      <c r="M202" s="158"/>
      <c r="N202" s="159" t="s">
        <v>42</v>
      </c>
      <c r="O202" s="160" t="n">
        <v>0.113</v>
      </c>
      <c r="P202" s="160" t="n">
        <f aca="false">O202*H202</f>
        <v>3.955</v>
      </c>
      <c r="Q202" s="160" t="n">
        <v>0.00016</v>
      </c>
      <c r="R202" s="160" t="n">
        <f aca="false">Q202*H202</f>
        <v>0.0056</v>
      </c>
      <c r="S202" s="160" t="n">
        <v>0</v>
      </c>
      <c r="T202" s="161" t="n">
        <f aca="false">S202*H202</f>
        <v>0</v>
      </c>
      <c r="AR202" s="162" t="s">
        <v>280</v>
      </c>
      <c r="AT202" s="162" t="s">
        <v>172</v>
      </c>
      <c r="AU202" s="162" t="s">
        <v>80</v>
      </c>
      <c r="AY202" s="4" t="s">
        <v>170</v>
      </c>
      <c r="BE202" s="163" t="n">
        <f aca="false">IF(N202="základní",J202,0)</f>
        <v>4375</v>
      </c>
      <c r="BF202" s="163" t="n">
        <f aca="false">IF(N202="snížená",J202,0)</f>
        <v>0</v>
      </c>
      <c r="BG202" s="163" t="n">
        <f aca="false">IF(N202="zákl. přenesená",J202,0)</f>
        <v>0</v>
      </c>
      <c r="BH202" s="163" t="n">
        <f aca="false">IF(N202="sníž. přenesená",J202,0)</f>
        <v>0</v>
      </c>
      <c r="BI202" s="163" t="n">
        <f aca="false">IF(N202="nulová",J202,0)</f>
        <v>0</v>
      </c>
      <c r="BJ202" s="4" t="s">
        <v>78</v>
      </c>
      <c r="BK202" s="163" t="n">
        <f aca="false">ROUND(I202*H202,2)</f>
        <v>4375</v>
      </c>
      <c r="BL202" s="4" t="s">
        <v>280</v>
      </c>
      <c r="BM202" s="162" t="s">
        <v>1970</v>
      </c>
    </row>
    <row r="203" s="20" customFormat="true" ht="10.5" hidden="false" customHeight="false" outlineLevel="0" collapsed="false">
      <c r="B203" s="21"/>
      <c r="D203" s="164" t="s">
        <v>178</v>
      </c>
      <c r="F203" s="165" t="s">
        <v>1971</v>
      </c>
      <c r="L203" s="21"/>
      <c r="M203" s="166"/>
      <c r="T203" s="52"/>
      <c r="AT203" s="4" t="s">
        <v>178</v>
      </c>
      <c r="AU203" s="4" t="s">
        <v>80</v>
      </c>
    </row>
    <row r="204" s="20" customFormat="true" ht="55.5" hidden="false" customHeight="true" outlineLevel="0" collapsed="false">
      <c r="B204" s="21"/>
      <c r="C204" s="151" t="s">
        <v>517</v>
      </c>
      <c r="D204" s="151" t="s">
        <v>172</v>
      </c>
      <c r="E204" s="152" t="s">
        <v>1972</v>
      </c>
      <c r="F204" s="153" t="s">
        <v>1973</v>
      </c>
      <c r="G204" s="154" t="s">
        <v>352</v>
      </c>
      <c r="H204" s="155" t="n">
        <v>10</v>
      </c>
      <c r="I204" s="156" t="n">
        <v>144</v>
      </c>
      <c r="J204" s="157" t="n">
        <f aca="false">ROUND(I204*H204,2)</f>
        <v>1440</v>
      </c>
      <c r="K204" s="153"/>
      <c r="L204" s="21"/>
      <c r="M204" s="158"/>
      <c r="N204" s="159" t="s">
        <v>42</v>
      </c>
      <c r="O204" s="160" t="n">
        <v>0.113</v>
      </c>
      <c r="P204" s="160" t="n">
        <f aca="false">O204*H204</f>
        <v>1.13</v>
      </c>
      <c r="Q204" s="160" t="n">
        <v>0.00019</v>
      </c>
      <c r="R204" s="160" t="n">
        <f aca="false">Q204*H204</f>
        <v>0.0019</v>
      </c>
      <c r="S204" s="160" t="n">
        <v>0</v>
      </c>
      <c r="T204" s="161" t="n">
        <f aca="false">S204*H204</f>
        <v>0</v>
      </c>
      <c r="AR204" s="162" t="s">
        <v>280</v>
      </c>
      <c r="AT204" s="162" t="s">
        <v>172</v>
      </c>
      <c r="AU204" s="162" t="s">
        <v>80</v>
      </c>
      <c r="AY204" s="4" t="s">
        <v>170</v>
      </c>
      <c r="BE204" s="163" t="n">
        <f aca="false">IF(N204="základní",J204,0)</f>
        <v>1440</v>
      </c>
      <c r="BF204" s="163" t="n">
        <f aca="false">IF(N204="snížená",J204,0)</f>
        <v>0</v>
      </c>
      <c r="BG204" s="163" t="n">
        <f aca="false">IF(N204="zákl. přenesená",J204,0)</f>
        <v>0</v>
      </c>
      <c r="BH204" s="163" t="n">
        <f aca="false">IF(N204="sníž. přenesená",J204,0)</f>
        <v>0</v>
      </c>
      <c r="BI204" s="163" t="n">
        <f aca="false">IF(N204="nulová",J204,0)</f>
        <v>0</v>
      </c>
      <c r="BJ204" s="4" t="s">
        <v>78</v>
      </c>
      <c r="BK204" s="163" t="n">
        <f aca="false">ROUND(I204*H204,2)</f>
        <v>1440</v>
      </c>
      <c r="BL204" s="4" t="s">
        <v>280</v>
      </c>
      <c r="BM204" s="162" t="s">
        <v>1974</v>
      </c>
    </row>
    <row r="205" s="20" customFormat="true" ht="10.5" hidden="false" customHeight="false" outlineLevel="0" collapsed="false">
      <c r="B205" s="21"/>
      <c r="D205" s="164" t="s">
        <v>178</v>
      </c>
      <c r="F205" s="165" t="s">
        <v>1975</v>
      </c>
      <c r="L205" s="21"/>
      <c r="M205" s="166"/>
      <c r="T205" s="52"/>
      <c r="AT205" s="4" t="s">
        <v>178</v>
      </c>
      <c r="AU205" s="4" t="s">
        <v>80</v>
      </c>
    </row>
    <row r="206" s="20" customFormat="true" ht="16.5" hidden="false" customHeight="true" outlineLevel="0" collapsed="false">
      <c r="B206" s="21"/>
      <c r="C206" s="151" t="s">
        <v>522</v>
      </c>
      <c r="D206" s="151" t="s">
        <v>172</v>
      </c>
      <c r="E206" s="152" t="s">
        <v>1976</v>
      </c>
      <c r="F206" s="153" t="s">
        <v>1977</v>
      </c>
      <c r="G206" s="154" t="s">
        <v>352</v>
      </c>
      <c r="H206" s="155" t="n">
        <v>70</v>
      </c>
      <c r="I206" s="156" t="n">
        <v>63.7</v>
      </c>
      <c r="J206" s="157" t="n">
        <f aca="false">ROUND(I206*H206,2)</f>
        <v>4459</v>
      </c>
      <c r="K206" s="153"/>
      <c r="L206" s="21"/>
      <c r="M206" s="158"/>
      <c r="N206" s="159" t="s">
        <v>42</v>
      </c>
      <c r="O206" s="160" t="n">
        <v>0.017</v>
      </c>
      <c r="P206" s="160" t="n">
        <f aca="false">O206*H206</f>
        <v>1.19</v>
      </c>
      <c r="Q206" s="160" t="n">
        <v>0.00162</v>
      </c>
      <c r="R206" s="160" t="n">
        <f aca="false">Q206*H206</f>
        <v>0.1134</v>
      </c>
      <c r="S206" s="160" t="n">
        <v>0</v>
      </c>
      <c r="T206" s="161" t="n">
        <f aca="false">S206*H206</f>
        <v>0</v>
      </c>
      <c r="AR206" s="162" t="s">
        <v>280</v>
      </c>
      <c r="AT206" s="162" t="s">
        <v>172</v>
      </c>
      <c r="AU206" s="162" t="s">
        <v>80</v>
      </c>
      <c r="AY206" s="4" t="s">
        <v>170</v>
      </c>
      <c r="BE206" s="163" t="n">
        <f aca="false">IF(N206="základní",J206,0)</f>
        <v>4459</v>
      </c>
      <c r="BF206" s="163" t="n">
        <f aca="false">IF(N206="snížená",J206,0)</f>
        <v>0</v>
      </c>
      <c r="BG206" s="163" t="n">
        <f aca="false">IF(N206="zákl. přenesená",J206,0)</f>
        <v>0</v>
      </c>
      <c r="BH206" s="163" t="n">
        <f aca="false">IF(N206="sníž. přenesená",J206,0)</f>
        <v>0</v>
      </c>
      <c r="BI206" s="163" t="n">
        <f aca="false">IF(N206="nulová",J206,0)</f>
        <v>0</v>
      </c>
      <c r="BJ206" s="4" t="s">
        <v>78</v>
      </c>
      <c r="BK206" s="163" t="n">
        <f aca="false">ROUND(I206*H206,2)</f>
        <v>4459</v>
      </c>
      <c r="BL206" s="4" t="s">
        <v>280</v>
      </c>
      <c r="BM206" s="162" t="s">
        <v>1978</v>
      </c>
    </row>
    <row r="207" s="20" customFormat="true" ht="10.5" hidden="false" customHeight="false" outlineLevel="0" collapsed="false">
      <c r="B207" s="21"/>
      <c r="D207" s="164" t="s">
        <v>178</v>
      </c>
      <c r="F207" s="165" t="s">
        <v>1979</v>
      </c>
      <c r="L207" s="21"/>
      <c r="M207" s="166"/>
      <c r="T207" s="52"/>
      <c r="AT207" s="4" t="s">
        <v>178</v>
      </c>
      <c r="AU207" s="4" t="s">
        <v>80</v>
      </c>
    </row>
    <row r="208" s="20" customFormat="true" ht="16.5" hidden="false" customHeight="true" outlineLevel="0" collapsed="false">
      <c r="B208" s="21"/>
      <c r="C208" s="151" t="s">
        <v>529</v>
      </c>
      <c r="D208" s="151" t="s">
        <v>172</v>
      </c>
      <c r="E208" s="152" t="s">
        <v>1980</v>
      </c>
      <c r="F208" s="153" t="s">
        <v>1981</v>
      </c>
      <c r="G208" s="154" t="s">
        <v>352</v>
      </c>
      <c r="H208" s="155" t="n">
        <v>49</v>
      </c>
      <c r="I208" s="156" t="n">
        <v>68.6</v>
      </c>
      <c r="J208" s="157" t="n">
        <f aca="false">ROUND(I208*H208,2)</f>
        <v>3361.4</v>
      </c>
      <c r="K208" s="153"/>
      <c r="L208" s="21"/>
      <c r="M208" s="158"/>
      <c r="N208" s="159" t="s">
        <v>42</v>
      </c>
      <c r="O208" s="160" t="n">
        <v>0.017</v>
      </c>
      <c r="P208" s="160" t="n">
        <f aca="false">O208*H208</f>
        <v>0.833</v>
      </c>
      <c r="Q208" s="160" t="n">
        <v>0.00192</v>
      </c>
      <c r="R208" s="160" t="n">
        <f aca="false">Q208*H208</f>
        <v>0.09408</v>
      </c>
      <c r="S208" s="160" t="n">
        <v>0</v>
      </c>
      <c r="T208" s="161" t="n">
        <f aca="false">S208*H208</f>
        <v>0</v>
      </c>
      <c r="AR208" s="162" t="s">
        <v>280</v>
      </c>
      <c r="AT208" s="162" t="s">
        <v>172</v>
      </c>
      <c r="AU208" s="162" t="s">
        <v>80</v>
      </c>
      <c r="AY208" s="4" t="s">
        <v>170</v>
      </c>
      <c r="BE208" s="163" t="n">
        <f aca="false">IF(N208="základní",J208,0)</f>
        <v>3361.4</v>
      </c>
      <c r="BF208" s="163" t="n">
        <f aca="false">IF(N208="snížená",J208,0)</f>
        <v>0</v>
      </c>
      <c r="BG208" s="163" t="n">
        <f aca="false">IF(N208="zákl. přenesená",J208,0)</f>
        <v>0</v>
      </c>
      <c r="BH208" s="163" t="n">
        <f aca="false">IF(N208="sníž. přenesená",J208,0)</f>
        <v>0</v>
      </c>
      <c r="BI208" s="163" t="n">
        <f aca="false">IF(N208="nulová",J208,0)</f>
        <v>0</v>
      </c>
      <c r="BJ208" s="4" t="s">
        <v>78</v>
      </c>
      <c r="BK208" s="163" t="n">
        <f aca="false">ROUND(I208*H208,2)</f>
        <v>3361.4</v>
      </c>
      <c r="BL208" s="4" t="s">
        <v>280</v>
      </c>
      <c r="BM208" s="162" t="s">
        <v>1982</v>
      </c>
    </row>
    <row r="209" s="20" customFormat="true" ht="10.5" hidden="false" customHeight="false" outlineLevel="0" collapsed="false">
      <c r="B209" s="21"/>
      <c r="D209" s="164" t="s">
        <v>178</v>
      </c>
      <c r="F209" s="165" t="s">
        <v>1983</v>
      </c>
      <c r="L209" s="21"/>
      <c r="M209" s="166"/>
      <c r="T209" s="52"/>
      <c r="AT209" s="4" t="s">
        <v>178</v>
      </c>
      <c r="AU209" s="4" t="s">
        <v>80</v>
      </c>
    </row>
    <row r="210" s="20" customFormat="true" ht="16.5" hidden="false" customHeight="true" outlineLevel="0" collapsed="false">
      <c r="B210" s="21"/>
      <c r="C210" s="151" t="s">
        <v>535</v>
      </c>
      <c r="D210" s="151" t="s">
        <v>172</v>
      </c>
      <c r="E210" s="152" t="s">
        <v>1984</v>
      </c>
      <c r="F210" s="153" t="s">
        <v>1985</v>
      </c>
      <c r="G210" s="154" t="s">
        <v>352</v>
      </c>
      <c r="H210" s="155" t="n">
        <v>24</v>
      </c>
      <c r="I210" s="156" t="n">
        <v>119</v>
      </c>
      <c r="J210" s="157" t="n">
        <f aca="false">ROUND(I210*H210,2)</f>
        <v>2856</v>
      </c>
      <c r="K210" s="153"/>
      <c r="L210" s="21"/>
      <c r="M210" s="158"/>
      <c r="N210" s="159" t="s">
        <v>42</v>
      </c>
      <c r="O210" s="160" t="n">
        <v>0.017</v>
      </c>
      <c r="P210" s="160" t="n">
        <f aca="false">O210*H210</f>
        <v>0.408</v>
      </c>
      <c r="Q210" s="160" t="n">
        <v>0.00242</v>
      </c>
      <c r="R210" s="160" t="n">
        <f aca="false">Q210*H210</f>
        <v>0.05808</v>
      </c>
      <c r="S210" s="160" t="n">
        <v>0</v>
      </c>
      <c r="T210" s="161" t="n">
        <f aca="false">S210*H210</f>
        <v>0</v>
      </c>
      <c r="AR210" s="162" t="s">
        <v>280</v>
      </c>
      <c r="AT210" s="162" t="s">
        <v>172</v>
      </c>
      <c r="AU210" s="162" t="s">
        <v>80</v>
      </c>
      <c r="AY210" s="4" t="s">
        <v>170</v>
      </c>
      <c r="BE210" s="163" t="n">
        <f aca="false">IF(N210="základní",J210,0)</f>
        <v>2856</v>
      </c>
      <c r="BF210" s="163" t="n">
        <f aca="false">IF(N210="snížená",J210,0)</f>
        <v>0</v>
      </c>
      <c r="BG210" s="163" t="n">
        <f aca="false">IF(N210="zákl. přenesená",J210,0)</f>
        <v>0</v>
      </c>
      <c r="BH210" s="163" t="n">
        <f aca="false">IF(N210="sníž. přenesená",J210,0)</f>
        <v>0</v>
      </c>
      <c r="BI210" s="163" t="n">
        <f aca="false">IF(N210="nulová",J210,0)</f>
        <v>0</v>
      </c>
      <c r="BJ210" s="4" t="s">
        <v>78</v>
      </c>
      <c r="BK210" s="163" t="n">
        <f aca="false">ROUND(I210*H210,2)</f>
        <v>2856</v>
      </c>
      <c r="BL210" s="4" t="s">
        <v>280</v>
      </c>
      <c r="BM210" s="162" t="s">
        <v>1986</v>
      </c>
    </row>
    <row r="211" s="20" customFormat="true" ht="10.5" hidden="false" customHeight="false" outlineLevel="0" collapsed="false">
      <c r="B211" s="21"/>
      <c r="D211" s="164" t="s">
        <v>178</v>
      </c>
      <c r="F211" s="165" t="s">
        <v>1987</v>
      </c>
      <c r="L211" s="21"/>
      <c r="M211" s="166"/>
      <c r="T211" s="52"/>
      <c r="AT211" s="4" t="s">
        <v>178</v>
      </c>
      <c r="AU211" s="4" t="s">
        <v>80</v>
      </c>
    </row>
    <row r="212" s="20" customFormat="true" ht="16.5" hidden="false" customHeight="true" outlineLevel="0" collapsed="false">
      <c r="B212" s="21"/>
      <c r="C212" s="151" t="s">
        <v>541</v>
      </c>
      <c r="D212" s="151" t="s">
        <v>172</v>
      </c>
      <c r="E212" s="152" t="s">
        <v>1988</v>
      </c>
      <c r="F212" s="153" t="s">
        <v>1989</v>
      </c>
      <c r="G212" s="154" t="s">
        <v>352</v>
      </c>
      <c r="H212" s="155" t="n">
        <v>20</v>
      </c>
      <c r="I212" s="156" t="n">
        <v>92.3</v>
      </c>
      <c r="J212" s="157" t="n">
        <f aca="false">ROUND(I212*H212,2)</f>
        <v>1846</v>
      </c>
      <c r="K212" s="153"/>
      <c r="L212" s="21"/>
      <c r="M212" s="158"/>
      <c r="N212" s="159" t="s">
        <v>42</v>
      </c>
      <c r="O212" s="160" t="n">
        <v>0.017</v>
      </c>
      <c r="P212" s="160" t="n">
        <f aca="false">O212*H212</f>
        <v>0.34</v>
      </c>
      <c r="Q212" s="160" t="n">
        <v>0.00268</v>
      </c>
      <c r="R212" s="160" t="n">
        <f aca="false">Q212*H212</f>
        <v>0.0536</v>
      </c>
      <c r="S212" s="160" t="n">
        <v>0</v>
      </c>
      <c r="T212" s="161" t="n">
        <f aca="false">S212*H212</f>
        <v>0</v>
      </c>
      <c r="AR212" s="162" t="s">
        <v>280</v>
      </c>
      <c r="AT212" s="162" t="s">
        <v>172</v>
      </c>
      <c r="AU212" s="162" t="s">
        <v>80</v>
      </c>
      <c r="AY212" s="4" t="s">
        <v>170</v>
      </c>
      <c r="BE212" s="163" t="n">
        <f aca="false">IF(N212="základní",J212,0)</f>
        <v>1846</v>
      </c>
      <c r="BF212" s="163" t="n">
        <f aca="false">IF(N212="snížená",J212,0)</f>
        <v>0</v>
      </c>
      <c r="BG212" s="163" t="n">
        <f aca="false">IF(N212="zákl. přenesená",J212,0)</f>
        <v>0</v>
      </c>
      <c r="BH212" s="163" t="n">
        <f aca="false">IF(N212="sníž. přenesená",J212,0)</f>
        <v>0</v>
      </c>
      <c r="BI212" s="163" t="n">
        <f aca="false">IF(N212="nulová",J212,0)</f>
        <v>0</v>
      </c>
      <c r="BJ212" s="4" t="s">
        <v>78</v>
      </c>
      <c r="BK212" s="163" t="n">
        <f aca="false">ROUND(I212*H212,2)</f>
        <v>1846</v>
      </c>
      <c r="BL212" s="4" t="s">
        <v>280</v>
      </c>
      <c r="BM212" s="162" t="s">
        <v>1990</v>
      </c>
    </row>
    <row r="213" s="20" customFormat="true" ht="10.5" hidden="false" customHeight="false" outlineLevel="0" collapsed="false">
      <c r="B213" s="21"/>
      <c r="D213" s="164" t="s">
        <v>178</v>
      </c>
      <c r="F213" s="165" t="s">
        <v>1991</v>
      </c>
      <c r="L213" s="21"/>
      <c r="M213" s="166"/>
      <c r="T213" s="52"/>
      <c r="AT213" s="4" t="s">
        <v>178</v>
      </c>
      <c r="AU213" s="4" t="s">
        <v>80</v>
      </c>
    </row>
    <row r="214" s="20" customFormat="true" ht="16.5" hidden="false" customHeight="true" outlineLevel="0" collapsed="false">
      <c r="B214" s="21"/>
      <c r="C214" s="151" t="s">
        <v>545</v>
      </c>
      <c r="D214" s="151" t="s">
        <v>172</v>
      </c>
      <c r="E214" s="152" t="s">
        <v>1992</v>
      </c>
      <c r="F214" s="153" t="s">
        <v>1993</v>
      </c>
      <c r="G214" s="154" t="s">
        <v>352</v>
      </c>
      <c r="H214" s="155" t="n">
        <v>18</v>
      </c>
      <c r="I214" s="156" t="n">
        <v>113</v>
      </c>
      <c r="J214" s="157" t="n">
        <f aca="false">ROUND(I214*H214,2)</f>
        <v>2034</v>
      </c>
      <c r="K214" s="153"/>
      <c r="L214" s="21"/>
      <c r="M214" s="158"/>
      <c r="N214" s="159" t="s">
        <v>42</v>
      </c>
      <c r="O214" s="160" t="n">
        <v>0.017</v>
      </c>
      <c r="P214" s="160" t="n">
        <f aca="false">O214*H214</f>
        <v>0.306</v>
      </c>
      <c r="Q214" s="160" t="n">
        <v>0.00394</v>
      </c>
      <c r="R214" s="160" t="n">
        <f aca="false">Q214*H214</f>
        <v>0.07092</v>
      </c>
      <c r="S214" s="160" t="n">
        <v>0</v>
      </c>
      <c r="T214" s="161" t="n">
        <f aca="false">S214*H214</f>
        <v>0</v>
      </c>
      <c r="AR214" s="162" t="s">
        <v>280</v>
      </c>
      <c r="AT214" s="162" t="s">
        <v>172</v>
      </c>
      <c r="AU214" s="162" t="s">
        <v>80</v>
      </c>
      <c r="AY214" s="4" t="s">
        <v>170</v>
      </c>
      <c r="BE214" s="163" t="n">
        <f aca="false">IF(N214="základní",J214,0)</f>
        <v>2034</v>
      </c>
      <c r="BF214" s="163" t="n">
        <f aca="false">IF(N214="snížená",J214,0)</f>
        <v>0</v>
      </c>
      <c r="BG214" s="163" t="n">
        <f aca="false">IF(N214="zákl. přenesená",J214,0)</f>
        <v>0</v>
      </c>
      <c r="BH214" s="163" t="n">
        <f aca="false">IF(N214="sníž. přenesená",J214,0)</f>
        <v>0</v>
      </c>
      <c r="BI214" s="163" t="n">
        <f aca="false">IF(N214="nulová",J214,0)</f>
        <v>0</v>
      </c>
      <c r="BJ214" s="4" t="s">
        <v>78</v>
      </c>
      <c r="BK214" s="163" t="n">
        <f aca="false">ROUND(I214*H214,2)</f>
        <v>2034</v>
      </c>
      <c r="BL214" s="4" t="s">
        <v>280</v>
      </c>
      <c r="BM214" s="162" t="s">
        <v>1994</v>
      </c>
    </row>
    <row r="215" s="20" customFormat="true" ht="10.5" hidden="false" customHeight="false" outlineLevel="0" collapsed="false">
      <c r="B215" s="21"/>
      <c r="D215" s="164" t="s">
        <v>178</v>
      </c>
      <c r="F215" s="165" t="s">
        <v>1995</v>
      </c>
      <c r="L215" s="21"/>
      <c r="M215" s="166"/>
      <c r="T215" s="52"/>
      <c r="AT215" s="4" t="s">
        <v>178</v>
      </c>
      <c r="AU215" s="4" t="s">
        <v>80</v>
      </c>
    </row>
    <row r="216" s="20" customFormat="true" ht="24.2" hidden="false" customHeight="true" outlineLevel="0" collapsed="false">
      <c r="B216" s="21"/>
      <c r="C216" s="151" t="s">
        <v>551</v>
      </c>
      <c r="D216" s="151" t="s">
        <v>172</v>
      </c>
      <c r="E216" s="152" t="s">
        <v>1996</v>
      </c>
      <c r="F216" s="153" t="s">
        <v>1997</v>
      </c>
      <c r="G216" s="154" t="s">
        <v>292</v>
      </c>
      <c r="H216" s="155" t="n">
        <v>118</v>
      </c>
      <c r="I216" s="156" t="n">
        <v>228</v>
      </c>
      <c r="J216" s="157" t="n">
        <f aca="false">ROUND(I216*H216,2)</f>
        <v>26904</v>
      </c>
      <c r="K216" s="153"/>
      <c r="L216" s="21"/>
      <c r="M216" s="158"/>
      <c r="N216" s="159" t="s">
        <v>42</v>
      </c>
      <c r="O216" s="160" t="n">
        <v>0.425</v>
      </c>
      <c r="P216" s="160" t="n">
        <f aca="false">O216*H216</f>
        <v>50.15</v>
      </c>
      <c r="Q216" s="160" t="n">
        <v>0</v>
      </c>
      <c r="R216" s="160" t="n">
        <f aca="false">Q216*H216</f>
        <v>0</v>
      </c>
      <c r="S216" s="160" t="n">
        <v>0</v>
      </c>
      <c r="T216" s="161" t="n">
        <f aca="false">S216*H216</f>
        <v>0</v>
      </c>
      <c r="AR216" s="162" t="s">
        <v>280</v>
      </c>
      <c r="AT216" s="162" t="s">
        <v>172</v>
      </c>
      <c r="AU216" s="162" t="s">
        <v>80</v>
      </c>
      <c r="AY216" s="4" t="s">
        <v>170</v>
      </c>
      <c r="BE216" s="163" t="n">
        <f aca="false">IF(N216="základní",J216,0)</f>
        <v>26904</v>
      </c>
      <c r="BF216" s="163" t="n">
        <f aca="false">IF(N216="snížená",J216,0)</f>
        <v>0</v>
      </c>
      <c r="BG216" s="163" t="n">
        <f aca="false">IF(N216="zákl. přenesená",J216,0)</f>
        <v>0</v>
      </c>
      <c r="BH216" s="163" t="n">
        <f aca="false">IF(N216="sníž. přenesená",J216,0)</f>
        <v>0</v>
      </c>
      <c r="BI216" s="163" t="n">
        <f aca="false">IF(N216="nulová",J216,0)</f>
        <v>0</v>
      </c>
      <c r="BJ216" s="4" t="s">
        <v>78</v>
      </c>
      <c r="BK216" s="163" t="n">
        <f aca="false">ROUND(I216*H216,2)</f>
        <v>26904</v>
      </c>
      <c r="BL216" s="4" t="s">
        <v>280</v>
      </c>
      <c r="BM216" s="162" t="s">
        <v>1998</v>
      </c>
    </row>
    <row r="217" s="20" customFormat="true" ht="10.5" hidden="false" customHeight="false" outlineLevel="0" collapsed="false">
      <c r="B217" s="21"/>
      <c r="D217" s="164" t="s">
        <v>178</v>
      </c>
      <c r="F217" s="165" t="s">
        <v>1999</v>
      </c>
      <c r="L217" s="21"/>
      <c r="M217" s="166"/>
      <c r="T217" s="52"/>
      <c r="AT217" s="4" t="s">
        <v>178</v>
      </c>
      <c r="AU217" s="4" t="s">
        <v>80</v>
      </c>
    </row>
    <row r="218" s="20" customFormat="true" ht="24.2" hidden="false" customHeight="true" outlineLevel="0" collapsed="false">
      <c r="B218" s="21"/>
      <c r="C218" s="151" t="s">
        <v>556</v>
      </c>
      <c r="D218" s="151" t="s">
        <v>172</v>
      </c>
      <c r="E218" s="152" t="s">
        <v>2000</v>
      </c>
      <c r="F218" s="153" t="s">
        <v>2001</v>
      </c>
      <c r="G218" s="154" t="s">
        <v>292</v>
      </c>
      <c r="H218" s="155" t="n">
        <v>60</v>
      </c>
      <c r="I218" s="156" t="n">
        <v>220</v>
      </c>
      <c r="J218" s="157" t="n">
        <f aca="false">ROUND(I218*H218,2)</f>
        <v>13200</v>
      </c>
      <c r="K218" s="153"/>
      <c r="L218" s="21"/>
      <c r="M218" s="158"/>
      <c r="N218" s="159" t="s">
        <v>42</v>
      </c>
      <c r="O218" s="160" t="n">
        <v>0.23</v>
      </c>
      <c r="P218" s="160" t="n">
        <f aca="false">O218*H218</f>
        <v>13.8</v>
      </c>
      <c r="Q218" s="160" t="n">
        <v>0.00013</v>
      </c>
      <c r="R218" s="160" t="n">
        <f aca="false">Q218*H218</f>
        <v>0.0078</v>
      </c>
      <c r="S218" s="160" t="n">
        <v>0</v>
      </c>
      <c r="T218" s="161" t="n">
        <f aca="false">S218*H218</f>
        <v>0</v>
      </c>
      <c r="AR218" s="162" t="s">
        <v>280</v>
      </c>
      <c r="AT218" s="162" t="s">
        <v>172</v>
      </c>
      <c r="AU218" s="162" t="s">
        <v>80</v>
      </c>
      <c r="AY218" s="4" t="s">
        <v>170</v>
      </c>
      <c r="BE218" s="163" t="n">
        <f aca="false">IF(N218="základní",J218,0)</f>
        <v>13200</v>
      </c>
      <c r="BF218" s="163" t="n">
        <f aca="false">IF(N218="snížená",J218,0)</f>
        <v>0</v>
      </c>
      <c r="BG218" s="163" t="n">
        <f aca="false">IF(N218="zákl. přenesená",J218,0)</f>
        <v>0</v>
      </c>
      <c r="BH218" s="163" t="n">
        <f aca="false">IF(N218="sníž. přenesená",J218,0)</f>
        <v>0</v>
      </c>
      <c r="BI218" s="163" t="n">
        <f aca="false">IF(N218="nulová",J218,0)</f>
        <v>0</v>
      </c>
      <c r="BJ218" s="4" t="s">
        <v>78</v>
      </c>
      <c r="BK218" s="163" t="n">
        <f aca="false">ROUND(I218*H218,2)</f>
        <v>13200</v>
      </c>
      <c r="BL218" s="4" t="s">
        <v>280</v>
      </c>
      <c r="BM218" s="162" t="s">
        <v>2002</v>
      </c>
    </row>
    <row r="219" s="20" customFormat="true" ht="10.5" hidden="false" customHeight="false" outlineLevel="0" collapsed="false">
      <c r="B219" s="21"/>
      <c r="D219" s="164" t="s">
        <v>178</v>
      </c>
      <c r="F219" s="165" t="s">
        <v>2003</v>
      </c>
      <c r="L219" s="21"/>
      <c r="M219" s="166"/>
      <c r="T219" s="52"/>
      <c r="AT219" s="4" t="s">
        <v>178</v>
      </c>
      <c r="AU219" s="4" t="s">
        <v>80</v>
      </c>
    </row>
    <row r="220" s="20" customFormat="true" ht="21.75" hidden="false" customHeight="true" outlineLevel="0" collapsed="false">
      <c r="B220" s="21"/>
      <c r="C220" s="151" t="s">
        <v>569</v>
      </c>
      <c r="D220" s="151" t="s">
        <v>172</v>
      </c>
      <c r="E220" s="152" t="s">
        <v>2004</v>
      </c>
      <c r="F220" s="153" t="s">
        <v>2005</v>
      </c>
      <c r="G220" s="154" t="s">
        <v>1542</v>
      </c>
      <c r="H220" s="155" t="n">
        <v>26</v>
      </c>
      <c r="I220" s="156" t="n">
        <v>438</v>
      </c>
      <c r="J220" s="157" t="n">
        <f aca="false">ROUND(I220*H220,2)</f>
        <v>11388</v>
      </c>
      <c r="K220" s="153"/>
      <c r="L220" s="21"/>
      <c r="M220" s="158"/>
      <c r="N220" s="159" t="s">
        <v>42</v>
      </c>
      <c r="O220" s="160" t="n">
        <v>0.457</v>
      </c>
      <c r="P220" s="160" t="n">
        <f aca="false">O220*H220</f>
        <v>11.882</v>
      </c>
      <c r="Q220" s="160" t="n">
        <v>0.00025</v>
      </c>
      <c r="R220" s="160" t="n">
        <f aca="false">Q220*H220</f>
        <v>0.0065</v>
      </c>
      <c r="S220" s="160" t="n">
        <v>0</v>
      </c>
      <c r="T220" s="161" t="n">
        <f aca="false">S220*H220</f>
        <v>0</v>
      </c>
      <c r="AR220" s="162" t="s">
        <v>280</v>
      </c>
      <c r="AT220" s="162" t="s">
        <v>172</v>
      </c>
      <c r="AU220" s="162" t="s">
        <v>80</v>
      </c>
      <c r="AY220" s="4" t="s">
        <v>170</v>
      </c>
      <c r="BE220" s="163" t="n">
        <f aca="false">IF(N220="základní",J220,0)</f>
        <v>11388</v>
      </c>
      <c r="BF220" s="163" t="n">
        <f aca="false">IF(N220="snížená",J220,0)</f>
        <v>0</v>
      </c>
      <c r="BG220" s="163" t="n">
        <f aca="false">IF(N220="zákl. přenesená",J220,0)</f>
        <v>0</v>
      </c>
      <c r="BH220" s="163" t="n">
        <f aca="false">IF(N220="sníž. přenesená",J220,0)</f>
        <v>0</v>
      </c>
      <c r="BI220" s="163" t="n">
        <f aca="false">IF(N220="nulová",J220,0)</f>
        <v>0</v>
      </c>
      <c r="BJ220" s="4" t="s">
        <v>78</v>
      </c>
      <c r="BK220" s="163" t="n">
        <f aca="false">ROUND(I220*H220,2)</f>
        <v>11388</v>
      </c>
      <c r="BL220" s="4" t="s">
        <v>280</v>
      </c>
      <c r="BM220" s="162" t="s">
        <v>2006</v>
      </c>
    </row>
    <row r="221" s="20" customFormat="true" ht="10.5" hidden="false" customHeight="false" outlineLevel="0" collapsed="false">
      <c r="B221" s="21"/>
      <c r="D221" s="164" t="s">
        <v>178</v>
      </c>
      <c r="F221" s="165" t="s">
        <v>2007</v>
      </c>
      <c r="L221" s="21"/>
      <c r="M221" s="166"/>
      <c r="T221" s="52"/>
      <c r="AT221" s="4" t="s">
        <v>178</v>
      </c>
      <c r="AU221" s="4" t="s">
        <v>80</v>
      </c>
    </row>
    <row r="222" s="20" customFormat="true" ht="24.2" hidden="false" customHeight="true" outlineLevel="0" collapsed="false">
      <c r="B222" s="21"/>
      <c r="C222" s="151" t="s">
        <v>575</v>
      </c>
      <c r="D222" s="151" t="s">
        <v>172</v>
      </c>
      <c r="E222" s="152" t="s">
        <v>2008</v>
      </c>
      <c r="F222" s="153" t="s">
        <v>2009</v>
      </c>
      <c r="G222" s="154" t="s">
        <v>292</v>
      </c>
      <c r="H222" s="155" t="n">
        <v>1</v>
      </c>
      <c r="I222" s="156" t="n">
        <v>407</v>
      </c>
      <c r="J222" s="157" t="n">
        <f aca="false">ROUND(I222*H222,2)</f>
        <v>407</v>
      </c>
      <c r="K222" s="153"/>
      <c r="L222" s="21"/>
      <c r="M222" s="158"/>
      <c r="N222" s="159" t="s">
        <v>42</v>
      </c>
      <c r="O222" s="160" t="n">
        <v>0.114</v>
      </c>
      <c r="P222" s="160" t="n">
        <f aca="false">O222*H222</f>
        <v>0.114</v>
      </c>
      <c r="Q222" s="160" t="n">
        <v>0.00027</v>
      </c>
      <c r="R222" s="160" t="n">
        <f aca="false">Q222*H222</f>
        <v>0.00027</v>
      </c>
      <c r="S222" s="160" t="n">
        <v>0</v>
      </c>
      <c r="T222" s="161" t="n">
        <f aca="false">S222*H222</f>
        <v>0</v>
      </c>
      <c r="AR222" s="162" t="s">
        <v>280</v>
      </c>
      <c r="AT222" s="162" t="s">
        <v>172</v>
      </c>
      <c r="AU222" s="162" t="s">
        <v>80</v>
      </c>
      <c r="AY222" s="4" t="s">
        <v>170</v>
      </c>
      <c r="BE222" s="163" t="n">
        <f aca="false">IF(N222="základní",J222,0)</f>
        <v>407</v>
      </c>
      <c r="BF222" s="163" t="n">
        <f aca="false">IF(N222="snížená",J222,0)</f>
        <v>0</v>
      </c>
      <c r="BG222" s="163" t="n">
        <f aca="false">IF(N222="zákl. přenesená",J222,0)</f>
        <v>0</v>
      </c>
      <c r="BH222" s="163" t="n">
        <f aca="false">IF(N222="sníž. přenesená",J222,0)</f>
        <v>0</v>
      </c>
      <c r="BI222" s="163" t="n">
        <f aca="false">IF(N222="nulová",J222,0)</f>
        <v>0</v>
      </c>
      <c r="BJ222" s="4" t="s">
        <v>78</v>
      </c>
      <c r="BK222" s="163" t="n">
        <f aca="false">ROUND(I222*H222,2)</f>
        <v>407</v>
      </c>
      <c r="BL222" s="4" t="s">
        <v>280</v>
      </c>
      <c r="BM222" s="162" t="s">
        <v>2010</v>
      </c>
    </row>
    <row r="223" s="20" customFormat="true" ht="10.5" hidden="false" customHeight="false" outlineLevel="0" collapsed="false">
      <c r="B223" s="21"/>
      <c r="D223" s="164" t="s">
        <v>178</v>
      </c>
      <c r="F223" s="165" t="s">
        <v>2011</v>
      </c>
      <c r="L223" s="21"/>
      <c r="M223" s="166"/>
      <c r="T223" s="52"/>
      <c r="AT223" s="4" t="s">
        <v>178</v>
      </c>
      <c r="AU223" s="4" t="s">
        <v>80</v>
      </c>
    </row>
    <row r="224" s="20" customFormat="true" ht="24.2" hidden="false" customHeight="true" outlineLevel="0" collapsed="false">
      <c r="B224" s="21"/>
      <c r="C224" s="151" t="s">
        <v>315</v>
      </c>
      <c r="D224" s="151" t="s">
        <v>172</v>
      </c>
      <c r="E224" s="152" t="s">
        <v>2012</v>
      </c>
      <c r="F224" s="153" t="s">
        <v>2013</v>
      </c>
      <c r="G224" s="154" t="s">
        <v>292</v>
      </c>
      <c r="H224" s="155" t="n">
        <v>2</v>
      </c>
      <c r="I224" s="156" t="n">
        <v>502</v>
      </c>
      <c r="J224" s="157" t="n">
        <f aca="false">ROUND(I224*H224,2)</f>
        <v>1004</v>
      </c>
      <c r="K224" s="153"/>
      <c r="L224" s="21"/>
      <c r="M224" s="158"/>
      <c r="N224" s="159" t="s">
        <v>42</v>
      </c>
      <c r="O224" s="160" t="n">
        <v>0.227</v>
      </c>
      <c r="P224" s="160" t="n">
        <f aca="false">O224*H224</f>
        <v>0.454</v>
      </c>
      <c r="Q224" s="160" t="n">
        <v>0.00052</v>
      </c>
      <c r="R224" s="160" t="n">
        <f aca="false">Q224*H224</f>
        <v>0.00104</v>
      </c>
      <c r="S224" s="160" t="n">
        <v>0</v>
      </c>
      <c r="T224" s="161" t="n">
        <f aca="false">S224*H224</f>
        <v>0</v>
      </c>
      <c r="AR224" s="162" t="s">
        <v>280</v>
      </c>
      <c r="AT224" s="162" t="s">
        <v>172</v>
      </c>
      <c r="AU224" s="162" t="s">
        <v>80</v>
      </c>
      <c r="AY224" s="4" t="s">
        <v>170</v>
      </c>
      <c r="BE224" s="163" t="n">
        <f aca="false">IF(N224="základní",J224,0)</f>
        <v>1004</v>
      </c>
      <c r="BF224" s="163" t="n">
        <f aca="false">IF(N224="snížená",J224,0)</f>
        <v>0</v>
      </c>
      <c r="BG224" s="163" t="n">
        <f aca="false">IF(N224="zákl. přenesená",J224,0)</f>
        <v>0</v>
      </c>
      <c r="BH224" s="163" t="n">
        <f aca="false">IF(N224="sníž. přenesená",J224,0)</f>
        <v>0</v>
      </c>
      <c r="BI224" s="163" t="n">
        <f aca="false">IF(N224="nulová",J224,0)</f>
        <v>0</v>
      </c>
      <c r="BJ224" s="4" t="s">
        <v>78</v>
      </c>
      <c r="BK224" s="163" t="n">
        <f aca="false">ROUND(I224*H224,2)</f>
        <v>1004</v>
      </c>
      <c r="BL224" s="4" t="s">
        <v>280</v>
      </c>
      <c r="BM224" s="162" t="s">
        <v>2014</v>
      </c>
    </row>
    <row r="225" s="20" customFormat="true" ht="10.5" hidden="false" customHeight="false" outlineLevel="0" collapsed="false">
      <c r="B225" s="21"/>
      <c r="D225" s="164" t="s">
        <v>178</v>
      </c>
      <c r="F225" s="165" t="s">
        <v>2015</v>
      </c>
      <c r="L225" s="21"/>
      <c r="M225" s="166"/>
      <c r="T225" s="52"/>
      <c r="AT225" s="4" t="s">
        <v>178</v>
      </c>
      <c r="AU225" s="4" t="s">
        <v>80</v>
      </c>
    </row>
    <row r="226" s="20" customFormat="true" ht="24.2" hidden="false" customHeight="true" outlineLevel="0" collapsed="false">
      <c r="B226" s="21"/>
      <c r="C226" s="151" t="s">
        <v>586</v>
      </c>
      <c r="D226" s="151" t="s">
        <v>172</v>
      </c>
      <c r="E226" s="152" t="s">
        <v>2016</v>
      </c>
      <c r="F226" s="153" t="s">
        <v>2017</v>
      </c>
      <c r="G226" s="154" t="s">
        <v>292</v>
      </c>
      <c r="H226" s="155" t="n">
        <v>1</v>
      </c>
      <c r="I226" s="156" t="n">
        <v>957</v>
      </c>
      <c r="J226" s="157" t="n">
        <f aca="false">ROUND(I226*H226,2)</f>
        <v>957</v>
      </c>
      <c r="K226" s="153"/>
      <c r="L226" s="21"/>
      <c r="M226" s="158"/>
      <c r="N226" s="159" t="s">
        <v>42</v>
      </c>
      <c r="O226" s="160" t="n">
        <v>0.352</v>
      </c>
      <c r="P226" s="160" t="n">
        <f aca="false">O226*H226</f>
        <v>0.352</v>
      </c>
      <c r="Q226" s="160" t="n">
        <v>0.0005</v>
      </c>
      <c r="R226" s="160" t="n">
        <f aca="false">Q226*H226</f>
        <v>0.0005</v>
      </c>
      <c r="S226" s="160" t="n">
        <v>0</v>
      </c>
      <c r="T226" s="161" t="n">
        <f aca="false">S226*H226</f>
        <v>0</v>
      </c>
      <c r="AR226" s="162" t="s">
        <v>280</v>
      </c>
      <c r="AT226" s="162" t="s">
        <v>172</v>
      </c>
      <c r="AU226" s="162" t="s">
        <v>80</v>
      </c>
      <c r="AY226" s="4" t="s">
        <v>170</v>
      </c>
      <c r="BE226" s="163" t="n">
        <f aca="false">IF(N226="základní",J226,0)</f>
        <v>957</v>
      </c>
      <c r="BF226" s="163" t="n">
        <f aca="false">IF(N226="snížená",J226,0)</f>
        <v>0</v>
      </c>
      <c r="BG226" s="163" t="n">
        <f aca="false">IF(N226="zákl. přenesená",J226,0)</f>
        <v>0</v>
      </c>
      <c r="BH226" s="163" t="n">
        <f aca="false">IF(N226="sníž. přenesená",J226,0)</f>
        <v>0</v>
      </c>
      <c r="BI226" s="163" t="n">
        <f aca="false">IF(N226="nulová",J226,0)</f>
        <v>0</v>
      </c>
      <c r="BJ226" s="4" t="s">
        <v>78</v>
      </c>
      <c r="BK226" s="163" t="n">
        <f aca="false">ROUND(I226*H226,2)</f>
        <v>957</v>
      </c>
      <c r="BL226" s="4" t="s">
        <v>280</v>
      </c>
      <c r="BM226" s="162" t="s">
        <v>2018</v>
      </c>
    </row>
    <row r="227" s="20" customFormat="true" ht="10.5" hidden="false" customHeight="false" outlineLevel="0" collapsed="false">
      <c r="B227" s="21"/>
      <c r="D227" s="164" t="s">
        <v>178</v>
      </c>
      <c r="F227" s="165" t="s">
        <v>2019</v>
      </c>
      <c r="L227" s="21"/>
      <c r="M227" s="166"/>
      <c r="T227" s="52"/>
      <c r="AT227" s="4" t="s">
        <v>178</v>
      </c>
      <c r="AU227" s="4" t="s">
        <v>80</v>
      </c>
    </row>
    <row r="228" s="20" customFormat="true" ht="21.75" hidden="false" customHeight="true" outlineLevel="0" collapsed="false">
      <c r="B228" s="21"/>
      <c r="C228" s="151" t="s">
        <v>593</v>
      </c>
      <c r="D228" s="151" t="s">
        <v>172</v>
      </c>
      <c r="E228" s="152" t="s">
        <v>2020</v>
      </c>
      <c r="F228" s="153" t="s">
        <v>2021</v>
      </c>
      <c r="G228" s="154" t="s">
        <v>292</v>
      </c>
      <c r="H228" s="155" t="n">
        <v>1</v>
      </c>
      <c r="I228" s="156" t="n">
        <v>854</v>
      </c>
      <c r="J228" s="157" t="n">
        <f aca="false">ROUND(I228*H228,2)</f>
        <v>854</v>
      </c>
      <c r="K228" s="153"/>
      <c r="L228" s="21"/>
      <c r="M228" s="158"/>
      <c r="N228" s="159" t="s">
        <v>42</v>
      </c>
      <c r="O228" s="160" t="n">
        <v>0.227</v>
      </c>
      <c r="P228" s="160" t="n">
        <f aca="false">O228*H228</f>
        <v>0.227</v>
      </c>
      <c r="Q228" s="160" t="n">
        <v>0.00077</v>
      </c>
      <c r="R228" s="160" t="n">
        <f aca="false">Q228*H228</f>
        <v>0.00077</v>
      </c>
      <c r="S228" s="160" t="n">
        <v>0</v>
      </c>
      <c r="T228" s="161" t="n">
        <f aca="false">S228*H228</f>
        <v>0</v>
      </c>
      <c r="AR228" s="162" t="s">
        <v>280</v>
      </c>
      <c r="AT228" s="162" t="s">
        <v>172</v>
      </c>
      <c r="AU228" s="162" t="s">
        <v>80</v>
      </c>
      <c r="AY228" s="4" t="s">
        <v>170</v>
      </c>
      <c r="BE228" s="163" t="n">
        <f aca="false">IF(N228="základní",J228,0)</f>
        <v>854</v>
      </c>
      <c r="BF228" s="163" t="n">
        <f aca="false">IF(N228="snížená",J228,0)</f>
        <v>0</v>
      </c>
      <c r="BG228" s="163" t="n">
        <f aca="false">IF(N228="zákl. přenesená",J228,0)</f>
        <v>0</v>
      </c>
      <c r="BH228" s="163" t="n">
        <f aca="false">IF(N228="sníž. přenesená",J228,0)</f>
        <v>0</v>
      </c>
      <c r="BI228" s="163" t="n">
        <f aca="false">IF(N228="nulová",J228,0)</f>
        <v>0</v>
      </c>
      <c r="BJ228" s="4" t="s">
        <v>78</v>
      </c>
      <c r="BK228" s="163" t="n">
        <f aca="false">ROUND(I228*H228,2)</f>
        <v>854</v>
      </c>
      <c r="BL228" s="4" t="s">
        <v>280</v>
      </c>
      <c r="BM228" s="162" t="s">
        <v>2022</v>
      </c>
    </row>
    <row r="229" s="20" customFormat="true" ht="10.5" hidden="false" customHeight="false" outlineLevel="0" collapsed="false">
      <c r="B229" s="21"/>
      <c r="D229" s="164" t="s">
        <v>178</v>
      </c>
      <c r="F229" s="165" t="s">
        <v>2023</v>
      </c>
      <c r="L229" s="21"/>
      <c r="M229" s="166"/>
      <c r="T229" s="52"/>
      <c r="AT229" s="4" t="s">
        <v>178</v>
      </c>
      <c r="AU229" s="4" t="s">
        <v>80</v>
      </c>
    </row>
    <row r="230" s="20" customFormat="true" ht="24.2" hidden="false" customHeight="true" outlineLevel="0" collapsed="false">
      <c r="B230" s="21"/>
      <c r="C230" s="151" t="s">
        <v>602</v>
      </c>
      <c r="D230" s="151" t="s">
        <v>172</v>
      </c>
      <c r="E230" s="152" t="s">
        <v>2024</v>
      </c>
      <c r="F230" s="153" t="s">
        <v>2025</v>
      </c>
      <c r="G230" s="154" t="s">
        <v>292</v>
      </c>
      <c r="H230" s="155" t="n">
        <v>9</v>
      </c>
      <c r="I230" s="156" t="n">
        <v>299</v>
      </c>
      <c r="J230" s="157" t="n">
        <f aca="false">ROUND(I230*H230,2)</f>
        <v>2691</v>
      </c>
      <c r="K230" s="153"/>
      <c r="L230" s="21"/>
      <c r="M230" s="158"/>
      <c r="N230" s="159" t="s">
        <v>42</v>
      </c>
      <c r="O230" s="160" t="n">
        <v>0.16</v>
      </c>
      <c r="P230" s="160" t="n">
        <f aca="false">O230*H230</f>
        <v>1.44</v>
      </c>
      <c r="Q230" s="160" t="n">
        <v>0.00021</v>
      </c>
      <c r="R230" s="160" t="n">
        <f aca="false">Q230*H230</f>
        <v>0.00189</v>
      </c>
      <c r="S230" s="160" t="n">
        <v>0</v>
      </c>
      <c r="T230" s="161" t="n">
        <f aca="false">S230*H230</f>
        <v>0</v>
      </c>
      <c r="AR230" s="162" t="s">
        <v>280</v>
      </c>
      <c r="AT230" s="162" t="s">
        <v>172</v>
      </c>
      <c r="AU230" s="162" t="s">
        <v>80</v>
      </c>
      <c r="AY230" s="4" t="s">
        <v>170</v>
      </c>
      <c r="BE230" s="163" t="n">
        <f aca="false">IF(N230="základní",J230,0)</f>
        <v>2691</v>
      </c>
      <c r="BF230" s="163" t="n">
        <f aca="false">IF(N230="snížená",J230,0)</f>
        <v>0</v>
      </c>
      <c r="BG230" s="163" t="n">
        <f aca="false">IF(N230="zákl. přenesená",J230,0)</f>
        <v>0</v>
      </c>
      <c r="BH230" s="163" t="n">
        <f aca="false">IF(N230="sníž. přenesená",J230,0)</f>
        <v>0</v>
      </c>
      <c r="BI230" s="163" t="n">
        <f aca="false">IF(N230="nulová",J230,0)</f>
        <v>0</v>
      </c>
      <c r="BJ230" s="4" t="s">
        <v>78</v>
      </c>
      <c r="BK230" s="163" t="n">
        <f aca="false">ROUND(I230*H230,2)</f>
        <v>2691</v>
      </c>
      <c r="BL230" s="4" t="s">
        <v>280</v>
      </c>
      <c r="BM230" s="162" t="s">
        <v>2026</v>
      </c>
    </row>
    <row r="231" s="20" customFormat="true" ht="10.5" hidden="false" customHeight="false" outlineLevel="0" collapsed="false">
      <c r="B231" s="21"/>
      <c r="D231" s="164" t="s">
        <v>178</v>
      </c>
      <c r="F231" s="165" t="s">
        <v>2027</v>
      </c>
      <c r="L231" s="21"/>
      <c r="M231" s="166"/>
      <c r="T231" s="52"/>
      <c r="AT231" s="4" t="s">
        <v>178</v>
      </c>
      <c r="AU231" s="4" t="s">
        <v>80</v>
      </c>
    </row>
    <row r="232" s="20" customFormat="true" ht="24.2" hidden="false" customHeight="true" outlineLevel="0" collapsed="false">
      <c r="B232" s="21"/>
      <c r="C232" s="151" t="s">
        <v>608</v>
      </c>
      <c r="D232" s="151" t="s">
        <v>172</v>
      </c>
      <c r="E232" s="152" t="s">
        <v>2028</v>
      </c>
      <c r="F232" s="153" t="s">
        <v>2029</v>
      </c>
      <c r="G232" s="154" t="s">
        <v>292</v>
      </c>
      <c r="H232" s="155" t="n">
        <v>5</v>
      </c>
      <c r="I232" s="156" t="n">
        <v>437</v>
      </c>
      <c r="J232" s="157" t="n">
        <f aca="false">ROUND(I232*H232,2)</f>
        <v>2185</v>
      </c>
      <c r="K232" s="153"/>
      <c r="L232" s="21"/>
      <c r="M232" s="158"/>
      <c r="N232" s="159" t="s">
        <v>42</v>
      </c>
      <c r="O232" s="160" t="n">
        <v>0.2</v>
      </c>
      <c r="P232" s="160" t="n">
        <f aca="false">O232*H232</f>
        <v>1</v>
      </c>
      <c r="Q232" s="160" t="n">
        <v>0.00034</v>
      </c>
      <c r="R232" s="160" t="n">
        <f aca="false">Q232*H232</f>
        <v>0.0017</v>
      </c>
      <c r="S232" s="160" t="n">
        <v>0</v>
      </c>
      <c r="T232" s="161" t="n">
        <f aca="false">S232*H232</f>
        <v>0</v>
      </c>
      <c r="AR232" s="162" t="s">
        <v>280</v>
      </c>
      <c r="AT232" s="162" t="s">
        <v>172</v>
      </c>
      <c r="AU232" s="162" t="s">
        <v>80</v>
      </c>
      <c r="AY232" s="4" t="s">
        <v>170</v>
      </c>
      <c r="BE232" s="163" t="n">
        <f aca="false">IF(N232="základní",J232,0)</f>
        <v>2185</v>
      </c>
      <c r="BF232" s="163" t="n">
        <f aca="false">IF(N232="snížená",J232,0)</f>
        <v>0</v>
      </c>
      <c r="BG232" s="163" t="n">
        <f aca="false">IF(N232="zákl. přenesená",J232,0)</f>
        <v>0</v>
      </c>
      <c r="BH232" s="163" t="n">
        <f aca="false">IF(N232="sníž. přenesená",J232,0)</f>
        <v>0</v>
      </c>
      <c r="BI232" s="163" t="n">
        <f aca="false">IF(N232="nulová",J232,0)</f>
        <v>0</v>
      </c>
      <c r="BJ232" s="4" t="s">
        <v>78</v>
      </c>
      <c r="BK232" s="163" t="n">
        <f aca="false">ROUND(I232*H232,2)</f>
        <v>2185</v>
      </c>
      <c r="BL232" s="4" t="s">
        <v>280</v>
      </c>
      <c r="BM232" s="162" t="s">
        <v>2030</v>
      </c>
    </row>
    <row r="233" s="20" customFormat="true" ht="10.5" hidden="false" customHeight="false" outlineLevel="0" collapsed="false">
      <c r="B233" s="21"/>
      <c r="D233" s="164" t="s">
        <v>178</v>
      </c>
      <c r="F233" s="165" t="s">
        <v>2031</v>
      </c>
      <c r="L233" s="21"/>
      <c r="M233" s="166"/>
      <c r="T233" s="52"/>
      <c r="AT233" s="4" t="s">
        <v>178</v>
      </c>
      <c r="AU233" s="4" t="s">
        <v>80</v>
      </c>
    </row>
    <row r="234" s="20" customFormat="true" ht="24.2" hidden="false" customHeight="true" outlineLevel="0" collapsed="false">
      <c r="B234" s="21"/>
      <c r="C234" s="151" t="s">
        <v>613</v>
      </c>
      <c r="D234" s="151" t="s">
        <v>172</v>
      </c>
      <c r="E234" s="152" t="s">
        <v>2032</v>
      </c>
      <c r="F234" s="153" t="s">
        <v>2033</v>
      </c>
      <c r="G234" s="154" t="s">
        <v>292</v>
      </c>
      <c r="H234" s="155" t="n">
        <v>8</v>
      </c>
      <c r="I234" s="156" t="n">
        <v>630</v>
      </c>
      <c r="J234" s="157" t="n">
        <f aca="false">ROUND(I234*H234,2)</f>
        <v>5040</v>
      </c>
      <c r="K234" s="153"/>
      <c r="L234" s="21"/>
      <c r="M234" s="158"/>
      <c r="N234" s="159" t="s">
        <v>42</v>
      </c>
      <c r="O234" s="160" t="n">
        <v>0.22</v>
      </c>
      <c r="P234" s="160" t="n">
        <f aca="false">O234*H234</f>
        <v>1.76</v>
      </c>
      <c r="Q234" s="160" t="n">
        <v>0.0005</v>
      </c>
      <c r="R234" s="160" t="n">
        <f aca="false">Q234*H234</f>
        <v>0.004</v>
      </c>
      <c r="S234" s="160" t="n">
        <v>0</v>
      </c>
      <c r="T234" s="161" t="n">
        <f aca="false">S234*H234</f>
        <v>0</v>
      </c>
      <c r="AR234" s="162" t="s">
        <v>280</v>
      </c>
      <c r="AT234" s="162" t="s">
        <v>172</v>
      </c>
      <c r="AU234" s="162" t="s">
        <v>80</v>
      </c>
      <c r="AY234" s="4" t="s">
        <v>170</v>
      </c>
      <c r="BE234" s="163" t="n">
        <f aca="false">IF(N234="základní",J234,0)</f>
        <v>5040</v>
      </c>
      <c r="BF234" s="163" t="n">
        <f aca="false">IF(N234="snížená",J234,0)</f>
        <v>0</v>
      </c>
      <c r="BG234" s="163" t="n">
        <f aca="false">IF(N234="zákl. přenesená",J234,0)</f>
        <v>0</v>
      </c>
      <c r="BH234" s="163" t="n">
        <f aca="false">IF(N234="sníž. přenesená",J234,0)</f>
        <v>0</v>
      </c>
      <c r="BI234" s="163" t="n">
        <f aca="false">IF(N234="nulová",J234,0)</f>
        <v>0</v>
      </c>
      <c r="BJ234" s="4" t="s">
        <v>78</v>
      </c>
      <c r="BK234" s="163" t="n">
        <f aca="false">ROUND(I234*H234,2)</f>
        <v>5040</v>
      </c>
      <c r="BL234" s="4" t="s">
        <v>280</v>
      </c>
      <c r="BM234" s="162" t="s">
        <v>2034</v>
      </c>
    </row>
    <row r="235" s="20" customFormat="true" ht="10.5" hidden="false" customHeight="false" outlineLevel="0" collapsed="false">
      <c r="B235" s="21"/>
      <c r="D235" s="164" t="s">
        <v>178</v>
      </c>
      <c r="F235" s="165" t="s">
        <v>2035</v>
      </c>
      <c r="L235" s="21"/>
      <c r="M235" s="166"/>
      <c r="T235" s="52"/>
      <c r="AT235" s="4" t="s">
        <v>178</v>
      </c>
      <c r="AU235" s="4" t="s">
        <v>80</v>
      </c>
    </row>
    <row r="236" s="20" customFormat="true" ht="24.2" hidden="false" customHeight="true" outlineLevel="0" collapsed="false">
      <c r="B236" s="21"/>
      <c r="C236" s="151" t="s">
        <v>619</v>
      </c>
      <c r="D236" s="151" t="s">
        <v>172</v>
      </c>
      <c r="E236" s="152" t="s">
        <v>2036</v>
      </c>
      <c r="F236" s="153" t="s">
        <v>2037</v>
      </c>
      <c r="G236" s="154" t="s">
        <v>292</v>
      </c>
      <c r="H236" s="155" t="n">
        <v>1</v>
      </c>
      <c r="I236" s="156" t="n">
        <v>1260</v>
      </c>
      <c r="J236" s="157" t="n">
        <f aca="false">ROUND(I236*H236,2)</f>
        <v>1260</v>
      </c>
      <c r="K236" s="153"/>
      <c r="L236" s="21"/>
      <c r="M236" s="158"/>
      <c r="N236" s="159" t="s">
        <v>42</v>
      </c>
      <c r="O236" s="160" t="n">
        <v>0.34</v>
      </c>
      <c r="P236" s="160" t="n">
        <f aca="false">O236*H236</f>
        <v>0.34</v>
      </c>
      <c r="Q236" s="160" t="n">
        <v>0.00107</v>
      </c>
      <c r="R236" s="160" t="n">
        <f aca="false">Q236*H236</f>
        <v>0.00107</v>
      </c>
      <c r="S236" s="160" t="n">
        <v>0</v>
      </c>
      <c r="T236" s="161" t="n">
        <f aca="false">S236*H236</f>
        <v>0</v>
      </c>
      <c r="AR236" s="162" t="s">
        <v>280</v>
      </c>
      <c r="AT236" s="162" t="s">
        <v>172</v>
      </c>
      <c r="AU236" s="162" t="s">
        <v>80</v>
      </c>
      <c r="AY236" s="4" t="s">
        <v>170</v>
      </c>
      <c r="BE236" s="163" t="n">
        <f aca="false">IF(N236="základní",J236,0)</f>
        <v>1260</v>
      </c>
      <c r="BF236" s="163" t="n">
        <f aca="false">IF(N236="snížená",J236,0)</f>
        <v>0</v>
      </c>
      <c r="BG236" s="163" t="n">
        <f aca="false">IF(N236="zákl. přenesená",J236,0)</f>
        <v>0</v>
      </c>
      <c r="BH236" s="163" t="n">
        <f aca="false">IF(N236="sníž. přenesená",J236,0)</f>
        <v>0</v>
      </c>
      <c r="BI236" s="163" t="n">
        <f aca="false">IF(N236="nulová",J236,0)</f>
        <v>0</v>
      </c>
      <c r="BJ236" s="4" t="s">
        <v>78</v>
      </c>
      <c r="BK236" s="163" t="n">
        <f aca="false">ROUND(I236*H236,2)</f>
        <v>1260</v>
      </c>
      <c r="BL236" s="4" t="s">
        <v>280</v>
      </c>
      <c r="BM236" s="162" t="s">
        <v>2038</v>
      </c>
    </row>
    <row r="237" s="20" customFormat="true" ht="10.5" hidden="false" customHeight="false" outlineLevel="0" collapsed="false">
      <c r="B237" s="21"/>
      <c r="D237" s="164" t="s">
        <v>178</v>
      </c>
      <c r="F237" s="165" t="s">
        <v>2039</v>
      </c>
      <c r="L237" s="21"/>
      <c r="M237" s="166"/>
      <c r="T237" s="52"/>
      <c r="AT237" s="4" t="s">
        <v>178</v>
      </c>
      <c r="AU237" s="4" t="s">
        <v>80</v>
      </c>
    </row>
    <row r="238" s="20" customFormat="true" ht="33" hidden="false" customHeight="true" outlineLevel="0" collapsed="false">
      <c r="B238" s="21"/>
      <c r="C238" s="151" t="s">
        <v>626</v>
      </c>
      <c r="D238" s="151" t="s">
        <v>172</v>
      </c>
      <c r="E238" s="152" t="s">
        <v>2040</v>
      </c>
      <c r="F238" s="153" t="s">
        <v>2041</v>
      </c>
      <c r="G238" s="154" t="s">
        <v>292</v>
      </c>
      <c r="H238" s="155" t="n">
        <v>9</v>
      </c>
      <c r="I238" s="156" t="n">
        <v>448</v>
      </c>
      <c r="J238" s="157" t="n">
        <f aca="false">ROUND(I238*H238,2)</f>
        <v>4032</v>
      </c>
      <c r="K238" s="153"/>
      <c r="L238" s="21"/>
      <c r="M238" s="158"/>
      <c r="N238" s="159" t="s">
        <v>42</v>
      </c>
      <c r="O238" s="160" t="n">
        <v>0.16</v>
      </c>
      <c r="P238" s="160" t="n">
        <f aca="false">O238*H238</f>
        <v>1.44</v>
      </c>
      <c r="Q238" s="160" t="n">
        <v>0.00027</v>
      </c>
      <c r="R238" s="160" t="n">
        <f aca="false">Q238*H238</f>
        <v>0.00243</v>
      </c>
      <c r="S238" s="160" t="n">
        <v>0</v>
      </c>
      <c r="T238" s="161" t="n">
        <f aca="false">S238*H238</f>
        <v>0</v>
      </c>
      <c r="AR238" s="162" t="s">
        <v>280</v>
      </c>
      <c r="AT238" s="162" t="s">
        <v>172</v>
      </c>
      <c r="AU238" s="162" t="s">
        <v>80</v>
      </c>
      <c r="AY238" s="4" t="s">
        <v>170</v>
      </c>
      <c r="BE238" s="163" t="n">
        <f aca="false">IF(N238="základní",J238,0)</f>
        <v>4032</v>
      </c>
      <c r="BF238" s="163" t="n">
        <f aca="false">IF(N238="snížená",J238,0)</f>
        <v>0</v>
      </c>
      <c r="BG238" s="163" t="n">
        <f aca="false">IF(N238="zákl. přenesená",J238,0)</f>
        <v>0</v>
      </c>
      <c r="BH238" s="163" t="n">
        <f aca="false">IF(N238="sníž. přenesená",J238,0)</f>
        <v>0</v>
      </c>
      <c r="BI238" s="163" t="n">
        <f aca="false">IF(N238="nulová",J238,0)</f>
        <v>0</v>
      </c>
      <c r="BJ238" s="4" t="s">
        <v>78</v>
      </c>
      <c r="BK238" s="163" t="n">
        <f aca="false">ROUND(I238*H238,2)</f>
        <v>4032</v>
      </c>
      <c r="BL238" s="4" t="s">
        <v>280</v>
      </c>
      <c r="BM238" s="162" t="s">
        <v>2042</v>
      </c>
    </row>
    <row r="239" s="20" customFormat="true" ht="10.5" hidden="false" customHeight="false" outlineLevel="0" collapsed="false">
      <c r="B239" s="21"/>
      <c r="D239" s="164" t="s">
        <v>178</v>
      </c>
      <c r="F239" s="165" t="s">
        <v>2043</v>
      </c>
      <c r="L239" s="21"/>
      <c r="M239" s="166"/>
      <c r="T239" s="52"/>
      <c r="AT239" s="4" t="s">
        <v>178</v>
      </c>
      <c r="AU239" s="4" t="s">
        <v>80</v>
      </c>
    </row>
    <row r="240" s="20" customFormat="true" ht="33" hidden="false" customHeight="true" outlineLevel="0" collapsed="false">
      <c r="B240" s="21"/>
      <c r="C240" s="151" t="s">
        <v>633</v>
      </c>
      <c r="D240" s="151" t="s">
        <v>172</v>
      </c>
      <c r="E240" s="152" t="s">
        <v>2044</v>
      </c>
      <c r="F240" s="153" t="s">
        <v>2045</v>
      </c>
      <c r="G240" s="154" t="s">
        <v>292</v>
      </c>
      <c r="H240" s="155" t="n">
        <v>4</v>
      </c>
      <c r="I240" s="156" t="n">
        <v>580</v>
      </c>
      <c r="J240" s="157" t="n">
        <f aca="false">ROUND(I240*H240,2)</f>
        <v>2320</v>
      </c>
      <c r="K240" s="153"/>
      <c r="L240" s="21"/>
      <c r="M240" s="158"/>
      <c r="N240" s="159" t="s">
        <v>42</v>
      </c>
      <c r="O240" s="160" t="n">
        <v>0.2</v>
      </c>
      <c r="P240" s="160" t="n">
        <f aca="false">O240*H240</f>
        <v>0.8</v>
      </c>
      <c r="Q240" s="160" t="n">
        <v>0.0004</v>
      </c>
      <c r="R240" s="160" t="n">
        <f aca="false">Q240*H240</f>
        <v>0.0016</v>
      </c>
      <c r="S240" s="160" t="n">
        <v>0</v>
      </c>
      <c r="T240" s="161" t="n">
        <f aca="false">S240*H240</f>
        <v>0</v>
      </c>
      <c r="AR240" s="162" t="s">
        <v>280</v>
      </c>
      <c r="AT240" s="162" t="s">
        <v>172</v>
      </c>
      <c r="AU240" s="162" t="s">
        <v>80</v>
      </c>
      <c r="AY240" s="4" t="s">
        <v>170</v>
      </c>
      <c r="BE240" s="163" t="n">
        <f aca="false">IF(N240="základní",J240,0)</f>
        <v>2320</v>
      </c>
      <c r="BF240" s="163" t="n">
        <f aca="false">IF(N240="snížená",J240,0)</f>
        <v>0</v>
      </c>
      <c r="BG240" s="163" t="n">
        <f aca="false">IF(N240="zákl. přenesená",J240,0)</f>
        <v>0</v>
      </c>
      <c r="BH240" s="163" t="n">
        <f aca="false">IF(N240="sníž. přenesená",J240,0)</f>
        <v>0</v>
      </c>
      <c r="BI240" s="163" t="n">
        <f aca="false">IF(N240="nulová",J240,0)</f>
        <v>0</v>
      </c>
      <c r="BJ240" s="4" t="s">
        <v>78</v>
      </c>
      <c r="BK240" s="163" t="n">
        <f aca="false">ROUND(I240*H240,2)</f>
        <v>2320</v>
      </c>
      <c r="BL240" s="4" t="s">
        <v>280</v>
      </c>
      <c r="BM240" s="162" t="s">
        <v>2046</v>
      </c>
    </row>
    <row r="241" s="20" customFormat="true" ht="10.5" hidden="false" customHeight="false" outlineLevel="0" collapsed="false">
      <c r="B241" s="21"/>
      <c r="D241" s="164" t="s">
        <v>178</v>
      </c>
      <c r="F241" s="165" t="s">
        <v>2047</v>
      </c>
      <c r="L241" s="21"/>
      <c r="M241" s="166"/>
      <c r="T241" s="52"/>
      <c r="AT241" s="4" t="s">
        <v>178</v>
      </c>
      <c r="AU241" s="4" t="s">
        <v>80</v>
      </c>
    </row>
    <row r="242" s="20" customFormat="true" ht="33" hidden="false" customHeight="true" outlineLevel="0" collapsed="false">
      <c r="B242" s="21"/>
      <c r="C242" s="151" t="s">
        <v>640</v>
      </c>
      <c r="D242" s="151" t="s">
        <v>172</v>
      </c>
      <c r="E242" s="152" t="s">
        <v>2048</v>
      </c>
      <c r="F242" s="153" t="s">
        <v>2049</v>
      </c>
      <c r="G242" s="154" t="s">
        <v>292</v>
      </c>
      <c r="H242" s="155" t="n">
        <v>1</v>
      </c>
      <c r="I242" s="156" t="n">
        <v>779</v>
      </c>
      <c r="J242" s="157" t="n">
        <f aca="false">ROUND(I242*H242,2)</f>
        <v>779</v>
      </c>
      <c r="K242" s="153"/>
      <c r="L242" s="21"/>
      <c r="M242" s="158"/>
      <c r="N242" s="159" t="s">
        <v>42</v>
      </c>
      <c r="O242" s="160" t="n">
        <v>0.22</v>
      </c>
      <c r="P242" s="160" t="n">
        <f aca="false">O242*H242</f>
        <v>0.22</v>
      </c>
      <c r="Q242" s="160" t="n">
        <v>0.00057</v>
      </c>
      <c r="R242" s="160" t="n">
        <f aca="false">Q242*H242</f>
        <v>0.00057</v>
      </c>
      <c r="S242" s="160" t="n">
        <v>0</v>
      </c>
      <c r="T242" s="161" t="n">
        <f aca="false">S242*H242</f>
        <v>0</v>
      </c>
      <c r="AR242" s="162" t="s">
        <v>280</v>
      </c>
      <c r="AT242" s="162" t="s">
        <v>172</v>
      </c>
      <c r="AU242" s="162" t="s">
        <v>80</v>
      </c>
      <c r="AY242" s="4" t="s">
        <v>170</v>
      </c>
      <c r="BE242" s="163" t="n">
        <f aca="false">IF(N242="základní",J242,0)</f>
        <v>779</v>
      </c>
      <c r="BF242" s="163" t="n">
        <f aca="false">IF(N242="snížená",J242,0)</f>
        <v>0</v>
      </c>
      <c r="BG242" s="163" t="n">
        <f aca="false">IF(N242="zákl. přenesená",J242,0)</f>
        <v>0</v>
      </c>
      <c r="BH242" s="163" t="n">
        <f aca="false">IF(N242="sníž. přenesená",J242,0)</f>
        <v>0</v>
      </c>
      <c r="BI242" s="163" t="n">
        <f aca="false">IF(N242="nulová",J242,0)</f>
        <v>0</v>
      </c>
      <c r="BJ242" s="4" t="s">
        <v>78</v>
      </c>
      <c r="BK242" s="163" t="n">
        <f aca="false">ROUND(I242*H242,2)</f>
        <v>779</v>
      </c>
      <c r="BL242" s="4" t="s">
        <v>280</v>
      </c>
      <c r="BM242" s="162" t="s">
        <v>2050</v>
      </c>
    </row>
    <row r="243" s="20" customFormat="true" ht="10.5" hidden="false" customHeight="false" outlineLevel="0" collapsed="false">
      <c r="B243" s="21"/>
      <c r="D243" s="164" t="s">
        <v>178</v>
      </c>
      <c r="F243" s="165" t="s">
        <v>2051</v>
      </c>
      <c r="L243" s="21"/>
      <c r="M243" s="166"/>
      <c r="T243" s="52"/>
      <c r="AT243" s="4" t="s">
        <v>178</v>
      </c>
      <c r="AU243" s="4" t="s">
        <v>80</v>
      </c>
    </row>
    <row r="244" s="20" customFormat="true" ht="33" hidden="false" customHeight="true" outlineLevel="0" collapsed="false">
      <c r="B244" s="21"/>
      <c r="C244" s="151" t="s">
        <v>649</v>
      </c>
      <c r="D244" s="151" t="s">
        <v>172</v>
      </c>
      <c r="E244" s="152" t="s">
        <v>2052</v>
      </c>
      <c r="F244" s="153" t="s">
        <v>2053</v>
      </c>
      <c r="G244" s="154" t="s">
        <v>292</v>
      </c>
      <c r="H244" s="155" t="n">
        <v>1</v>
      </c>
      <c r="I244" s="156" t="n">
        <v>1110</v>
      </c>
      <c r="J244" s="157" t="n">
        <f aca="false">ROUND(I244*H244,2)</f>
        <v>1110</v>
      </c>
      <c r="K244" s="153"/>
      <c r="L244" s="21"/>
      <c r="M244" s="158"/>
      <c r="N244" s="159" t="s">
        <v>42</v>
      </c>
      <c r="O244" s="160" t="n">
        <v>0.34</v>
      </c>
      <c r="P244" s="160" t="n">
        <f aca="false">O244*H244</f>
        <v>0.34</v>
      </c>
      <c r="Q244" s="160" t="n">
        <v>0.0012</v>
      </c>
      <c r="R244" s="160" t="n">
        <f aca="false">Q244*H244</f>
        <v>0.0012</v>
      </c>
      <c r="S244" s="160" t="n">
        <v>0</v>
      </c>
      <c r="T244" s="161" t="n">
        <f aca="false">S244*H244</f>
        <v>0</v>
      </c>
      <c r="AR244" s="162" t="s">
        <v>280</v>
      </c>
      <c r="AT244" s="162" t="s">
        <v>172</v>
      </c>
      <c r="AU244" s="162" t="s">
        <v>80</v>
      </c>
      <c r="AY244" s="4" t="s">
        <v>170</v>
      </c>
      <c r="BE244" s="163" t="n">
        <f aca="false">IF(N244="základní",J244,0)</f>
        <v>1110</v>
      </c>
      <c r="BF244" s="163" t="n">
        <f aca="false">IF(N244="snížená",J244,0)</f>
        <v>0</v>
      </c>
      <c r="BG244" s="163" t="n">
        <f aca="false">IF(N244="zákl. přenesená",J244,0)</f>
        <v>0</v>
      </c>
      <c r="BH244" s="163" t="n">
        <f aca="false">IF(N244="sníž. přenesená",J244,0)</f>
        <v>0</v>
      </c>
      <c r="BI244" s="163" t="n">
        <f aca="false">IF(N244="nulová",J244,0)</f>
        <v>0</v>
      </c>
      <c r="BJ244" s="4" t="s">
        <v>78</v>
      </c>
      <c r="BK244" s="163" t="n">
        <f aca="false">ROUND(I244*H244,2)</f>
        <v>1110</v>
      </c>
      <c r="BL244" s="4" t="s">
        <v>280</v>
      </c>
      <c r="BM244" s="162" t="s">
        <v>2054</v>
      </c>
    </row>
    <row r="245" s="20" customFormat="true" ht="10.5" hidden="false" customHeight="false" outlineLevel="0" collapsed="false">
      <c r="B245" s="21"/>
      <c r="D245" s="164" t="s">
        <v>178</v>
      </c>
      <c r="F245" s="165" t="s">
        <v>2055</v>
      </c>
      <c r="L245" s="21"/>
      <c r="M245" s="166"/>
      <c r="T245" s="52"/>
      <c r="AT245" s="4" t="s">
        <v>178</v>
      </c>
      <c r="AU245" s="4" t="s">
        <v>80</v>
      </c>
    </row>
    <row r="246" s="20" customFormat="true" ht="24.2" hidden="false" customHeight="true" outlineLevel="0" collapsed="false">
      <c r="B246" s="21"/>
      <c r="C246" s="151" t="s">
        <v>656</v>
      </c>
      <c r="D246" s="151" t="s">
        <v>172</v>
      </c>
      <c r="E246" s="152" t="s">
        <v>2056</v>
      </c>
      <c r="F246" s="153" t="s">
        <v>2057</v>
      </c>
      <c r="G246" s="154" t="s">
        <v>292</v>
      </c>
      <c r="H246" s="155" t="n">
        <v>1</v>
      </c>
      <c r="I246" s="156" t="n">
        <v>494</v>
      </c>
      <c r="J246" s="157" t="n">
        <f aca="false">ROUND(I246*H246,2)</f>
        <v>494</v>
      </c>
      <c r="K246" s="153"/>
      <c r="L246" s="21"/>
      <c r="M246" s="158"/>
      <c r="N246" s="159" t="s">
        <v>42</v>
      </c>
      <c r="O246" s="160" t="n">
        <v>0.22</v>
      </c>
      <c r="P246" s="160" t="n">
        <f aca="false">O246*H246</f>
        <v>0.22</v>
      </c>
      <c r="Q246" s="160" t="n">
        <v>0.00031</v>
      </c>
      <c r="R246" s="160" t="n">
        <f aca="false">Q246*H246</f>
        <v>0.00031</v>
      </c>
      <c r="S246" s="160" t="n">
        <v>0</v>
      </c>
      <c r="T246" s="161" t="n">
        <f aca="false">S246*H246</f>
        <v>0</v>
      </c>
      <c r="AR246" s="162" t="s">
        <v>280</v>
      </c>
      <c r="AT246" s="162" t="s">
        <v>172</v>
      </c>
      <c r="AU246" s="162" t="s">
        <v>80</v>
      </c>
      <c r="AY246" s="4" t="s">
        <v>170</v>
      </c>
      <c r="BE246" s="163" t="n">
        <f aca="false">IF(N246="základní",J246,0)</f>
        <v>494</v>
      </c>
      <c r="BF246" s="163" t="n">
        <f aca="false">IF(N246="snížená",J246,0)</f>
        <v>0</v>
      </c>
      <c r="BG246" s="163" t="n">
        <f aca="false">IF(N246="zákl. přenesená",J246,0)</f>
        <v>0</v>
      </c>
      <c r="BH246" s="163" t="n">
        <f aca="false">IF(N246="sníž. přenesená",J246,0)</f>
        <v>0</v>
      </c>
      <c r="BI246" s="163" t="n">
        <f aca="false">IF(N246="nulová",J246,0)</f>
        <v>0</v>
      </c>
      <c r="BJ246" s="4" t="s">
        <v>78</v>
      </c>
      <c r="BK246" s="163" t="n">
        <f aca="false">ROUND(I246*H246,2)</f>
        <v>494</v>
      </c>
      <c r="BL246" s="4" t="s">
        <v>280</v>
      </c>
      <c r="BM246" s="162" t="s">
        <v>2058</v>
      </c>
    </row>
    <row r="247" s="20" customFormat="true" ht="10.5" hidden="false" customHeight="false" outlineLevel="0" collapsed="false">
      <c r="B247" s="21"/>
      <c r="D247" s="164" t="s">
        <v>178</v>
      </c>
      <c r="F247" s="165" t="s">
        <v>2059</v>
      </c>
      <c r="L247" s="21"/>
      <c r="M247" s="166"/>
      <c r="T247" s="52"/>
      <c r="AT247" s="4" t="s">
        <v>178</v>
      </c>
      <c r="AU247" s="4" t="s">
        <v>80</v>
      </c>
    </row>
    <row r="248" s="20" customFormat="true" ht="33" hidden="false" customHeight="true" outlineLevel="0" collapsed="false">
      <c r="B248" s="21"/>
      <c r="C248" s="151" t="s">
        <v>661</v>
      </c>
      <c r="D248" s="151" t="s">
        <v>172</v>
      </c>
      <c r="E248" s="152" t="s">
        <v>2060</v>
      </c>
      <c r="F248" s="153" t="s">
        <v>2061</v>
      </c>
      <c r="G248" s="154" t="s">
        <v>1271</v>
      </c>
      <c r="H248" s="155" t="n">
        <v>1</v>
      </c>
      <c r="I248" s="156" t="n">
        <v>10800</v>
      </c>
      <c r="J248" s="157" t="n">
        <f aca="false">ROUND(I248*H248,2)</f>
        <v>10800</v>
      </c>
      <c r="K248" s="153"/>
      <c r="L248" s="21"/>
      <c r="M248" s="158"/>
      <c r="N248" s="159" t="s">
        <v>42</v>
      </c>
      <c r="O248" s="160" t="n">
        <v>1.03</v>
      </c>
      <c r="P248" s="160" t="n">
        <f aca="false">O248*H248</f>
        <v>1.03</v>
      </c>
      <c r="Q248" s="160" t="n">
        <v>0.0292</v>
      </c>
      <c r="R248" s="160" t="n">
        <f aca="false">Q248*H248</f>
        <v>0.0292</v>
      </c>
      <c r="S248" s="160" t="n">
        <v>0</v>
      </c>
      <c r="T248" s="161" t="n">
        <f aca="false">S248*H248</f>
        <v>0</v>
      </c>
      <c r="AR248" s="162" t="s">
        <v>280</v>
      </c>
      <c r="AT248" s="162" t="s">
        <v>172</v>
      </c>
      <c r="AU248" s="162" t="s">
        <v>80</v>
      </c>
      <c r="AY248" s="4" t="s">
        <v>170</v>
      </c>
      <c r="BE248" s="163" t="n">
        <f aca="false">IF(N248="základní",J248,0)</f>
        <v>10800</v>
      </c>
      <c r="BF248" s="163" t="n">
        <f aca="false">IF(N248="snížená",J248,0)</f>
        <v>0</v>
      </c>
      <c r="BG248" s="163" t="n">
        <f aca="false">IF(N248="zákl. přenesená",J248,0)</f>
        <v>0</v>
      </c>
      <c r="BH248" s="163" t="n">
        <f aca="false">IF(N248="sníž. přenesená",J248,0)</f>
        <v>0</v>
      </c>
      <c r="BI248" s="163" t="n">
        <f aca="false">IF(N248="nulová",J248,0)</f>
        <v>0</v>
      </c>
      <c r="BJ248" s="4" t="s">
        <v>78</v>
      </c>
      <c r="BK248" s="163" t="n">
        <f aca="false">ROUND(I248*H248,2)</f>
        <v>10800</v>
      </c>
      <c r="BL248" s="4" t="s">
        <v>280</v>
      </c>
      <c r="BM248" s="162" t="s">
        <v>2062</v>
      </c>
    </row>
    <row r="249" s="20" customFormat="true" ht="10.5" hidden="false" customHeight="false" outlineLevel="0" collapsed="false">
      <c r="B249" s="21"/>
      <c r="D249" s="164" t="s">
        <v>178</v>
      </c>
      <c r="F249" s="165" t="s">
        <v>2063</v>
      </c>
      <c r="L249" s="21"/>
      <c r="M249" s="166"/>
      <c r="T249" s="52"/>
      <c r="AT249" s="4" t="s">
        <v>178</v>
      </c>
      <c r="AU249" s="4" t="s">
        <v>80</v>
      </c>
    </row>
    <row r="250" s="20" customFormat="true" ht="33" hidden="false" customHeight="true" outlineLevel="0" collapsed="false">
      <c r="B250" s="21"/>
      <c r="C250" s="151" t="s">
        <v>670</v>
      </c>
      <c r="D250" s="151" t="s">
        <v>172</v>
      </c>
      <c r="E250" s="152" t="s">
        <v>2064</v>
      </c>
      <c r="F250" s="153" t="s">
        <v>2065</v>
      </c>
      <c r="G250" s="154" t="s">
        <v>292</v>
      </c>
      <c r="H250" s="155" t="n">
        <v>1</v>
      </c>
      <c r="I250" s="156" t="n">
        <v>1110</v>
      </c>
      <c r="J250" s="157" t="n">
        <f aca="false">ROUND(I250*H250,2)</f>
        <v>1110</v>
      </c>
      <c r="K250" s="153"/>
      <c r="L250" s="21"/>
      <c r="M250" s="158"/>
      <c r="N250" s="159" t="s">
        <v>42</v>
      </c>
      <c r="O250" s="160" t="n">
        <v>0.375</v>
      </c>
      <c r="P250" s="160" t="n">
        <f aca="false">O250*H250</f>
        <v>0.375</v>
      </c>
      <c r="Q250" s="160" t="n">
        <v>0.00116</v>
      </c>
      <c r="R250" s="160" t="n">
        <f aca="false">Q250*H250</f>
        <v>0.00116</v>
      </c>
      <c r="S250" s="160" t="n">
        <v>0</v>
      </c>
      <c r="T250" s="161" t="n">
        <f aca="false">S250*H250</f>
        <v>0</v>
      </c>
      <c r="AR250" s="162" t="s">
        <v>280</v>
      </c>
      <c r="AT250" s="162" t="s">
        <v>172</v>
      </c>
      <c r="AU250" s="162" t="s">
        <v>80</v>
      </c>
      <c r="AY250" s="4" t="s">
        <v>170</v>
      </c>
      <c r="BE250" s="163" t="n">
        <f aca="false">IF(N250="základní",J250,0)</f>
        <v>1110</v>
      </c>
      <c r="BF250" s="163" t="n">
        <f aca="false">IF(N250="snížená",J250,0)</f>
        <v>0</v>
      </c>
      <c r="BG250" s="163" t="n">
        <f aca="false">IF(N250="zákl. přenesená",J250,0)</f>
        <v>0</v>
      </c>
      <c r="BH250" s="163" t="n">
        <f aca="false">IF(N250="sníž. přenesená",J250,0)</f>
        <v>0</v>
      </c>
      <c r="BI250" s="163" t="n">
        <f aca="false">IF(N250="nulová",J250,0)</f>
        <v>0</v>
      </c>
      <c r="BJ250" s="4" t="s">
        <v>78</v>
      </c>
      <c r="BK250" s="163" t="n">
        <f aca="false">ROUND(I250*H250,2)</f>
        <v>1110</v>
      </c>
      <c r="BL250" s="4" t="s">
        <v>280</v>
      </c>
      <c r="BM250" s="162" t="s">
        <v>2066</v>
      </c>
    </row>
    <row r="251" s="20" customFormat="true" ht="10.5" hidden="false" customHeight="false" outlineLevel="0" collapsed="false">
      <c r="B251" s="21"/>
      <c r="D251" s="164" t="s">
        <v>178</v>
      </c>
      <c r="F251" s="165" t="s">
        <v>2067</v>
      </c>
      <c r="L251" s="21"/>
      <c r="M251" s="166"/>
      <c r="T251" s="52"/>
      <c r="AT251" s="4" t="s">
        <v>178</v>
      </c>
      <c r="AU251" s="4" t="s">
        <v>80</v>
      </c>
    </row>
    <row r="252" s="20" customFormat="true" ht="37.9" hidden="false" customHeight="true" outlineLevel="0" collapsed="false">
      <c r="B252" s="21"/>
      <c r="C252" s="151" t="s">
        <v>677</v>
      </c>
      <c r="D252" s="151" t="s">
        <v>172</v>
      </c>
      <c r="E252" s="152" t="s">
        <v>2068</v>
      </c>
      <c r="F252" s="153" t="s">
        <v>2069</v>
      </c>
      <c r="G252" s="154" t="s">
        <v>352</v>
      </c>
      <c r="H252" s="155" t="n">
        <v>502</v>
      </c>
      <c r="I252" s="156" t="n">
        <v>61.6</v>
      </c>
      <c r="J252" s="157" t="n">
        <f aca="false">ROUND(I252*H252,2)</f>
        <v>30923.2</v>
      </c>
      <c r="K252" s="153"/>
      <c r="L252" s="21"/>
      <c r="M252" s="158"/>
      <c r="N252" s="159" t="s">
        <v>42</v>
      </c>
      <c r="O252" s="160" t="n">
        <v>0.067</v>
      </c>
      <c r="P252" s="160" t="n">
        <f aca="false">O252*H252</f>
        <v>33.634</v>
      </c>
      <c r="Q252" s="160" t="n">
        <v>0.00019</v>
      </c>
      <c r="R252" s="160" t="n">
        <f aca="false">Q252*H252</f>
        <v>0.09538</v>
      </c>
      <c r="S252" s="160" t="n">
        <v>0</v>
      </c>
      <c r="T252" s="161" t="n">
        <f aca="false">S252*H252</f>
        <v>0</v>
      </c>
      <c r="AR252" s="162" t="s">
        <v>280</v>
      </c>
      <c r="AT252" s="162" t="s">
        <v>172</v>
      </c>
      <c r="AU252" s="162" t="s">
        <v>80</v>
      </c>
      <c r="AY252" s="4" t="s">
        <v>170</v>
      </c>
      <c r="BE252" s="163" t="n">
        <f aca="false">IF(N252="základní",J252,0)</f>
        <v>30923.2</v>
      </c>
      <c r="BF252" s="163" t="n">
        <f aca="false">IF(N252="snížená",J252,0)</f>
        <v>0</v>
      </c>
      <c r="BG252" s="163" t="n">
        <f aca="false">IF(N252="zákl. přenesená",J252,0)</f>
        <v>0</v>
      </c>
      <c r="BH252" s="163" t="n">
        <f aca="false">IF(N252="sníž. přenesená",J252,0)</f>
        <v>0</v>
      </c>
      <c r="BI252" s="163" t="n">
        <f aca="false">IF(N252="nulová",J252,0)</f>
        <v>0</v>
      </c>
      <c r="BJ252" s="4" t="s">
        <v>78</v>
      </c>
      <c r="BK252" s="163" t="n">
        <f aca="false">ROUND(I252*H252,2)</f>
        <v>30923.2</v>
      </c>
      <c r="BL252" s="4" t="s">
        <v>280</v>
      </c>
      <c r="BM252" s="162" t="s">
        <v>2070</v>
      </c>
    </row>
    <row r="253" s="20" customFormat="true" ht="10.5" hidden="false" customHeight="false" outlineLevel="0" collapsed="false">
      <c r="B253" s="21"/>
      <c r="D253" s="164" t="s">
        <v>178</v>
      </c>
      <c r="F253" s="165" t="s">
        <v>2071</v>
      </c>
      <c r="L253" s="21"/>
      <c r="M253" s="166"/>
      <c r="T253" s="52"/>
      <c r="AT253" s="4" t="s">
        <v>178</v>
      </c>
      <c r="AU253" s="4" t="s">
        <v>80</v>
      </c>
    </row>
    <row r="254" s="20" customFormat="true" ht="33" hidden="false" customHeight="true" outlineLevel="0" collapsed="false">
      <c r="B254" s="21"/>
      <c r="C254" s="151" t="s">
        <v>683</v>
      </c>
      <c r="D254" s="151" t="s">
        <v>172</v>
      </c>
      <c r="E254" s="152" t="s">
        <v>2072</v>
      </c>
      <c r="F254" s="153" t="s">
        <v>2073</v>
      </c>
      <c r="G254" s="154" t="s">
        <v>352</v>
      </c>
      <c r="H254" s="155" t="n">
        <v>502</v>
      </c>
      <c r="I254" s="156" t="n">
        <v>48.6</v>
      </c>
      <c r="J254" s="157" t="n">
        <f aca="false">ROUND(I254*H254,2)</f>
        <v>24397.2</v>
      </c>
      <c r="K254" s="153"/>
      <c r="L254" s="21"/>
      <c r="M254" s="158"/>
      <c r="N254" s="159" t="s">
        <v>42</v>
      </c>
      <c r="O254" s="160" t="n">
        <v>0.082</v>
      </c>
      <c r="P254" s="160" t="n">
        <f aca="false">O254*H254</f>
        <v>41.164</v>
      </c>
      <c r="Q254" s="160" t="n">
        <v>1E-005</v>
      </c>
      <c r="R254" s="160" t="n">
        <f aca="false">Q254*H254</f>
        <v>0.00502</v>
      </c>
      <c r="S254" s="160" t="n">
        <v>0</v>
      </c>
      <c r="T254" s="161" t="n">
        <f aca="false">S254*H254</f>
        <v>0</v>
      </c>
      <c r="AR254" s="162" t="s">
        <v>280</v>
      </c>
      <c r="AT254" s="162" t="s">
        <v>172</v>
      </c>
      <c r="AU254" s="162" t="s">
        <v>80</v>
      </c>
      <c r="AY254" s="4" t="s">
        <v>170</v>
      </c>
      <c r="BE254" s="163" t="n">
        <f aca="false">IF(N254="základní",J254,0)</f>
        <v>24397.2</v>
      </c>
      <c r="BF254" s="163" t="n">
        <f aca="false">IF(N254="snížená",J254,0)</f>
        <v>0</v>
      </c>
      <c r="BG254" s="163" t="n">
        <f aca="false">IF(N254="zákl. přenesená",J254,0)</f>
        <v>0</v>
      </c>
      <c r="BH254" s="163" t="n">
        <f aca="false">IF(N254="sníž. přenesená",J254,0)</f>
        <v>0</v>
      </c>
      <c r="BI254" s="163" t="n">
        <f aca="false">IF(N254="nulová",J254,0)</f>
        <v>0</v>
      </c>
      <c r="BJ254" s="4" t="s">
        <v>78</v>
      </c>
      <c r="BK254" s="163" t="n">
        <f aca="false">ROUND(I254*H254,2)</f>
        <v>24397.2</v>
      </c>
      <c r="BL254" s="4" t="s">
        <v>280</v>
      </c>
      <c r="BM254" s="162" t="s">
        <v>2074</v>
      </c>
    </row>
    <row r="255" s="20" customFormat="true" ht="10.5" hidden="false" customHeight="false" outlineLevel="0" collapsed="false">
      <c r="B255" s="21"/>
      <c r="D255" s="164" t="s">
        <v>178</v>
      </c>
      <c r="F255" s="165" t="s">
        <v>2075</v>
      </c>
      <c r="L255" s="21"/>
      <c r="M255" s="166"/>
      <c r="T255" s="52"/>
      <c r="AT255" s="4" t="s">
        <v>178</v>
      </c>
      <c r="AU255" s="4" t="s">
        <v>80</v>
      </c>
    </row>
    <row r="256" s="20" customFormat="true" ht="44.25" hidden="false" customHeight="true" outlineLevel="0" collapsed="false">
      <c r="B256" s="21"/>
      <c r="C256" s="151" t="s">
        <v>688</v>
      </c>
      <c r="D256" s="151" t="s">
        <v>172</v>
      </c>
      <c r="E256" s="152" t="s">
        <v>2076</v>
      </c>
      <c r="F256" s="153" t="s">
        <v>2077</v>
      </c>
      <c r="G256" s="154" t="s">
        <v>207</v>
      </c>
      <c r="H256" s="155" t="n">
        <v>1.084</v>
      </c>
      <c r="I256" s="156" t="n">
        <v>679</v>
      </c>
      <c r="J256" s="157" t="n">
        <f aca="false">ROUND(I256*H256,2)</f>
        <v>736.04</v>
      </c>
      <c r="K256" s="153"/>
      <c r="L256" s="21"/>
      <c r="M256" s="158"/>
      <c r="N256" s="159" t="s">
        <v>42</v>
      </c>
      <c r="O256" s="160" t="n">
        <v>1.327</v>
      </c>
      <c r="P256" s="160" t="n">
        <f aca="false">O256*H256</f>
        <v>1.438468</v>
      </c>
      <c r="Q256" s="160" t="n">
        <v>0</v>
      </c>
      <c r="R256" s="160" t="n">
        <f aca="false">Q256*H256</f>
        <v>0</v>
      </c>
      <c r="S256" s="160" t="n">
        <v>0</v>
      </c>
      <c r="T256" s="161" t="n">
        <f aca="false">S256*H256</f>
        <v>0</v>
      </c>
      <c r="AR256" s="162" t="s">
        <v>280</v>
      </c>
      <c r="AT256" s="162" t="s">
        <v>172</v>
      </c>
      <c r="AU256" s="162" t="s">
        <v>80</v>
      </c>
      <c r="AY256" s="4" t="s">
        <v>170</v>
      </c>
      <c r="BE256" s="163" t="n">
        <f aca="false">IF(N256="základní",J256,0)</f>
        <v>736.04</v>
      </c>
      <c r="BF256" s="163" t="n">
        <f aca="false">IF(N256="snížená",J256,0)</f>
        <v>0</v>
      </c>
      <c r="BG256" s="163" t="n">
        <f aca="false">IF(N256="zákl. přenesená",J256,0)</f>
        <v>0</v>
      </c>
      <c r="BH256" s="163" t="n">
        <f aca="false">IF(N256="sníž. přenesená",J256,0)</f>
        <v>0</v>
      </c>
      <c r="BI256" s="163" t="n">
        <f aca="false">IF(N256="nulová",J256,0)</f>
        <v>0</v>
      </c>
      <c r="BJ256" s="4" t="s">
        <v>78</v>
      </c>
      <c r="BK256" s="163" t="n">
        <f aca="false">ROUND(I256*H256,2)</f>
        <v>736.04</v>
      </c>
      <c r="BL256" s="4" t="s">
        <v>280</v>
      </c>
      <c r="BM256" s="162" t="s">
        <v>2078</v>
      </c>
    </row>
    <row r="257" s="20" customFormat="true" ht="10.5" hidden="false" customHeight="false" outlineLevel="0" collapsed="false">
      <c r="B257" s="21"/>
      <c r="D257" s="164" t="s">
        <v>178</v>
      </c>
      <c r="F257" s="165" t="s">
        <v>2079</v>
      </c>
      <c r="L257" s="21"/>
      <c r="M257" s="166"/>
      <c r="T257" s="52"/>
      <c r="AT257" s="4" t="s">
        <v>178</v>
      </c>
      <c r="AU257" s="4" t="s">
        <v>80</v>
      </c>
    </row>
    <row r="258" s="139" customFormat="true" ht="22.9" hidden="false" customHeight="true" outlineLevel="0" collapsed="false">
      <c r="B258" s="140"/>
      <c r="D258" s="141" t="s">
        <v>70</v>
      </c>
      <c r="E258" s="149" t="s">
        <v>2080</v>
      </c>
      <c r="F258" s="149" t="s">
        <v>2081</v>
      </c>
      <c r="J258" s="150" t="n">
        <f aca="false">BK258</f>
        <v>5506.3</v>
      </c>
      <c r="L258" s="140"/>
      <c r="M258" s="144"/>
      <c r="P258" s="145" t="n">
        <f aca="false">SUM(P259:P262)</f>
        <v>0.51182</v>
      </c>
      <c r="R258" s="145" t="n">
        <f aca="false">SUM(R259:R262)</f>
        <v>0.00528</v>
      </c>
      <c r="T258" s="146" t="n">
        <f aca="false">SUM(T259:T262)</f>
        <v>0</v>
      </c>
      <c r="AR258" s="141" t="s">
        <v>80</v>
      </c>
      <c r="AT258" s="147" t="s">
        <v>70</v>
      </c>
      <c r="AU258" s="147" t="s">
        <v>78</v>
      </c>
      <c r="AY258" s="141" t="s">
        <v>170</v>
      </c>
      <c r="BK258" s="148" t="n">
        <f aca="false">SUM(BK259:BK262)</f>
        <v>5506.3</v>
      </c>
    </row>
    <row r="259" s="20" customFormat="true" ht="44.25" hidden="false" customHeight="true" outlineLevel="0" collapsed="false">
      <c r="B259" s="21"/>
      <c r="C259" s="151" t="s">
        <v>694</v>
      </c>
      <c r="D259" s="151" t="s">
        <v>172</v>
      </c>
      <c r="E259" s="152" t="s">
        <v>2082</v>
      </c>
      <c r="F259" s="153" t="s">
        <v>2083</v>
      </c>
      <c r="G259" s="154" t="s">
        <v>1271</v>
      </c>
      <c r="H259" s="155" t="n">
        <v>1</v>
      </c>
      <c r="I259" s="156" t="n">
        <v>5500</v>
      </c>
      <c r="J259" s="157" t="n">
        <f aca="false">ROUND(I259*H259,2)</f>
        <v>5500</v>
      </c>
      <c r="K259" s="153"/>
      <c r="L259" s="21"/>
      <c r="M259" s="158"/>
      <c r="N259" s="159" t="s">
        <v>42</v>
      </c>
      <c r="O259" s="160" t="n">
        <v>0.5</v>
      </c>
      <c r="P259" s="160" t="n">
        <f aca="false">O259*H259</f>
        <v>0.5</v>
      </c>
      <c r="Q259" s="160" t="n">
        <v>0.00528</v>
      </c>
      <c r="R259" s="160" t="n">
        <f aca="false">Q259*H259</f>
        <v>0.00528</v>
      </c>
      <c r="S259" s="160" t="n">
        <v>0</v>
      </c>
      <c r="T259" s="161" t="n">
        <f aca="false">S259*H259</f>
        <v>0</v>
      </c>
      <c r="AR259" s="162" t="s">
        <v>280</v>
      </c>
      <c r="AT259" s="162" t="s">
        <v>172</v>
      </c>
      <c r="AU259" s="162" t="s">
        <v>80</v>
      </c>
      <c r="AY259" s="4" t="s">
        <v>170</v>
      </c>
      <c r="BE259" s="163" t="n">
        <f aca="false">IF(N259="základní",J259,0)</f>
        <v>5500</v>
      </c>
      <c r="BF259" s="163" t="n">
        <f aca="false">IF(N259="snížená",J259,0)</f>
        <v>0</v>
      </c>
      <c r="BG259" s="163" t="n">
        <f aca="false">IF(N259="zákl. přenesená",J259,0)</f>
        <v>0</v>
      </c>
      <c r="BH259" s="163" t="n">
        <f aca="false">IF(N259="sníž. přenesená",J259,0)</f>
        <v>0</v>
      </c>
      <c r="BI259" s="163" t="n">
        <f aca="false">IF(N259="nulová",J259,0)</f>
        <v>0</v>
      </c>
      <c r="BJ259" s="4" t="s">
        <v>78</v>
      </c>
      <c r="BK259" s="163" t="n">
        <f aca="false">ROUND(I259*H259,2)</f>
        <v>5500</v>
      </c>
      <c r="BL259" s="4" t="s">
        <v>280</v>
      </c>
      <c r="BM259" s="162" t="s">
        <v>2084</v>
      </c>
    </row>
    <row r="260" s="20" customFormat="true" ht="10.5" hidden="false" customHeight="false" outlineLevel="0" collapsed="false">
      <c r="B260" s="21"/>
      <c r="D260" s="164" t="s">
        <v>178</v>
      </c>
      <c r="F260" s="165" t="s">
        <v>2085</v>
      </c>
      <c r="L260" s="21"/>
      <c r="M260" s="166"/>
      <c r="T260" s="52"/>
      <c r="AT260" s="4" t="s">
        <v>178</v>
      </c>
      <c r="AU260" s="4" t="s">
        <v>80</v>
      </c>
    </row>
    <row r="261" s="20" customFormat="true" ht="44.25" hidden="false" customHeight="true" outlineLevel="0" collapsed="false">
      <c r="B261" s="21"/>
      <c r="C261" s="151" t="s">
        <v>700</v>
      </c>
      <c r="D261" s="151" t="s">
        <v>172</v>
      </c>
      <c r="E261" s="152" t="s">
        <v>2086</v>
      </c>
      <c r="F261" s="153" t="s">
        <v>2087</v>
      </c>
      <c r="G261" s="154" t="s">
        <v>207</v>
      </c>
      <c r="H261" s="155" t="n">
        <v>0.005</v>
      </c>
      <c r="I261" s="156" t="n">
        <v>1260</v>
      </c>
      <c r="J261" s="157" t="n">
        <f aca="false">ROUND(I261*H261,2)</f>
        <v>6.3</v>
      </c>
      <c r="K261" s="153"/>
      <c r="L261" s="21"/>
      <c r="M261" s="158"/>
      <c r="N261" s="159" t="s">
        <v>42</v>
      </c>
      <c r="O261" s="160" t="n">
        <v>2.364</v>
      </c>
      <c r="P261" s="160" t="n">
        <f aca="false">O261*H261</f>
        <v>0.01182</v>
      </c>
      <c r="Q261" s="160" t="n">
        <v>0</v>
      </c>
      <c r="R261" s="160" t="n">
        <f aca="false">Q261*H261</f>
        <v>0</v>
      </c>
      <c r="S261" s="160" t="n">
        <v>0</v>
      </c>
      <c r="T261" s="161" t="n">
        <f aca="false">S261*H261</f>
        <v>0</v>
      </c>
      <c r="AR261" s="162" t="s">
        <v>280</v>
      </c>
      <c r="AT261" s="162" t="s">
        <v>172</v>
      </c>
      <c r="AU261" s="162" t="s">
        <v>80</v>
      </c>
      <c r="AY261" s="4" t="s">
        <v>170</v>
      </c>
      <c r="BE261" s="163" t="n">
        <f aca="false">IF(N261="základní",J261,0)</f>
        <v>6.3</v>
      </c>
      <c r="BF261" s="163" t="n">
        <f aca="false">IF(N261="snížená",J261,0)</f>
        <v>0</v>
      </c>
      <c r="BG261" s="163" t="n">
        <f aca="false">IF(N261="zákl. přenesená",J261,0)</f>
        <v>0</v>
      </c>
      <c r="BH261" s="163" t="n">
        <f aca="false">IF(N261="sníž. přenesená",J261,0)</f>
        <v>0</v>
      </c>
      <c r="BI261" s="163" t="n">
        <f aca="false">IF(N261="nulová",J261,0)</f>
        <v>0</v>
      </c>
      <c r="BJ261" s="4" t="s">
        <v>78</v>
      </c>
      <c r="BK261" s="163" t="n">
        <f aca="false">ROUND(I261*H261,2)</f>
        <v>6.3</v>
      </c>
      <c r="BL261" s="4" t="s">
        <v>280</v>
      </c>
      <c r="BM261" s="162" t="s">
        <v>2088</v>
      </c>
    </row>
    <row r="262" s="20" customFormat="true" ht="10.5" hidden="false" customHeight="false" outlineLevel="0" collapsed="false">
      <c r="B262" s="21"/>
      <c r="D262" s="164" t="s">
        <v>178</v>
      </c>
      <c r="F262" s="165" t="s">
        <v>2089</v>
      </c>
      <c r="L262" s="21"/>
      <c r="M262" s="166"/>
      <c r="T262" s="52"/>
      <c r="AT262" s="4" t="s">
        <v>178</v>
      </c>
      <c r="AU262" s="4" t="s">
        <v>80</v>
      </c>
    </row>
    <row r="263" s="139" customFormat="true" ht="22.9" hidden="false" customHeight="true" outlineLevel="0" collapsed="false">
      <c r="B263" s="140"/>
      <c r="D263" s="141" t="s">
        <v>70</v>
      </c>
      <c r="E263" s="149" t="s">
        <v>2090</v>
      </c>
      <c r="F263" s="149" t="s">
        <v>2091</v>
      </c>
      <c r="J263" s="150" t="n">
        <f aca="false">BK263</f>
        <v>501370.5</v>
      </c>
      <c r="L263" s="140"/>
      <c r="M263" s="144"/>
      <c r="P263" s="145" t="n">
        <f aca="false">SUM(P264:P301)</f>
        <v>101.655211</v>
      </c>
      <c r="R263" s="145" t="n">
        <f aca="false">SUM(R264:R301)</f>
        <v>0.98269</v>
      </c>
      <c r="T263" s="146" t="n">
        <f aca="false">SUM(T264:T301)</f>
        <v>0</v>
      </c>
      <c r="AR263" s="141" t="s">
        <v>80</v>
      </c>
      <c r="AT263" s="147" t="s">
        <v>70</v>
      </c>
      <c r="AU263" s="147" t="s">
        <v>78</v>
      </c>
      <c r="AY263" s="141" t="s">
        <v>170</v>
      </c>
      <c r="BK263" s="148" t="n">
        <f aca="false">SUM(BK264:BK301)</f>
        <v>501370.5</v>
      </c>
    </row>
    <row r="264" s="20" customFormat="true" ht="33" hidden="false" customHeight="true" outlineLevel="0" collapsed="false">
      <c r="B264" s="21"/>
      <c r="C264" s="151" t="s">
        <v>706</v>
      </c>
      <c r="D264" s="151" t="s">
        <v>172</v>
      </c>
      <c r="E264" s="152" t="s">
        <v>2092</v>
      </c>
      <c r="F264" s="153" t="s">
        <v>2093</v>
      </c>
      <c r="G264" s="154" t="s">
        <v>1271</v>
      </c>
      <c r="H264" s="155" t="n">
        <v>14</v>
      </c>
      <c r="I264" s="156" t="n">
        <v>5530</v>
      </c>
      <c r="J264" s="157" t="n">
        <f aca="false">ROUND(I264*H264,2)</f>
        <v>77420</v>
      </c>
      <c r="K264" s="153"/>
      <c r="L264" s="21"/>
      <c r="M264" s="158"/>
      <c r="N264" s="159" t="s">
        <v>42</v>
      </c>
      <c r="O264" s="160" t="n">
        <v>1.1</v>
      </c>
      <c r="P264" s="160" t="n">
        <f aca="false">O264*H264</f>
        <v>15.4</v>
      </c>
      <c r="Q264" s="160" t="n">
        <v>0.01697</v>
      </c>
      <c r="R264" s="160" t="n">
        <f aca="false">Q264*H264</f>
        <v>0.23758</v>
      </c>
      <c r="S264" s="160" t="n">
        <v>0</v>
      </c>
      <c r="T264" s="161" t="n">
        <f aca="false">S264*H264</f>
        <v>0</v>
      </c>
      <c r="AR264" s="162" t="s">
        <v>280</v>
      </c>
      <c r="AT264" s="162" t="s">
        <v>172</v>
      </c>
      <c r="AU264" s="162" t="s">
        <v>80</v>
      </c>
      <c r="AY264" s="4" t="s">
        <v>170</v>
      </c>
      <c r="BE264" s="163" t="n">
        <f aca="false">IF(N264="základní",J264,0)</f>
        <v>77420</v>
      </c>
      <c r="BF264" s="163" t="n">
        <f aca="false">IF(N264="snížená",J264,0)</f>
        <v>0</v>
      </c>
      <c r="BG264" s="163" t="n">
        <f aca="false">IF(N264="zákl. přenesená",J264,0)</f>
        <v>0</v>
      </c>
      <c r="BH264" s="163" t="n">
        <f aca="false">IF(N264="sníž. přenesená",J264,0)</f>
        <v>0</v>
      </c>
      <c r="BI264" s="163" t="n">
        <f aca="false">IF(N264="nulová",J264,0)</f>
        <v>0</v>
      </c>
      <c r="BJ264" s="4" t="s">
        <v>78</v>
      </c>
      <c r="BK264" s="163" t="n">
        <f aca="false">ROUND(I264*H264,2)</f>
        <v>77420</v>
      </c>
      <c r="BL264" s="4" t="s">
        <v>280</v>
      </c>
      <c r="BM264" s="162" t="s">
        <v>2094</v>
      </c>
    </row>
    <row r="265" s="20" customFormat="true" ht="10.5" hidden="false" customHeight="false" outlineLevel="0" collapsed="false">
      <c r="B265" s="21"/>
      <c r="D265" s="164" t="s">
        <v>178</v>
      </c>
      <c r="F265" s="165" t="s">
        <v>2095</v>
      </c>
      <c r="L265" s="21"/>
      <c r="M265" s="166"/>
      <c r="T265" s="52"/>
      <c r="AT265" s="4" t="s">
        <v>178</v>
      </c>
      <c r="AU265" s="4" t="s">
        <v>80</v>
      </c>
    </row>
    <row r="266" s="20" customFormat="true" ht="24.2" hidden="false" customHeight="true" outlineLevel="0" collapsed="false">
      <c r="B266" s="21"/>
      <c r="C266" s="151" t="s">
        <v>713</v>
      </c>
      <c r="D266" s="151" t="s">
        <v>172</v>
      </c>
      <c r="E266" s="152" t="s">
        <v>2096</v>
      </c>
      <c r="F266" s="153" t="s">
        <v>2097</v>
      </c>
      <c r="G266" s="154" t="s">
        <v>1271</v>
      </c>
      <c r="H266" s="155" t="n">
        <v>8</v>
      </c>
      <c r="I266" s="156" t="n">
        <v>11100</v>
      </c>
      <c r="J266" s="157" t="n">
        <f aca="false">ROUND(I266*H266,2)</f>
        <v>88800</v>
      </c>
      <c r="K266" s="153"/>
      <c r="L266" s="21"/>
      <c r="M266" s="158"/>
      <c r="N266" s="159" t="s">
        <v>42</v>
      </c>
      <c r="O266" s="160" t="n">
        <v>1.5</v>
      </c>
      <c r="P266" s="160" t="n">
        <f aca="false">O266*H266</f>
        <v>12</v>
      </c>
      <c r="Q266" s="160" t="n">
        <v>0.01908</v>
      </c>
      <c r="R266" s="160" t="n">
        <f aca="false">Q266*H266</f>
        <v>0.15264</v>
      </c>
      <c r="S266" s="160" t="n">
        <v>0</v>
      </c>
      <c r="T266" s="161" t="n">
        <f aca="false">S266*H266</f>
        <v>0</v>
      </c>
      <c r="AR266" s="162" t="s">
        <v>280</v>
      </c>
      <c r="AT266" s="162" t="s">
        <v>172</v>
      </c>
      <c r="AU266" s="162" t="s">
        <v>80</v>
      </c>
      <c r="AY266" s="4" t="s">
        <v>170</v>
      </c>
      <c r="BE266" s="163" t="n">
        <f aca="false">IF(N266="základní",J266,0)</f>
        <v>88800</v>
      </c>
      <c r="BF266" s="163" t="n">
        <f aca="false">IF(N266="snížená",J266,0)</f>
        <v>0</v>
      </c>
      <c r="BG266" s="163" t="n">
        <f aca="false">IF(N266="zákl. přenesená",J266,0)</f>
        <v>0</v>
      </c>
      <c r="BH266" s="163" t="n">
        <f aca="false">IF(N266="sníž. přenesená",J266,0)</f>
        <v>0</v>
      </c>
      <c r="BI266" s="163" t="n">
        <f aca="false">IF(N266="nulová",J266,0)</f>
        <v>0</v>
      </c>
      <c r="BJ266" s="4" t="s">
        <v>78</v>
      </c>
      <c r="BK266" s="163" t="n">
        <f aca="false">ROUND(I266*H266,2)</f>
        <v>88800</v>
      </c>
      <c r="BL266" s="4" t="s">
        <v>280</v>
      </c>
      <c r="BM266" s="162" t="s">
        <v>2098</v>
      </c>
    </row>
    <row r="267" s="20" customFormat="true" ht="10.5" hidden="false" customHeight="false" outlineLevel="0" collapsed="false">
      <c r="B267" s="21"/>
      <c r="D267" s="164" t="s">
        <v>178</v>
      </c>
      <c r="F267" s="165" t="s">
        <v>2099</v>
      </c>
      <c r="L267" s="21"/>
      <c r="M267" s="166"/>
      <c r="T267" s="52"/>
      <c r="AT267" s="4" t="s">
        <v>178</v>
      </c>
      <c r="AU267" s="4" t="s">
        <v>80</v>
      </c>
    </row>
    <row r="268" s="20" customFormat="true" ht="37.9" hidden="false" customHeight="true" outlineLevel="0" collapsed="false">
      <c r="B268" s="21"/>
      <c r="C268" s="151" t="s">
        <v>719</v>
      </c>
      <c r="D268" s="151" t="s">
        <v>172</v>
      </c>
      <c r="E268" s="152" t="s">
        <v>2100</v>
      </c>
      <c r="F268" s="153" t="s">
        <v>2101</v>
      </c>
      <c r="G268" s="154" t="s">
        <v>1271</v>
      </c>
      <c r="H268" s="155" t="n">
        <v>17</v>
      </c>
      <c r="I268" s="156" t="n">
        <v>4210</v>
      </c>
      <c r="J268" s="157" t="n">
        <f aca="false">ROUND(I268*H268,2)</f>
        <v>71570</v>
      </c>
      <c r="K268" s="153"/>
      <c r="L268" s="21"/>
      <c r="M268" s="158"/>
      <c r="N268" s="159" t="s">
        <v>42</v>
      </c>
      <c r="O268" s="160" t="n">
        <v>1.1</v>
      </c>
      <c r="P268" s="160" t="n">
        <f aca="false">O268*H268</f>
        <v>18.7</v>
      </c>
      <c r="Q268" s="160" t="n">
        <v>0.01497</v>
      </c>
      <c r="R268" s="160" t="n">
        <f aca="false">Q268*H268</f>
        <v>0.25449</v>
      </c>
      <c r="S268" s="160" t="n">
        <v>0</v>
      </c>
      <c r="T268" s="161" t="n">
        <f aca="false">S268*H268</f>
        <v>0</v>
      </c>
      <c r="AR268" s="162" t="s">
        <v>280</v>
      </c>
      <c r="AT268" s="162" t="s">
        <v>172</v>
      </c>
      <c r="AU268" s="162" t="s">
        <v>80</v>
      </c>
      <c r="AY268" s="4" t="s">
        <v>170</v>
      </c>
      <c r="BE268" s="163" t="n">
        <f aca="false">IF(N268="základní",J268,0)</f>
        <v>71570</v>
      </c>
      <c r="BF268" s="163" t="n">
        <f aca="false">IF(N268="snížená",J268,0)</f>
        <v>0</v>
      </c>
      <c r="BG268" s="163" t="n">
        <f aca="false">IF(N268="zákl. přenesená",J268,0)</f>
        <v>0</v>
      </c>
      <c r="BH268" s="163" t="n">
        <f aca="false">IF(N268="sníž. přenesená",J268,0)</f>
        <v>0</v>
      </c>
      <c r="BI268" s="163" t="n">
        <f aca="false">IF(N268="nulová",J268,0)</f>
        <v>0</v>
      </c>
      <c r="BJ268" s="4" t="s">
        <v>78</v>
      </c>
      <c r="BK268" s="163" t="n">
        <f aca="false">ROUND(I268*H268,2)</f>
        <v>71570</v>
      </c>
      <c r="BL268" s="4" t="s">
        <v>280</v>
      </c>
      <c r="BM268" s="162" t="s">
        <v>2102</v>
      </c>
    </row>
    <row r="269" s="20" customFormat="true" ht="10.5" hidden="false" customHeight="false" outlineLevel="0" collapsed="false">
      <c r="B269" s="21"/>
      <c r="D269" s="164" t="s">
        <v>178</v>
      </c>
      <c r="F269" s="165" t="s">
        <v>2103</v>
      </c>
      <c r="L269" s="21"/>
      <c r="M269" s="166"/>
      <c r="T269" s="52"/>
      <c r="AT269" s="4" t="s">
        <v>178</v>
      </c>
      <c r="AU269" s="4" t="s">
        <v>80</v>
      </c>
    </row>
    <row r="270" s="20" customFormat="true" ht="37.9" hidden="false" customHeight="true" outlineLevel="0" collapsed="false">
      <c r="B270" s="21"/>
      <c r="C270" s="151" t="s">
        <v>724</v>
      </c>
      <c r="D270" s="151" t="s">
        <v>172</v>
      </c>
      <c r="E270" s="152" t="s">
        <v>2104</v>
      </c>
      <c r="F270" s="153" t="s">
        <v>2105</v>
      </c>
      <c r="G270" s="154" t="s">
        <v>1271</v>
      </c>
      <c r="H270" s="155" t="n">
        <v>1</v>
      </c>
      <c r="I270" s="156" t="n">
        <v>6780</v>
      </c>
      <c r="J270" s="157" t="n">
        <f aca="false">ROUND(I270*H270,2)</f>
        <v>6780</v>
      </c>
      <c r="K270" s="153"/>
      <c r="L270" s="21"/>
      <c r="M270" s="158"/>
      <c r="N270" s="159" t="s">
        <v>42</v>
      </c>
      <c r="O270" s="160" t="n">
        <v>1.1</v>
      </c>
      <c r="P270" s="160" t="n">
        <f aca="false">O270*H270</f>
        <v>1.1</v>
      </c>
      <c r="Q270" s="160" t="n">
        <v>0.01047</v>
      </c>
      <c r="R270" s="160" t="n">
        <f aca="false">Q270*H270</f>
        <v>0.01047</v>
      </c>
      <c r="S270" s="160" t="n">
        <v>0</v>
      </c>
      <c r="T270" s="161" t="n">
        <f aca="false">S270*H270</f>
        <v>0</v>
      </c>
      <c r="AR270" s="162" t="s">
        <v>280</v>
      </c>
      <c r="AT270" s="162" t="s">
        <v>172</v>
      </c>
      <c r="AU270" s="162" t="s">
        <v>80</v>
      </c>
      <c r="AY270" s="4" t="s">
        <v>170</v>
      </c>
      <c r="BE270" s="163" t="n">
        <f aca="false">IF(N270="základní",J270,0)</f>
        <v>6780</v>
      </c>
      <c r="BF270" s="163" t="n">
        <f aca="false">IF(N270="snížená",J270,0)</f>
        <v>0</v>
      </c>
      <c r="BG270" s="163" t="n">
        <f aca="false">IF(N270="zákl. přenesená",J270,0)</f>
        <v>0</v>
      </c>
      <c r="BH270" s="163" t="n">
        <f aca="false">IF(N270="sníž. přenesená",J270,0)</f>
        <v>0</v>
      </c>
      <c r="BI270" s="163" t="n">
        <f aca="false">IF(N270="nulová",J270,0)</f>
        <v>0</v>
      </c>
      <c r="BJ270" s="4" t="s">
        <v>78</v>
      </c>
      <c r="BK270" s="163" t="n">
        <f aca="false">ROUND(I270*H270,2)</f>
        <v>6780</v>
      </c>
      <c r="BL270" s="4" t="s">
        <v>280</v>
      </c>
      <c r="BM270" s="162" t="s">
        <v>2106</v>
      </c>
    </row>
    <row r="271" s="20" customFormat="true" ht="10.5" hidden="false" customHeight="false" outlineLevel="0" collapsed="false">
      <c r="B271" s="21"/>
      <c r="D271" s="164" t="s">
        <v>178</v>
      </c>
      <c r="F271" s="165" t="s">
        <v>2107</v>
      </c>
      <c r="L271" s="21"/>
      <c r="M271" s="166"/>
      <c r="T271" s="52"/>
      <c r="AT271" s="4" t="s">
        <v>178</v>
      </c>
      <c r="AU271" s="4" t="s">
        <v>80</v>
      </c>
    </row>
    <row r="272" s="20" customFormat="true" ht="44.25" hidden="false" customHeight="true" outlineLevel="0" collapsed="false">
      <c r="B272" s="21"/>
      <c r="C272" s="151" t="s">
        <v>728</v>
      </c>
      <c r="D272" s="151" t="s">
        <v>172</v>
      </c>
      <c r="E272" s="152" t="s">
        <v>2108</v>
      </c>
      <c r="F272" s="153" t="s">
        <v>2109</v>
      </c>
      <c r="G272" s="154" t="s">
        <v>1271</v>
      </c>
      <c r="H272" s="155" t="n">
        <v>5</v>
      </c>
      <c r="I272" s="156" t="n">
        <v>9300</v>
      </c>
      <c r="J272" s="157" t="n">
        <f aca="false">ROUND(I272*H272,2)</f>
        <v>46500</v>
      </c>
      <c r="K272" s="153"/>
      <c r="L272" s="21"/>
      <c r="M272" s="158"/>
      <c r="N272" s="159" t="s">
        <v>42</v>
      </c>
      <c r="O272" s="160" t="n">
        <v>2.88</v>
      </c>
      <c r="P272" s="160" t="n">
        <f aca="false">O272*H272</f>
        <v>14.4</v>
      </c>
      <c r="Q272" s="160" t="n">
        <v>0.02137</v>
      </c>
      <c r="R272" s="160" t="n">
        <f aca="false">Q272*H272</f>
        <v>0.10685</v>
      </c>
      <c r="S272" s="160" t="n">
        <v>0</v>
      </c>
      <c r="T272" s="161" t="n">
        <f aca="false">S272*H272</f>
        <v>0</v>
      </c>
      <c r="AR272" s="162" t="s">
        <v>280</v>
      </c>
      <c r="AT272" s="162" t="s">
        <v>172</v>
      </c>
      <c r="AU272" s="162" t="s">
        <v>80</v>
      </c>
      <c r="AY272" s="4" t="s">
        <v>170</v>
      </c>
      <c r="BE272" s="163" t="n">
        <f aca="false">IF(N272="základní",J272,0)</f>
        <v>46500</v>
      </c>
      <c r="BF272" s="163" t="n">
        <f aca="false">IF(N272="snížená",J272,0)</f>
        <v>0</v>
      </c>
      <c r="BG272" s="163" t="n">
        <f aca="false">IF(N272="zákl. přenesená",J272,0)</f>
        <v>0</v>
      </c>
      <c r="BH272" s="163" t="n">
        <f aca="false">IF(N272="sníž. přenesená",J272,0)</f>
        <v>0</v>
      </c>
      <c r="BI272" s="163" t="n">
        <f aca="false">IF(N272="nulová",J272,0)</f>
        <v>0</v>
      </c>
      <c r="BJ272" s="4" t="s">
        <v>78</v>
      </c>
      <c r="BK272" s="163" t="n">
        <f aca="false">ROUND(I272*H272,2)</f>
        <v>46500</v>
      </c>
      <c r="BL272" s="4" t="s">
        <v>280</v>
      </c>
      <c r="BM272" s="162" t="s">
        <v>2110</v>
      </c>
    </row>
    <row r="273" s="20" customFormat="true" ht="10.5" hidden="false" customHeight="false" outlineLevel="0" collapsed="false">
      <c r="B273" s="21"/>
      <c r="D273" s="164" t="s">
        <v>178</v>
      </c>
      <c r="F273" s="165" t="s">
        <v>2111</v>
      </c>
      <c r="L273" s="21"/>
      <c r="M273" s="166"/>
      <c r="T273" s="52"/>
      <c r="AT273" s="4" t="s">
        <v>178</v>
      </c>
      <c r="AU273" s="4" t="s">
        <v>80</v>
      </c>
    </row>
    <row r="274" s="20" customFormat="true" ht="24.2" hidden="false" customHeight="true" outlineLevel="0" collapsed="false">
      <c r="B274" s="21"/>
      <c r="C274" s="151" t="s">
        <v>734</v>
      </c>
      <c r="D274" s="151" t="s">
        <v>172</v>
      </c>
      <c r="E274" s="152" t="s">
        <v>2112</v>
      </c>
      <c r="F274" s="153" t="s">
        <v>2113</v>
      </c>
      <c r="G274" s="154" t="s">
        <v>1271</v>
      </c>
      <c r="H274" s="155" t="n">
        <v>2</v>
      </c>
      <c r="I274" s="156" t="n">
        <v>5930</v>
      </c>
      <c r="J274" s="157" t="n">
        <f aca="false">ROUND(I274*H274,2)</f>
        <v>11860</v>
      </c>
      <c r="K274" s="153"/>
      <c r="L274" s="21"/>
      <c r="M274" s="158"/>
      <c r="N274" s="159" t="s">
        <v>42</v>
      </c>
      <c r="O274" s="160" t="n">
        <v>1.5</v>
      </c>
      <c r="P274" s="160" t="n">
        <f aca="false">O274*H274</f>
        <v>3</v>
      </c>
      <c r="Q274" s="160" t="n">
        <v>0.01475</v>
      </c>
      <c r="R274" s="160" t="n">
        <f aca="false">Q274*H274</f>
        <v>0.0295</v>
      </c>
      <c r="S274" s="160" t="n">
        <v>0</v>
      </c>
      <c r="T274" s="161" t="n">
        <f aca="false">S274*H274</f>
        <v>0</v>
      </c>
      <c r="AR274" s="162" t="s">
        <v>280</v>
      </c>
      <c r="AT274" s="162" t="s">
        <v>172</v>
      </c>
      <c r="AU274" s="162" t="s">
        <v>80</v>
      </c>
      <c r="AY274" s="4" t="s">
        <v>170</v>
      </c>
      <c r="BE274" s="163" t="n">
        <f aca="false">IF(N274="základní",J274,0)</f>
        <v>11860</v>
      </c>
      <c r="BF274" s="163" t="n">
        <f aca="false">IF(N274="snížená",J274,0)</f>
        <v>0</v>
      </c>
      <c r="BG274" s="163" t="n">
        <f aca="false">IF(N274="zákl. přenesená",J274,0)</f>
        <v>0</v>
      </c>
      <c r="BH274" s="163" t="n">
        <f aca="false">IF(N274="sníž. přenesená",J274,0)</f>
        <v>0</v>
      </c>
      <c r="BI274" s="163" t="n">
        <f aca="false">IF(N274="nulová",J274,0)</f>
        <v>0</v>
      </c>
      <c r="BJ274" s="4" t="s">
        <v>78</v>
      </c>
      <c r="BK274" s="163" t="n">
        <f aca="false">ROUND(I274*H274,2)</f>
        <v>11860</v>
      </c>
      <c r="BL274" s="4" t="s">
        <v>280</v>
      </c>
      <c r="BM274" s="162" t="s">
        <v>2114</v>
      </c>
    </row>
    <row r="275" s="20" customFormat="true" ht="10.5" hidden="false" customHeight="false" outlineLevel="0" collapsed="false">
      <c r="B275" s="21"/>
      <c r="D275" s="164" t="s">
        <v>178</v>
      </c>
      <c r="F275" s="165" t="s">
        <v>2115</v>
      </c>
      <c r="L275" s="21"/>
      <c r="M275" s="166"/>
      <c r="T275" s="52"/>
      <c r="AT275" s="4" t="s">
        <v>178</v>
      </c>
      <c r="AU275" s="4" t="s">
        <v>80</v>
      </c>
    </row>
    <row r="276" s="20" customFormat="true" ht="44.25" hidden="false" customHeight="true" outlineLevel="0" collapsed="false">
      <c r="B276" s="21"/>
      <c r="C276" s="151" t="s">
        <v>740</v>
      </c>
      <c r="D276" s="151" t="s">
        <v>172</v>
      </c>
      <c r="E276" s="152" t="s">
        <v>2116</v>
      </c>
      <c r="F276" s="153" t="s">
        <v>2117</v>
      </c>
      <c r="G276" s="154" t="s">
        <v>1271</v>
      </c>
      <c r="H276" s="155" t="n">
        <v>1</v>
      </c>
      <c r="I276" s="156" t="n">
        <v>14400</v>
      </c>
      <c r="J276" s="157" t="n">
        <f aca="false">ROUND(I276*H276,2)</f>
        <v>14400</v>
      </c>
      <c r="K276" s="153"/>
      <c r="L276" s="21"/>
      <c r="M276" s="158"/>
      <c r="N276" s="159" t="s">
        <v>42</v>
      </c>
      <c r="O276" s="160" t="n">
        <v>2.688</v>
      </c>
      <c r="P276" s="160" t="n">
        <f aca="false">O276*H276</f>
        <v>2.688</v>
      </c>
      <c r="Q276" s="160" t="n">
        <v>0.07234</v>
      </c>
      <c r="R276" s="160" t="n">
        <f aca="false">Q276*H276</f>
        <v>0.07234</v>
      </c>
      <c r="S276" s="160" t="n">
        <v>0</v>
      </c>
      <c r="T276" s="161" t="n">
        <f aca="false">S276*H276</f>
        <v>0</v>
      </c>
      <c r="AR276" s="162" t="s">
        <v>280</v>
      </c>
      <c r="AT276" s="162" t="s">
        <v>172</v>
      </c>
      <c r="AU276" s="162" t="s">
        <v>80</v>
      </c>
      <c r="AY276" s="4" t="s">
        <v>170</v>
      </c>
      <c r="BE276" s="163" t="n">
        <f aca="false">IF(N276="základní",J276,0)</f>
        <v>14400</v>
      </c>
      <c r="BF276" s="163" t="n">
        <f aca="false">IF(N276="snížená",J276,0)</f>
        <v>0</v>
      </c>
      <c r="BG276" s="163" t="n">
        <f aca="false">IF(N276="zákl. přenesená",J276,0)</f>
        <v>0</v>
      </c>
      <c r="BH276" s="163" t="n">
        <f aca="false">IF(N276="sníž. přenesená",J276,0)</f>
        <v>0</v>
      </c>
      <c r="BI276" s="163" t="n">
        <f aca="false">IF(N276="nulová",J276,0)</f>
        <v>0</v>
      </c>
      <c r="BJ276" s="4" t="s">
        <v>78</v>
      </c>
      <c r="BK276" s="163" t="n">
        <f aca="false">ROUND(I276*H276,2)</f>
        <v>14400</v>
      </c>
      <c r="BL276" s="4" t="s">
        <v>280</v>
      </c>
      <c r="BM276" s="162" t="s">
        <v>2118</v>
      </c>
    </row>
    <row r="277" s="20" customFormat="true" ht="10.5" hidden="false" customHeight="false" outlineLevel="0" collapsed="false">
      <c r="B277" s="21"/>
      <c r="D277" s="164" t="s">
        <v>178</v>
      </c>
      <c r="F277" s="165" t="s">
        <v>2119</v>
      </c>
      <c r="L277" s="21"/>
      <c r="M277" s="166"/>
      <c r="T277" s="52"/>
      <c r="AT277" s="4" t="s">
        <v>178</v>
      </c>
      <c r="AU277" s="4" t="s">
        <v>80</v>
      </c>
    </row>
    <row r="278" s="20" customFormat="true" ht="24.2" hidden="false" customHeight="true" outlineLevel="0" collapsed="false">
      <c r="B278" s="21"/>
      <c r="C278" s="151" t="s">
        <v>747</v>
      </c>
      <c r="D278" s="151" t="s">
        <v>172</v>
      </c>
      <c r="E278" s="152" t="s">
        <v>2120</v>
      </c>
      <c r="F278" s="153" t="s">
        <v>2121</v>
      </c>
      <c r="G278" s="154" t="s">
        <v>1271</v>
      </c>
      <c r="H278" s="155" t="n">
        <v>42</v>
      </c>
      <c r="I278" s="156" t="n">
        <v>271</v>
      </c>
      <c r="J278" s="157" t="n">
        <f aca="false">ROUND(I278*H278,2)</f>
        <v>11382</v>
      </c>
      <c r="K278" s="153"/>
      <c r="L278" s="21"/>
      <c r="M278" s="158"/>
      <c r="N278" s="159" t="s">
        <v>42</v>
      </c>
      <c r="O278" s="160" t="n">
        <v>0.227</v>
      </c>
      <c r="P278" s="160" t="n">
        <f aca="false">O278*H278</f>
        <v>9.534</v>
      </c>
      <c r="Q278" s="160" t="n">
        <v>0.00024</v>
      </c>
      <c r="R278" s="160" t="n">
        <f aca="false">Q278*H278</f>
        <v>0.01008</v>
      </c>
      <c r="S278" s="160" t="n">
        <v>0</v>
      </c>
      <c r="T278" s="161" t="n">
        <f aca="false">S278*H278</f>
        <v>0</v>
      </c>
      <c r="AR278" s="162" t="s">
        <v>280</v>
      </c>
      <c r="AT278" s="162" t="s">
        <v>172</v>
      </c>
      <c r="AU278" s="162" t="s">
        <v>80</v>
      </c>
      <c r="AY278" s="4" t="s">
        <v>170</v>
      </c>
      <c r="BE278" s="163" t="n">
        <f aca="false">IF(N278="základní",J278,0)</f>
        <v>11382</v>
      </c>
      <c r="BF278" s="163" t="n">
        <f aca="false">IF(N278="snížená",J278,0)</f>
        <v>0</v>
      </c>
      <c r="BG278" s="163" t="n">
        <f aca="false">IF(N278="zákl. přenesená",J278,0)</f>
        <v>0</v>
      </c>
      <c r="BH278" s="163" t="n">
        <f aca="false">IF(N278="sníž. přenesená",J278,0)</f>
        <v>0</v>
      </c>
      <c r="BI278" s="163" t="n">
        <f aca="false">IF(N278="nulová",J278,0)</f>
        <v>0</v>
      </c>
      <c r="BJ278" s="4" t="s">
        <v>78</v>
      </c>
      <c r="BK278" s="163" t="n">
        <f aca="false">ROUND(I278*H278,2)</f>
        <v>11382</v>
      </c>
      <c r="BL278" s="4" t="s">
        <v>280</v>
      </c>
      <c r="BM278" s="162" t="s">
        <v>2122</v>
      </c>
    </row>
    <row r="279" s="20" customFormat="true" ht="10.5" hidden="false" customHeight="false" outlineLevel="0" collapsed="false">
      <c r="B279" s="21"/>
      <c r="D279" s="164" t="s">
        <v>178</v>
      </c>
      <c r="F279" s="165" t="s">
        <v>2123</v>
      </c>
      <c r="L279" s="21"/>
      <c r="M279" s="166"/>
      <c r="T279" s="52"/>
      <c r="AT279" s="4" t="s">
        <v>178</v>
      </c>
      <c r="AU279" s="4" t="s">
        <v>80</v>
      </c>
    </row>
    <row r="280" s="20" customFormat="true" ht="24.2" hidden="false" customHeight="true" outlineLevel="0" collapsed="false">
      <c r="B280" s="21"/>
      <c r="C280" s="151" t="s">
        <v>756</v>
      </c>
      <c r="D280" s="151" t="s">
        <v>172</v>
      </c>
      <c r="E280" s="152" t="s">
        <v>2124</v>
      </c>
      <c r="F280" s="153" t="s">
        <v>2125</v>
      </c>
      <c r="G280" s="154" t="s">
        <v>292</v>
      </c>
      <c r="H280" s="155" t="n">
        <v>3</v>
      </c>
      <c r="I280" s="156" t="n">
        <v>694</v>
      </c>
      <c r="J280" s="157" t="n">
        <f aca="false">ROUND(I280*H280,2)</f>
        <v>2082</v>
      </c>
      <c r="K280" s="153"/>
      <c r="L280" s="21"/>
      <c r="M280" s="158"/>
      <c r="N280" s="159" t="s">
        <v>42</v>
      </c>
      <c r="O280" s="160" t="n">
        <v>0.176</v>
      </c>
      <c r="P280" s="160" t="n">
        <f aca="false">O280*H280</f>
        <v>0.528</v>
      </c>
      <c r="Q280" s="160" t="n">
        <v>0.00109</v>
      </c>
      <c r="R280" s="160" t="n">
        <f aca="false">Q280*H280</f>
        <v>0.00327</v>
      </c>
      <c r="S280" s="160" t="n">
        <v>0</v>
      </c>
      <c r="T280" s="161" t="n">
        <f aca="false">S280*H280</f>
        <v>0</v>
      </c>
      <c r="AR280" s="162" t="s">
        <v>280</v>
      </c>
      <c r="AT280" s="162" t="s">
        <v>172</v>
      </c>
      <c r="AU280" s="162" t="s">
        <v>80</v>
      </c>
      <c r="AY280" s="4" t="s">
        <v>170</v>
      </c>
      <c r="BE280" s="163" t="n">
        <f aca="false">IF(N280="základní",J280,0)</f>
        <v>2082</v>
      </c>
      <c r="BF280" s="163" t="n">
        <f aca="false">IF(N280="snížená",J280,0)</f>
        <v>0</v>
      </c>
      <c r="BG280" s="163" t="n">
        <f aca="false">IF(N280="zákl. přenesená",J280,0)</f>
        <v>0</v>
      </c>
      <c r="BH280" s="163" t="n">
        <f aca="false">IF(N280="sníž. přenesená",J280,0)</f>
        <v>0</v>
      </c>
      <c r="BI280" s="163" t="n">
        <f aca="false">IF(N280="nulová",J280,0)</f>
        <v>0</v>
      </c>
      <c r="BJ280" s="4" t="s">
        <v>78</v>
      </c>
      <c r="BK280" s="163" t="n">
        <f aca="false">ROUND(I280*H280,2)</f>
        <v>2082</v>
      </c>
      <c r="BL280" s="4" t="s">
        <v>280</v>
      </c>
      <c r="BM280" s="162" t="s">
        <v>2126</v>
      </c>
    </row>
    <row r="281" s="20" customFormat="true" ht="10.5" hidden="false" customHeight="false" outlineLevel="0" collapsed="false">
      <c r="B281" s="21"/>
      <c r="D281" s="164" t="s">
        <v>178</v>
      </c>
      <c r="F281" s="165" t="s">
        <v>2127</v>
      </c>
      <c r="L281" s="21"/>
      <c r="M281" s="166"/>
      <c r="T281" s="52"/>
      <c r="AT281" s="4" t="s">
        <v>178</v>
      </c>
      <c r="AU281" s="4" t="s">
        <v>80</v>
      </c>
    </row>
    <row r="282" s="20" customFormat="true" ht="24.2" hidden="false" customHeight="true" outlineLevel="0" collapsed="false">
      <c r="B282" s="21"/>
      <c r="C282" s="151" t="s">
        <v>762</v>
      </c>
      <c r="D282" s="151" t="s">
        <v>172</v>
      </c>
      <c r="E282" s="152" t="s">
        <v>2128</v>
      </c>
      <c r="F282" s="153" t="s">
        <v>2129</v>
      </c>
      <c r="G282" s="154" t="s">
        <v>1271</v>
      </c>
      <c r="H282" s="155" t="n">
        <v>2</v>
      </c>
      <c r="I282" s="156" t="n">
        <v>2130</v>
      </c>
      <c r="J282" s="157" t="n">
        <f aca="false">ROUND(I282*H282,2)</f>
        <v>4260</v>
      </c>
      <c r="K282" s="153"/>
      <c r="L282" s="21"/>
      <c r="M282" s="158"/>
      <c r="N282" s="159" t="s">
        <v>42</v>
      </c>
      <c r="O282" s="160" t="n">
        <v>0.2</v>
      </c>
      <c r="P282" s="160" t="n">
        <f aca="false">O282*H282</f>
        <v>0.4</v>
      </c>
      <c r="Q282" s="160" t="n">
        <v>0.00172</v>
      </c>
      <c r="R282" s="160" t="n">
        <f aca="false">Q282*H282</f>
        <v>0.00344</v>
      </c>
      <c r="S282" s="160" t="n">
        <v>0</v>
      </c>
      <c r="T282" s="161" t="n">
        <f aca="false">S282*H282</f>
        <v>0</v>
      </c>
      <c r="AR282" s="162" t="s">
        <v>280</v>
      </c>
      <c r="AT282" s="162" t="s">
        <v>172</v>
      </c>
      <c r="AU282" s="162" t="s">
        <v>80</v>
      </c>
      <c r="AY282" s="4" t="s">
        <v>170</v>
      </c>
      <c r="BE282" s="163" t="n">
        <f aca="false">IF(N282="základní",J282,0)</f>
        <v>4260</v>
      </c>
      <c r="BF282" s="163" t="n">
        <f aca="false">IF(N282="snížená",J282,0)</f>
        <v>0</v>
      </c>
      <c r="BG282" s="163" t="n">
        <f aca="false">IF(N282="zákl. přenesená",J282,0)</f>
        <v>0</v>
      </c>
      <c r="BH282" s="163" t="n">
        <f aca="false">IF(N282="sníž. přenesená",J282,0)</f>
        <v>0</v>
      </c>
      <c r="BI282" s="163" t="n">
        <f aca="false">IF(N282="nulová",J282,0)</f>
        <v>0</v>
      </c>
      <c r="BJ282" s="4" t="s">
        <v>78</v>
      </c>
      <c r="BK282" s="163" t="n">
        <f aca="false">ROUND(I282*H282,2)</f>
        <v>4260</v>
      </c>
      <c r="BL282" s="4" t="s">
        <v>280</v>
      </c>
      <c r="BM282" s="162" t="s">
        <v>2130</v>
      </c>
    </row>
    <row r="283" s="20" customFormat="true" ht="10.5" hidden="false" customHeight="false" outlineLevel="0" collapsed="false">
      <c r="B283" s="21"/>
      <c r="D283" s="164" t="s">
        <v>178</v>
      </c>
      <c r="F283" s="165" t="s">
        <v>2131</v>
      </c>
      <c r="L283" s="21"/>
      <c r="M283" s="166"/>
      <c r="T283" s="52"/>
      <c r="AT283" s="4" t="s">
        <v>178</v>
      </c>
      <c r="AU283" s="4" t="s">
        <v>80</v>
      </c>
    </row>
    <row r="284" s="20" customFormat="true" ht="24.2" hidden="false" customHeight="true" outlineLevel="0" collapsed="false">
      <c r="B284" s="21"/>
      <c r="C284" s="151" t="s">
        <v>767</v>
      </c>
      <c r="D284" s="151" t="s">
        <v>172</v>
      </c>
      <c r="E284" s="152" t="s">
        <v>2132</v>
      </c>
      <c r="F284" s="153" t="s">
        <v>2133</v>
      </c>
      <c r="G284" s="154" t="s">
        <v>1271</v>
      </c>
      <c r="H284" s="155" t="n">
        <v>2</v>
      </c>
      <c r="I284" s="156" t="n">
        <v>2470</v>
      </c>
      <c r="J284" s="157" t="n">
        <f aca="false">ROUND(I284*H284,2)</f>
        <v>4940</v>
      </c>
      <c r="K284" s="153"/>
      <c r="L284" s="21"/>
      <c r="M284" s="158"/>
      <c r="N284" s="159" t="s">
        <v>42</v>
      </c>
      <c r="O284" s="160" t="n">
        <v>0.2</v>
      </c>
      <c r="P284" s="160" t="n">
        <f aca="false">O284*H284</f>
        <v>0.4</v>
      </c>
      <c r="Q284" s="160" t="n">
        <v>0.0018</v>
      </c>
      <c r="R284" s="160" t="n">
        <f aca="false">Q284*H284</f>
        <v>0.0036</v>
      </c>
      <c r="S284" s="160" t="n">
        <v>0</v>
      </c>
      <c r="T284" s="161" t="n">
        <f aca="false">S284*H284</f>
        <v>0</v>
      </c>
      <c r="AR284" s="162" t="s">
        <v>280</v>
      </c>
      <c r="AT284" s="162" t="s">
        <v>172</v>
      </c>
      <c r="AU284" s="162" t="s">
        <v>80</v>
      </c>
      <c r="AY284" s="4" t="s">
        <v>170</v>
      </c>
      <c r="BE284" s="163" t="n">
        <f aca="false">IF(N284="základní",J284,0)</f>
        <v>4940</v>
      </c>
      <c r="BF284" s="163" t="n">
        <f aca="false">IF(N284="snížená",J284,0)</f>
        <v>0</v>
      </c>
      <c r="BG284" s="163" t="n">
        <f aca="false">IF(N284="zákl. přenesená",J284,0)</f>
        <v>0</v>
      </c>
      <c r="BH284" s="163" t="n">
        <f aca="false">IF(N284="sníž. přenesená",J284,0)</f>
        <v>0</v>
      </c>
      <c r="BI284" s="163" t="n">
        <f aca="false">IF(N284="nulová",J284,0)</f>
        <v>0</v>
      </c>
      <c r="BJ284" s="4" t="s">
        <v>78</v>
      </c>
      <c r="BK284" s="163" t="n">
        <f aca="false">ROUND(I284*H284,2)</f>
        <v>4940</v>
      </c>
      <c r="BL284" s="4" t="s">
        <v>280</v>
      </c>
      <c r="BM284" s="162" t="s">
        <v>2134</v>
      </c>
    </row>
    <row r="285" s="20" customFormat="true" ht="10.5" hidden="false" customHeight="false" outlineLevel="0" collapsed="false">
      <c r="B285" s="21"/>
      <c r="D285" s="164" t="s">
        <v>178</v>
      </c>
      <c r="F285" s="165" t="s">
        <v>2135</v>
      </c>
      <c r="L285" s="21"/>
      <c r="M285" s="166"/>
      <c r="T285" s="52"/>
      <c r="AT285" s="4" t="s">
        <v>178</v>
      </c>
      <c r="AU285" s="4" t="s">
        <v>80</v>
      </c>
    </row>
    <row r="286" s="20" customFormat="true" ht="21.75" hidden="false" customHeight="true" outlineLevel="0" collapsed="false">
      <c r="B286" s="21"/>
      <c r="C286" s="151" t="s">
        <v>773</v>
      </c>
      <c r="D286" s="151" t="s">
        <v>172</v>
      </c>
      <c r="E286" s="152" t="s">
        <v>2136</v>
      </c>
      <c r="F286" s="153" t="s">
        <v>2137</v>
      </c>
      <c r="G286" s="154" t="s">
        <v>1271</v>
      </c>
      <c r="H286" s="155" t="n">
        <v>18</v>
      </c>
      <c r="I286" s="156" t="n">
        <v>1630</v>
      </c>
      <c r="J286" s="157" t="n">
        <f aca="false">ROUND(I286*H286,2)</f>
        <v>29340</v>
      </c>
      <c r="K286" s="153"/>
      <c r="L286" s="21"/>
      <c r="M286" s="158"/>
      <c r="N286" s="159" t="s">
        <v>42</v>
      </c>
      <c r="O286" s="160" t="n">
        <v>0.2</v>
      </c>
      <c r="P286" s="160" t="n">
        <f aca="false">O286*H286</f>
        <v>3.6</v>
      </c>
      <c r="Q286" s="160" t="n">
        <v>0.0018</v>
      </c>
      <c r="R286" s="160" t="n">
        <f aca="false">Q286*H286</f>
        <v>0.0324</v>
      </c>
      <c r="S286" s="160" t="n">
        <v>0</v>
      </c>
      <c r="T286" s="161" t="n">
        <f aca="false">S286*H286</f>
        <v>0</v>
      </c>
      <c r="AR286" s="162" t="s">
        <v>280</v>
      </c>
      <c r="AT286" s="162" t="s">
        <v>172</v>
      </c>
      <c r="AU286" s="162" t="s">
        <v>80</v>
      </c>
      <c r="AY286" s="4" t="s">
        <v>170</v>
      </c>
      <c r="BE286" s="163" t="n">
        <f aca="false">IF(N286="základní",J286,0)</f>
        <v>29340</v>
      </c>
      <c r="BF286" s="163" t="n">
        <f aca="false">IF(N286="snížená",J286,0)</f>
        <v>0</v>
      </c>
      <c r="BG286" s="163" t="n">
        <f aca="false">IF(N286="zákl. přenesená",J286,0)</f>
        <v>0</v>
      </c>
      <c r="BH286" s="163" t="n">
        <f aca="false">IF(N286="sníž. přenesená",J286,0)</f>
        <v>0</v>
      </c>
      <c r="BI286" s="163" t="n">
        <f aca="false">IF(N286="nulová",J286,0)</f>
        <v>0</v>
      </c>
      <c r="BJ286" s="4" t="s">
        <v>78</v>
      </c>
      <c r="BK286" s="163" t="n">
        <f aca="false">ROUND(I286*H286,2)</f>
        <v>29340</v>
      </c>
      <c r="BL286" s="4" t="s">
        <v>280</v>
      </c>
      <c r="BM286" s="162" t="s">
        <v>2138</v>
      </c>
    </row>
    <row r="287" s="20" customFormat="true" ht="10.5" hidden="false" customHeight="false" outlineLevel="0" collapsed="false">
      <c r="B287" s="21"/>
      <c r="D287" s="164" t="s">
        <v>178</v>
      </c>
      <c r="F287" s="165" t="s">
        <v>2139</v>
      </c>
      <c r="L287" s="21"/>
      <c r="M287" s="166"/>
      <c r="T287" s="52"/>
      <c r="AT287" s="4" t="s">
        <v>178</v>
      </c>
      <c r="AU287" s="4" t="s">
        <v>80</v>
      </c>
    </row>
    <row r="288" s="20" customFormat="true" ht="24.2" hidden="false" customHeight="true" outlineLevel="0" collapsed="false">
      <c r="B288" s="21"/>
      <c r="C288" s="151" t="s">
        <v>776</v>
      </c>
      <c r="D288" s="151" t="s">
        <v>172</v>
      </c>
      <c r="E288" s="152" t="s">
        <v>2140</v>
      </c>
      <c r="F288" s="153" t="s">
        <v>2141</v>
      </c>
      <c r="G288" s="154" t="s">
        <v>1271</v>
      </c>
      <c r="H288" s="155" t="n">
        <v>5</v>
      </c>
      <c r="I288" s="156" t="n">
        <v>3670</v>
      </c>
      <c r="J288" s="157" t="n">
        <f aca="false">ROUND(I288*H288,2)</f>
        <v>18350</v>
      </c>
      <c r="K288" s="153"/>
      <c r="L288" s="21"/>
      <c r="M288" s="158"/>
      <c r="N288" s="159" t="s">
        <v>42</v>
      </c>
      <c r="O288" s="160" t="n">
        <v>0.5</v>
      </c>
      <c r="P288" s="160" t="n">
        <f aca="false">O288*H288</f>
        <v>2.5</v>
      </c>
      <c r="Q288" s="160" t="n">
        <v>0.00184</v>
      </c>
      <c r="R288" s="160" t="n">
        <f aca="false">Q288*H288</f>
        <v>0.0092</v>
      </c>
      <c r="S288" s="160" t="n">
        <v>0</v>
      </c>
      <c r="T288" s="161" t="n">
        <f aca="false">S288*H288</f>
        <v>0</v>
      </c>
      <c r="AR288" s="162" t="s">
        <v>280</v>
      </c>
      <c r="AT288" s="162" t="s">
        <v>172</v>
      </c>
      <c r="AU288" s="162" t="s">
        <v>80</v>
      </c>
      <c r="AY288" s="4" t="s">
        <v>170</v>
      </c>
      <c r="BE288" s="163" t="n">
        <f aca="false">IF(N288="základní",J288,0)</f>
        <v>18350</v>
      </c>
      <c r="BF288" s="163" t="n">
        <f aca="false">IF(N288="snížená",J288,0)</f>
        <v>0</v>
      </c>
      <c r="BG288" s="163" t="n">
        <f aca="false">IF(N288="zákl. přenesená",J288,0)</f>
        <v>0</v>
      </c>
      <c r="BH288" s="163" t="n">
        <f aca="false">IF(N288="sníž. přenesená",J288,0)</f>
        <v>0</v>
      </c>
      <c r="BI288" s="163" t="n">
        <f aca="false">IF(N288="nulová",J288,0)</f>
        <v>0</v>
      </c>
      <c r="BJ288" s="4" t="s">
        <v>78</v>
      </c>
      <c r="BK288" s="163" t="n">
        <f aca="false">ROUND(I288*H288,2)</f>
        <v>18350</v>
      </c>
      <c r="BL288" s="4" t="s">
        <v>280</v>
      </c>
      <c r="BM288" s="162" t="s">
        <v>2142</v>
      </c>
    </row>
    <row r="289" s="20" customFormat="true" ht="10.5" hidden="false" customHeight="false" outlineLevel="0" collapsed="false">
      <c r="B289" s="21"/>
      <c r="D289" s="164" t="s">
        <v>178</v>
      </c>
      <c r="F289" s="165" t="s">
        <v>2143</v>
      </c>
      <c r="L289" s="21"/>
      <c r="M289" s="166"/>
      <c r="T289" s="52"/>
      <c r="AT289" s="4" t="s">
        <v>178</v>
      </c>
      <c r="AU289" s="4" t="s">
        <v>80</v>
      </c>
    </row>
    <row r="290" s="20" customFormat="true" ht="24.2" hidden="false" customHeight="true" outlineLevel="0" collapsed="false">
      <c r="B290" s="21"/>
      <c r="C290" s="151" t="s">
        <v>781</v>
      </c>
      <c r="D290" s="151" t="s">
        <v>172</v>
      </c>
      <c r="E290" s="152" t="s">
        <v>2144</v>
      </c>
      <c r="F290" s="153" t="s">
        <v>2145</v>
      </c>
      <c r="G290" s="154" t="s">
        <v>1271</v>
      </c>
      <c r="H290" s="155" t="n">
        <v>16</v>
      </c>
      <c r="I290" s="156" t="n">
        <v>6120</v>
      </c>
      <c r="J290" s="157" t="n">
        <f aca="false">ROUND(I290*H290,2)</f>
        <v>97920</v>
      </c>
      <c r="K290" s="153"/>
      <c r="L290" s="21"/>
      <c r="M290" s="158"/>
      <c r="N290" s="159" t="s">
        <v>42</v>
      </c>
      <c r="O290" s="160" t="n">
        <v>0.5</v>
      </c>
      <c r="P290" s="160" t="n">
        <f aca="false">O290*H290</f>
        <v>8</v>
      </c>
      <c r="Q290" s="160" t="n">
        <v>0.00309</v>
      </c>
      <c r="R290" s="160" t="n">
        <f aca="false">Q290*H290</f>
        <v>0.04944</v>
      </c>
      <c r="S290" s="160" t="n">
        <v>0</v>
      </c>
      <c r="T290" s="161" t="n">
        <f aca="false">S290*H290</f>
        <v>0</v>
      </c>
      <c r="AR290" s="162" t="s">
        <v>280</v>
      </c>
      <c r="AT290" s="162" t="s">
        <v>172</v>
      </c>
      <c r="AU290" s="162" t="s">
        <v>80</v>
      </c>
      <c r="AY290" s="4" t="s">
        <v>170</v>
      </c>
      <c r="BE290" s="163" t="n">
        <f aca="false">IF(N290="základní",J290,0)</f>
        <v>97920</v>
      </c>
      <c r="BF290" s="163" t="n">
        <f aca="false">IF(N290="snížená",J290,0)</f>
        <v>0</v>
      </c>
      <c r="BG290" s="163" t="n">
        <f aca="false">IF(N290="zákl. přenesená",J290,0)</f>
        <v>0</v>
      </c>
      <c r="BH290" s="163" t="n">
        <f aca="false">IF(N290="sníž. přenesená",J290,0)</f>
        <v>0</v>
      </c>
      <c r="BI290" s="163" t="n">
        <f aca="false">IF(N290="nulová",J290,0)</f>
        <v>0</v>
      </c>
      <c r="BJ290" s="4" t="s">
        <v>78</v>
      </c>
      <c r="BK290" s="163" t="n">
        <f aca="false">ROUND(I290*H290,2)</f>
        <v>97920</v>
      </c>
      <c r="BL290" s="4" t="s">
        <v>280</v>
      </c>
      <c r="BM290" s="162" t="s">
        <v>2146</v>
      </c>
    </row>
    <row r="291" s="20" customFormat="true" ht="10.5" hidden="false" customHeight="false" outlineLevel="0" collapsed="false">
      <c r="B291" s="21"/>
      <c r="D291" s="164" t="s">
        <v>178</v>
      </c>
      <c r="F291" s="165" t="s">
        <v>2147</v>
      </c>
      <c r="L291" s="21"/>
      <c r="M291" s="166"/>
      <c r="T291" s="52"/>
      <c r="AT291" s="4" t="s">
        <v>178</v>
      </c>
      <c r="AU291" s="4" t="s">
        <v>80</v>
      </c>
    </row>
    <row r="292" s="20" customFormat="true" ht="24.2" hidden="false" customHeight="true" outlineLevel="0" collapsed="false">
      <c r="B292" s="21"/>
      <c r="C292" s="151" t="s">
        <v>792</v>
      </c>
      <c r="D292" s="151" t="s">
        <v>172</v>
      </c>
      <c r="E292" s="152" t="s">
        <v>2148</v>
      </c>
      <c r="F292" s="153" t="s">
        <v>2149</v>
      </c>
      <c r="G292" s="154" t="s">
        <v>292</v>
      </c>
      <c r="H292" s="155" t="n">
        <v>18</v>
      </c>
      <c r="I292" s="156" t="n">
        <v>326</v>
      </c>
      <c r="J292" s="157" t="n">
        <f aca="false">ROUND(I292*H292,2)</f>
        <v>5868</v>
      </c>
      <c r="K292" s="153"/>
      <c r="L292" s="21"/>
      <c r="M292" s="158"/>
      <c r="N292" s="159" t="s">
        <v>42</v>
      </c>
      <c r="O292" s="160" t="n">
        <v>0.113</v>
      </c>
      <c r="P292" s="160" t="n">
        <f aca="false">O292*H292</f>
        <v>2.034</v>
      </c>
      <c r="Q292" s="160" t="n">
        <v>0.00023</v>
      </c>
      <c r="R292" s="160" t="n">
        <f aca="false">Q292*H292</f>
        <v>0.00414</v>
      </c>
      <c r="S292" s="160" t="n">
        <v>0</v>
      </c>
      <c r="T292" s="161" t="n">
        <f aca="false">S292*H292</f>
        <v>0</v>
      </c>
      <c r="AR292" s="162" t="s">
        <v>280</v>
      </c>
      <c r="AT292" s="162" t="s">
        <v>172</v>
      </c>
      <c r="AU292" s="162" t="s">
        <v>80</v>
      </c>
      <c r="AY292" s="4" t="s">
        <v>170</v>
      </c>
      <c r="BE292" s="163" t="n">
        <f aca="false">IF(N292="základní",J292,0)</f>
        <v>5868</v>
      </c>
      <c r="BF292" s="163" t="n">
        <f aca="false">IF(N292="snížená",J292,0)</f>
        <v>0</v>
      </c>
      <c r="BG292" s="163" t="n">
        <f aca="false">IF(N292="zákl. přenesená",J292,0)</f>
        <v>0</v>
      </c>
      <c r="BH292" s="163" t="n">
        <f aca="false">IF(N292="sníž. přenesená",J292,0)</f>
        <v>0</v>
      </c>
      <c r="BI292" s="163" t="n">
        <f aca="false">IF(N292="nulová",J292,0)</f>
        <v>0</v>
      </c>
      <c r="BJ292" s="4" t="s">
        <v>78</v>
      </c>
      <c r="BK292" s="163" t="n">
        <f aca="false">ROUND(I292*H292,2)</f>
        <v>5868</v>
      </c>
      <c r="BL292" s="4" t="s">
        <v>280</v>
      </c>
      <c r="BM292" s="162" t="s">
        <v>2150</v>
      </c>
    </row>
    <row r="293" s="20" customFormat="true" ht="10.5" hidden="false" customHeight="false" outlineLevel="0" collapsed="false">
      <c r="B293" s="21"/>
      <c r="D293" s="164" t="s">
        <v>178</v>
      </c>
      <c r="F293" s="165" t="s">
        <v>2151</v>
      </c>
      <c r="L293" s="21"/>
      <c r="M293" s="166"/>
      <c r="T293" s="52"/>
      <c r="AT293" s="4" t="s">
        <v>178</v>
      </c>
      <c r="AU293" s="4" t="s">
        <v>80</v>
      </c>
    </row>
    <row r="294" s="20" customFormat="true" ht="24.2" hidden="false" customHeight="true" outlineLevel="0" collapsed="false">
      <c r="B294" s="21"/>
      <c r="C294" s="151" t="s">
        <v>798</v>
      </c>
      <c r="D294" s="151" t="s">
        <v>172</v>
      </c>
      <c r="E294" s="152" t="s">
        <v>2152</v>
      </c>
      <c r="F294" s="153" t="s">
        <v>2153</v>
      </c>
      <c r="G294" s="154" t="s">
        <v>292</v>
      </c>
      <c r="H294" s="155" t="n">
        <v>2</v>
      </c>
      <c r="I294" s="156" t="n">
        <v>382</v>
      </c>
      <c r="J294" s="157" t="n">
        <f aca="false">ROUND(I294*H294,2)</f>
        <v>764</v>
      </c>
      <c r="K294" s="153"/>
      <c r="L294" s="21"/>
      <c r="M294" s="158"/>
      <c r="N294" s="159" t="s">
        <v>42</v>
      </c>
      <c r="O294" s="160" t="n">
        <v>0.113</v>
      </c>
      <c r="P294" s="160" t="n">
        <f aca="false">O294*H294</f>
        <v>0.226</v>
      </c>
      <c r="Q294" s="160" t="n">
        <v>0.00028</v>
      </c>
      <c r="R294" s="160" t="n">
        <f aca="false">Q294*H294</f>
        <v>0.00056</v>
      </c>
      <c r="S294" s="160" t="n">
        <v>0</v>
      </c>
      <c r="T294" s="161" t="n">
        <f aca="false">S294*H294</f>
        <v>0</v>
      </c>
      <c r="AR294" s="162" t="s">
        <v>280</v>
      </c>
      <c r="AT294" s="162" t="s">
        <v>172</v>
      </c>
      <c r="AU294" s="162" t="s">
        <v>80</v>
      </c>
      <c r="AY294" s="4" t="s">
        <v>170</v>
      </c>
      <c r="BE294" s="163" t="n">
        <f aca="false">IF(N294="základní",J294,0)</f>
        <v>764</v>
      </c>
      <c r="BF294" s="163" t="n">
        <f aca="false">IF(N294="snížená",J294,0)</f>
        <v>0</v>
      </c>
      <c r="BG294" s="163" t="n">
        <f aca="false">IF(N294="zákl. přenesená",J294,0)</f>
        <v>0</v>
      </c>
      <c r="BH294" s="163" t="n">
        <f aca="false">IF(N294="sníž. přenesená",J294,0)</f>
        <v>0</v>
      </c>
      <c r="BI294" s="163" t="n">
        <f aca="false">IF(N294="nulová",J294,0)</f>
        <v>0</v>
      </c>
      <c r="BJ294" s="4" t="s">
        <v>78</v>
      </c>
      <c r="BK294" s="163" t="n">
        <f aca="false">ROUND(I294*H294,2)</f>
        <v>764</v>
      </c>
      <c r="BL294" s="4" t="s">
        <v>280</v>
      </c>
      <c r="BM294" s="162" t="s">
        <v>2154</v>
      </c>
    </row>
    <row r="295" s="20" customFormat="true" ht="10.5" hidden="false" customHeight="false" outlineLevel="0" collapsed="false">
      <c r="B295" s="21"/>
      <c r="D295" s="164" t="s">
        <v>178</v>
      </c>
      <c r="F295" s="165" t="s">
        <v>2155</v>
      </c>
      <c r="L295" s="21"/>
      <c r="M295" s="166"/>
      <c r="T295" s="52"/>
      <c r="AT295" s="4" t="s">
        <v>178</v>
      </c>
      <c r="AU295" s="4" t="s">
        <v>80</v>
      </c>
    </row>
    <row r="296" s="20" customFormat="true" ht="24.2" hidden="false" customHeight="true" outlineLevel="0" collapsed="false">
      <c r="B296" s="21"/>
      <c r="C296" s="151" t="s">
        <v>803</v>
      </c>
      <c r="D296" s="151" t="s">
        <v>172</v>
      </c>
      <c r="E296" s="152" t="s">
        <v>2156</v>
      </c>
      <c r="F296" s="153" t="s">
        <v>2157</v>
      </c>
      <c r="G296" s="154" t="s">
        <v>292</v>
      </c>
      <c r="H296" s="155" t="n">
        <v>8</v>
      </c>
      <c r="I296" s="156" t="n">
        <v>663</v>
      </c>
      <c r="J296" s="157" t="n">
        <f aca="false">ROUND(I296*H296,2)</f>
        <v>5304</v>
      </c>
      <c r="K296" s="153"/>
      <c r="L296" s="21"/>
      <c r="M296" s="158"/>
      <c r="N296" s="159" t="s">
        <v>42</v>
      </c>
      <c r="O296" s="160" t="n">
        <v>0.113</v>
      </c>
      <c r="P296" s="160" t="n">
        <f aca="false">O296*H296</f>
        <v>0.904</v>
      </c>
      <c r="Q296" s="160" t="n">
        <v>0.00028</v>
      </c>
      <c r="R296" s="160" t="n">
        <f aca="false">Q296*H296</f>
        <v>0.00224</v>
      </c>
      <c r="S296" s="160" t="n">
        <v>0</v>
      </c>
      <c r="T296" s="161" t="n">
        <f aca="false">S296*H296</f>
        <v>0</v>
      </c>
      <c r="AR296" s="162" t="s">
        <v>280</v>
      </c>
      <c r="AT296" s="162" t="s">
        <v>172</v>
      </c>
      <c r="AU296" s="162" t="s">
        <v>80</v>
      </c>
      <c r="AY296" s="4" t="s">
        <v>170</v>
      </c>
      <c r="BE296" s="163" t="n">
        <f aca="false">IF(N296="základní",J296,0)</f>
        <v>5304</v>
      </c>
      <c r="BF296" s="163" t="n">
        <f aca="false">IF(N296="snížená",J296,0)</f>
        <v>0</v>
      </c>
      <c r="BG296" s="163" t="n">
        <f aca="false">IF(N296="zákl. přenesená",J296,0)</f>
        <v>0</v>
      </c>
      <c r="BH296" s="163" t="n">
        <f aca="false">IF(N296="sníž. přenesená",J296,0)</f>
        <v>0</v>
      </c>
      <c r="BI296" s="163" t="n">
        <f aca="false">IF(N296="nulová",J296,0)</f>
        <v>0</v>
      </c>
      <c r="BJ296" s="4" t="s">
        <v>78</v>
      </c>
      <c r="BK296" s="163" t="n">
        <f aca="false">ROUND(I296*H296,2)</f>
        <v>5304</v>
      </c>
      <c r="BL296" s="4" t="s">
        <v>280</v>
      </c>
      <c r="BM296" s="162" t="s">
        <v>2158</v>
      </c>
    </row>
    <row r="297" s="20" customFormat="true" ht="10.5" hidden="false" customHeight="false" outlineLevel="0" collapsed="false">
      <c r="B297" s="21"/>
      <c r="D297" s="164" t="s">
        <v>178</v>
      </c>
      <c r="F297" s="165" t="s">
        <v>2159</v>
      </c>
      <c r="L297" s="21"/>
      <c r="M297" s="166"/>
      <c r="T297" s="52"/>
      <c r="AT297" s="4" t="s">
        <v>178</v>
      </c>
      <c r="AU297" s="4" t="s">
        <v>80</v>
      </c>
    </row>
    <row r="298" s="20" customFormat="true" ht="16.5" hidden="false" customHeight="true" outlineLevel="0" collapsed="false">
      <c r="B298" s="21"/>
      <c r="C298" s="151" t="s">
        <v>809</v>
      </c>
      <c r="D298" s="151" t="s">
        <v>172</v>
      </c>
      <c r="E298" s="152" t="s">
        <v>2160</v>
      </c>
      <c r="F298" s="153" t="s">
        <v>2161</v>
      </c>
      <c r="G298" s="154" t="s">
        <v>292</v>
      </c>
      <c r="H298" s="155" t="n">
        <v>5</v>
      </c>
      <c r="I298" s="156" t="n">
        <v>610</v>
      </c>
      <c r="J298" s="157" t="n">
        <f aca="false">ROUND(I298*H298,2)</f>
        <v>3050</v>
      </c>
      <c r="K298" s="153"/>
      <c r="L298" s="21"/>
      <c r="M298" s="158"/>
      <c r="N298" s="159" t="s">
        <v>42</v>
      </c>
      <c r="O298" s="160" t="n">
        <v>0.95</v>
      </c>
      <c r="P298" s="160" t="n">
        <f aca="false">O298*H298</f>
        <v>4.75</v>
      </c>
      <c r="Q298" s="160" t="n">
        <v>9E-005</v>
      </c>
      <c r="R298" s="160" t="n">
        <f aca="false">Q298*H298</f>
        <v>0.00045</v>
      </c>
      <c r="S298" s="160" t="n">
        <v>0</v>
      </c>
      <c r="T298" s="161" t="n">
        <f aca="false">S298*H298</f>
        <v>0</v>
      </c>
      <c r="AR298" s="162" t="s">
        <v>280</v>
      </c>
      <c r="AT298" s="162" t="s">
        <v>172</v>
      </c>
      <c r="AU298" s="162" t="s">
        <v>80</v>
      </c>
      <c r="AY298" s="4" t="s">
        <v>170</v>
      </c>
      <c r="BE298" s="163" t="n">
        <f aca="false">IF(N298="základní",J298,0)</f>
        <v>3050</v>
      </c>
      <c r="BF298" s="163" t="n">
        <f aca="false">IF(N298="snížená",J298,0)</f>
        <v>0</v>
      </c>
      <c r="BG298" s="163" t="n">
        <f aca="false">IF(N298="zákl. přenesená",J298,0)</f>
        <v>0</v>
      </c>
      <c r="BH298" s="163" t="n">
        <f aca="false">IF(N298="sníž. přenesená",J298,0)</f>
        <v>0</v>
      </c>
      <c r="BI298" s="163" t="n">
        <f aca="false">IF(N298="nulová",J298,0)</f>
        <v>0</v>
      </c>
      <c r="BJ298" s="4" t="s">
        <v>78</v>
      </c>
      <c r="BK298" s="163" t="n">
        <f aca="false">ROUND(I298*H298,2)</f>
        <v>3050</v>
      </c>
      <c r="BL298" s="4" t="s">
        <v>280</v>
      </c>
      <c r="BM298" s="162" t="s">
        <v>2162</v>
      </c>
    </row>
    <row r="299" s="20" customFormat="true" ht="10.5" hidden="false" customHeight="false" outlineLevel="0" collapsed="false">
      <c r="B299" s="21"/>
      <c r="D299" s="164" t="s">
        <v>178</v>
      </c>
      <c r="F299" s="165" t="s">
        <v>2163</v>
      </c>
      <c r="L299" s="21"/>
      <c r="M299" s="166"/>
      <c r="T299" s="52"/>
      <c r="AT299" s="4" t="s">
        <v>178</v>
      </c>
      <c r="AU299" s="4" t="s">
        <v>80</v>
      </c>
    </row>
    <row r="300" s="20" customFormat="true" ht="44.25" hidden="false" customHeight="true" outlineLevel="0" collapsed="false">
      <c r="B300" s="21"/>
      <c r="C300" s="151" t="s">
        <v>812</v>
      </c>
      <c r="D300" s="151" t="s">
        <v>172</v>
      </c>
      <c r="E300" s="152" t="s">
        <v>2164</v>
      </c>
      <c r="F300" s="153" t="s">
        <v>2165</v>
      </c>
      <c r="G300" s="154" t="s">
        <v>207</v>
      </c>
      <c r="H300" s="155" t="n">
        <v>0.983</v>
      </c>
      <c r="I300" s="156" t="n">
        <v>794</v>
      </c>
      <c r="J300" s="157" t="n">
        <f aca="false">ROUND(I300*H300,2)</f>
        <v>780.5</v>
      </c>
      <c r="K300" s="153"/>
      <c r="L300" s="21"/>
      <c r="M300" s="158"/>
      <c r="N300" s="159" t="s">
        <v>42</v>
      </c>
      <c r="O300" s="160" t="n">
        <v>1.517</v>
      </c>
      <c r="P300" s="160" t="n">
        <f aca="false">O300*H300</f>
        <v>1.491211</v>
      </c>
      <c r="Q300" s="160" t="n">
        <v>0</v>
      </c>
      <c r="R300" s="160" t="n">
        <f aca="false">Q300*H300</f>
        <v>0</v>
      </c>
      <c r="S300" s="160" t="n">
        <v>0</v>
      </c>
      <c r="T300" s="161" t="n">
        <f aca="false">S300*H300</f>
        <v>0</v>
      </c>
      <c r="AR300" s="162" t="s">
        <v>280</v>
      </c>
      <c r="AT300" s="162" t="s">
        <v>172</v>
      </c>
      <c r="AU300" s="162" t="s">
        <v>80</v>
      </c>
      <c r="AY300" s="4" t="s">
        <v>170</v>
      </c>
      <c r="BE300" s="163" t="n">
        <f aca="false">IF(N300="základní",J300,0)</f>
        <v>780.5</v>
      </c>
      <c r="BF300" s="163" t="n">
        <f aca="false">IF(N300="snížená",J300,0)</f>
        <v>0</v>
      </c>
      <c r="BG300" s="163" t="n">
        <f aca="false">IF(N300="zákl. přenesená",J300,0)</f>
        <v>0</v>
      </c>
      <c r="BH300" s="163" t="n">
        <f aca="false">IF(N300="sníž. přenesená",J300,0)</f>
        <v>0</v>
      </c>
      <c r="BI300" s="163" t="n">
        <f aca="false">IF(N300="nulová",J300,0)</f>
        <v>0</v>
      </c>
      <c r="BJ300" s="4" t="s">
        <v>78</v>
      </c>
      <c r="BK300" s="163" t="n">
        <f aca="false">ROUND(I300*H300,2)</f>
        <v>780.5</v>
      </c>
      <c r="BL300" s="4" t="s">
        <v>280</v>
      </c>
      <c r="BM300" s="162" t="s">
        <v>2166</v>
      </c>
    </row>
    <row r="301" s="20" customFormat="true" ht="10.5" hidden="false" customHeight="false" outlineLevel="0" collapsed="false">
      <c r="B301" s="21"/>
      <c r="D301" s="164" t="s">
        <v>178</v>
      </c>
      <c r="F301" s="165" t="s">
        <v>2167</v>
      </c>
      <c r="L301" s="21"/>
      <c r="M301" s="166"/>
      <c r="T301" s="52"/>
      <c r="AT301" s="4" t="s">
        <v>178</v>
      </c>
      <c r="AU301" s="4" t="s">
        <v>80</v>
      </c>
    </row>
    <row r="302" s="139" customFormat="true" ht="22.9" hidden="false" customHeight="true" outlineLevel="0" collapsed="false">
      <c r="B302" s="140"/>
      <c r="D302" s="141" t="s">
        <v>70</v>
      </c>
      <c r="E302" s="149" t="s">
        <v>2168</v>
      </c>
      <c r="F302" s="149" t="s">
        <v>2169</v>
      </c>
      <c r="J302" s="150" t="n">
        <f aca="false">BK302</f>
        <v>158291.2</v>
      </c>
      <c r="L302" s="140"/>
      <c r="M302" s="144"/>
      <c r="P302" s="145" t="n">
        <f aca="false">SUM(P303:P306)</f>
        <v>40.403522</v>
      </c>
      <c r="R302" s="145" t="n">
        <f aca="false">SUM(R303:R306)</f>
        <v>0.2664</v>
      </c>
      <c r="T302" s="146" t="n">
        <f aca="false">SUM(T303:T306)</f>
        <v>0</v>
      </c>
      <c r="AR302" s="141" t="s">
        <v>80</v>
      </c>
      <c r="AT302" s="147" t="s">
        <v>70</v>
      </c>
      <c r="AU302" s="147" t="s">
        <v>78</v>
      </c>
      <c r="AY302" s="141" t="s">
        <v>170</v>
      </c>
      <c r="BK302" s="148" t="n">
        <f aca="false">SUM(BK303:BK306)</f>
        <v>158291.2</v>
      </c>
    </row>
    <row r="303" s="20" customFormat="true" ht="37.9" hidden="false" customHeight="true" outlineLevel="0" collapsed="false">
      <c r="B303" s="21"/>
      <c r="C303" s="151" t="s">
        <v>819</v>
      </c>
      <c r="D303" s="151" t="s">
        <v>172</v>
      </c>
      <c r="E303" s="152" t="s">
        <v>2170</v>
      </c>
      <c r="F303" s="153" t="s">
        <v>2171</v>
      </c>
      <c r="G303" s="154" t="s">
        <v>1271</v>
      </c>
      <c r="H303" s="155" t="n">
        <v>16</v>
      </c>
      <c r="I303" s="156" t="n">
        <v>9880</v>
      </c>
      <c r="J303" s="157" t="n">
        <f aca="false">ROUND(I303*H303,2)</f>
        <v>158080</v>
      </c>
      <c r="K303" s="153"/>
      <c r="L303" s="21"/>
      <c r="M303" s="158"/>
      <c r="N303" s="159" t="s">
        <v>42</v>
      </c>
      <c r="O303" s="160" t="n">
        <v>2.5</v>
      </c>
      <c r="P303" s="160" t="n">
        <f aca="false">O303*H303</f>
        <v>40</v>
      </c>
      <c r="Q303" s="160" t="n">
        <v>0.01665</v>
      </c>
      <c r="R303" s="160" t="n">
        <f aca="false">Q303*H303</f>
        <v>0.2664</v>
      </c>
      <c r="S303" s="160" t="n">
        <v>0</v>
      </c>
      <c r="T303" s="161" t="n">
        <f aca="false">S303*H303</f>
        <v>0</v>
      </c>
      <c r="AR303" s="162" t="s">
        <v>280</v>
      </c>
      <c r="AT303" s="162" t="s">
        <v>172</v>
      </c>
      <c r="AU303" s="162" t="s">
        <v>80</v>
      </c>
      <c r="AY303" s="4" t="s">
        <v>170</v>
      </c>
      <c r="BE303" s="163" t="n">
        <f aca="false">IF(N303="základní",J303,0)</f>
        <v>158080</v>
      </c>
      <c r="BF303" s="163" t="n">
        <f aca="false">IF(N303="snížená",J303,0)</f>
        <v>0</v>
      </c>
      <c r="BG303" s="163" t="n">
        <f aca="false">IF(N303="zákl. přenesená",J303,0)</f>
        <v>0</v>
      </c>
      <c r="BH303" s="163" t="n">
        <f aca="false">IF(N303="sníž. přenesená",J303,0)</f>
        <v>0</v>
      </c>
      <c r="BI303" s="163" t="n">
        <f aca="false">IF(N303="nulová",J303,0)</f>
        <v>0</v>
      </c>
      <c r="BJ303" s="4" t="s">
        <v>78</v>
      </c>
      <c r="BK303" s="163" t="n">
        <f aca="false">ROUND(I303*H303,2)</f>
        <v>158080</v>
      </c>
      <c r="BL303" s="4" t="s">
        <v>280</v>
      </c>
      <c r="BM303" s="162" t="s">
        <v>2172</v>
      </c>
    </row>
    <row r="304" s="20" customFormat="true" ht="10.5" hidden="false" customHeight="false" outlineLevel="0" collapsed="false">
      <c r="B304" s="21"/>
      <c r="D304" s="164" t="s">
        <v>178</v>
      </c>
      <c r="F304" s="165" t="s">
        <v>2173</v>
      </c>
      <c r="L304" s="21"/>
      <c r="M304" s="166"/>
      <c r="T304" s="52"/>
      <c r="AT304" s="4" t="s">
        <v>178</v>
      </c>
      <c r="AU304" s="4" t="s">
        <v>80</v>
      </c>
    </row>
    <row r="305" s="20" customFormat="true" ht="44.25" hidden="false" customHeight="true" outlineLevel="0" collapsed="false">
      <c r="B305" s="21"/>
      <c r="C305" s="151" t="s">
        <v>826</v>
      </c>
      <c r="D305" s="151" t="s">
        <v>172</v>
      </c>
      <c r="E305" s="152" t="s">
        <v>2174</v>
      </c>
      <c r="F305" s="153" t="s">
        <v>2175</v>
      </c>
      <c r="G305" s="154" t="s">
        <v>207</v>
      </c>
      <c r="H305" s="155" t="n">
        <v>0.266</v>
      </c>
      <c r="I305" s="156" t="n">
        <v>794</v>
      </c>
      <c r="J305" s="157" t="n">
        <f aca="false">ROUND(I305*H305,2)</f>
        <v>211.2</v>
      </c>
      <c r="K305" s="153"/>
      <c r="L305" s="21"/>
      <c r="M305" s="158"/>
      <c r="N305" s="159" t="s">
        <v>42</v>
      </c>
      <c r="O305" s="160" t="n">
        <v>1.517</v>
      </c>
      <c r="P305" s="160" t="n">
        <f aca="false">O305*H305</f>
        <v>0.403522</v>
      </c>
      <c r="Q305" s="160" t="n">
        <v>0</v>
      </c>
      <c r="R305" s="160" t="n">
        <f aca="false">Q305*H305</f>
        <v>0</v>
      </c>
      <c r="S305" s="160" t="n">
        <v>0</v>
      </c>
      <c r="T305" s="161" t="n">
        <f aca="false">S305*H305</f>
        <v>0</v>
      </c>
      <c r="AR305" s="162" t="s">
        <v>280</v>
      </c>
      <c r="AT305" s="162" t="s">
        <v>172</v>
      </c>
      <c r="AU305" s="162" t="s">
        <v>80</v>
      </c>
      <c r="AY305" s="4" t="s">
        <v>170</v>
      </c>
      <c r="BE305" s="163" t="n">
        <f aca="false">IF(N305="základní",J305,0)</f>
        <v>211.2</v>
      </c>
      <c r="BF305" s="163" t="n">
        <f aca="false">IF(N305="snížená",J305,0)</f>
        <v>0</v>
      </c>
      <c r="BG305" s="163" t="n">
        <f aca="false">IF(N305="zákl. přenesená",J305,0)</f>
        <v>0</v>
      </c>
      <c r="BH305" s="163" t="n">
        <f aca="false">IF(N305="sníž. přenesená",J305,0)</f>
        <v>0</v>
      </c>
      <c r="BI305" s="163" t="n">
        <f aca="false">IF(N305="nulová",J305,0)</f>
        <v>0</v>
      </c>
      <c r="BJ305" s="4" t="s">
        <v>78</v>
      </c>
      <c r="BK305" s="163" t="n">
        <f aca="false">ROUND(I305*H305,2)</f>
        <v>211.2</v>
      </c>
      <c r="BL305" s="4" t="s">
        <v>280</v>
      </c>
      <c r="BM305" s="162" t="s">
        <v>2176</v>
      </c>
    </row>
    <row r="306" s="20" customFormat="true" ht="10.5" hidden="false" customHeight="false" outlineLevel="0" collapsed="false">
      <c r="B306" s="21"/>
      <c r="D306" s="164" t="s">
        <v>178</v>
      </c>
      <c r="F306" s="165" t="s">
        <v>2177</v>
      </c>
      <c r="L306" s="21"/>
      <c r="M306" s="166"/>
      <c r="T306" s="52"/>
      <c r="AT306" s="4" t="s">
        <v>178</v>
      </c>
      <c r="AU306" s="4" t="s">
        <v>80</v>
      </c>
    </row>
    <row r="307" s="139" customFormat="true" ht="22.9" hidden="false" customHeight="true" outlineLevel="0" collapsed="false">
      <c r="B307" s="140"/>
      <c r="D307" s="141" t="s">
        <v>70</v>
      </c>
      <c r="E307" s="149" t="s">
        <v>2178</v>
      </c>
      <c r="F307" s="149" t="s">
        <v>2179</v>
      </c>
      <c r="J307" s="150" t="n">
        <f aca="false">BK307</f>
        <v>35400</v>
      </c>
      <c r="L307" s="140"/>
      <c r="M307" s="144"/>
      <c r="P307" s="145" t="n">
        <f aca="false">SUM(P308:P311)</f>
        <v>7.5</v>
      </c>
      <c r="R307" s="145" t="n">
        <f aca="false">SUM(R308:R311)</f>
        <v>0.0078</v>
      </c>
      <c r="T307" s="146" t="n">
        <f aca="false">SUM(T308:T311)</f>
        <v>0</v>
      </c>
      <c r="AR307" s="141" t="s">
        <v>80</v>
      </c>
      <c r="AT307" s="147" t="s">
        <v>70</v>
      </c>
      <c r="AU307" s="147" t="s">
        <v>78</v>
      </c>
      <c r="AY307" s="141" t="s">
        <v>170</v>
      </c>
      <c r="BK307" s="148" t="n">
        <f aca="false">SUM(BK308:BK311)</f>
        <v>35400</v>
      </c>
    </row>
    <row r="308" s="20" customFormat="true" ht="37.9" hidden="false" customHeight="true" outlineLevel="0" collapsed="false">
      <c r="B308" s="21"/>
      <c r="C308" s="151" t="s">
        <v>832</v>
      </c>
      <c r="D308" s="151" t="s">
        <v>172</v>
      </c>
      <c r="E308" s="152" t="s">
        <v>2180</v>
      </c>
      <c r="F308" s="153" t="s">
        <v>2181</v>
      </c>
      <c r="G308" s="154" t="s">
        <v>292</v>
      </c>
      <c r="H308" s="155" t="n">
        <v>6</v>
      </c>
      <c r="I308" s="156" t="n">
        <v>2830</v>
      </c>
      <c r="J308" s="157" t="n">
        <f aca="false">ROUND(I308*H308,2)</f>
        <v>16980</v>
      </c>
      <c r="K308" s="153"/>
      <c r="L308" s="21"/>
      <c r="M308" s="158"/>
      <c r="N308" s="159" t="s">
        <v>42</v>
      </c>
      <c r="O308" s="160" t="n">
        <v>0.625</v>
      </c>
      <c r="P308" s="160" t="n">
        <f aca="false">O308*H308</f>
        <v>3.75</v>
      </c>
      <c r="Q308" s="160" t="n">
        <v>0.0006</v>
      </c>
      <c r="R308" s="160" t="n">
        <f aca="false">Q308*H308</f>
        <v>0.0036</v>
      </c>
      <c r="S308" s="160" t="n">
        <v>0</v>
      </c>
      <c r="T308" s="161" t="n">
        <f aca="false">S308*H308</f>
        <v>0</v>
      </c>
      <c r="AR308" s="162" t="s">
        <v>280</v>
      </c>
      <c r="AT308" s="162" t="s">
        <v>172</v>
      </c>
      <c r="AU308" s="162" t="s">
        <v>80</v>
      </c>
      <c r="AY308" s="4" t="s">
        <v>170</v>
      </c>
      <c r="BE308" s="163" t="n">
        <f aca="false">IF(N308="základní",J308,0)</f>
        <v>16980</v>
      </c>
      <c r="BF308" s="163" t="n">
        <f aca="false">IF(N308="snížená",J308,0)</f>
        <v>0</v>
      </c>
      <c r="BG308" s="163" t="n">
        <f aca="false">IF(N308="zákl. přenesená",J308,0)</f>
        <v>0</v>
      </c>
      <c r="BH308" s="163" t="n">
        <f aca="false">IF(N308="sníž. přenesená",J308,0)</f>
        <v>0</v>
      </c>
      <c r="BI308" s="163" t="n">
        <f aca="false">IF(N308="nulová",J308,0)</f>
        <v>0</v>
      </c>
      <c r="BJ308" s="4" t="s">
        <v>78</v>
      </c>
      <c r="BK308" s="163" t="n">
        <f aca="false">ROUND(I308*H308,2)</f>
        <v>16980</v>
      </c>
      <c r="BL308" s="4" t="s">
        <v>280</v>
      </c>
      <c r="BM308" s="162" t="s">
        <v>2182</v>
      </c>
    </row>
    <row r="309" s="20" customFormat="true" ht="10.5" hidden="false" customHeight="false" outlineLevel="0" collapsed="false">
      <c r="B309" s="21"/>
      <c r="D309" s="164" t="s">
        <v>178</v>
      </c>
      <c r="F309" s="165" t="s">
        <v>2183</v>
      </c>
      <c r="L309" s="21"/>
      <c r="M309" s="166"/>
      <c r="T309" s="52"/>
      <c r="AT309" s="4" t="s">
        <v>178</v>
      </c>
      <c r="AU309" s="4" t="s">
        <v>80</v>
      </c>
    </row>
    <row r="310" s="20" customFormat="true" ht="37.9" hidden="false" customHeight="true" outlineLevel="0" collapsed="false">
      <c r="B310" s="21"/>
      <c r="C310" s="151" t="s">
        <v>836</v>
      </c>
      <c r="D310" s="151" t="s">
        <v>172</v>
      </c>
      <c r="E310" s="152" t="s">
        <v>2184</v>
      </c>
      <c r="F310" s="153" t="s">
        <v>2185</v>
      </c>
      <c r="G310" s="154" t="s">
        <v>292</v>
      </c>
      <c r="H310" s="155" t="n">
        <v>6</v>
      </c>
      <c r="I310" s="156" t="n">
        <v>3070</v>
      </c>
      <c r="J310" s="157" t="n">
        <f aca="false">ROUND(I310*H310,2)</f>
        <v>18420</v>
      </c>
      <c r="K310" s="153"/>
      <c r="L310" s="21"/>
      <c r="M310" s="158"/>
      <c r="N310" s="159" t="s">
        <v>42</v>
      </c>
      <c r="O310" s="160" t="n">
        <v>0.625</v>
      </c>
      <c r="P310" s="160" t="n">
        <f aca="false">O310*H310</f>
        <v>3.75</v>
      </c>
      <c r="Q310" s="160" t="n">
        <v>0.0007</v>
      </c>
      <c r="R310" s="160" t="n">
        <f aca="false">Q310*H310</f>
        <v>0.0042</v>
      </c>
      <c r="S310" s="160" t="n">
        <v>0</v>
      </c>
      <c r="T310" s="161" t="n">
        <f aca="false">S310*H310</f>
        <v>0</v>
      </c>
      <c r="AR310" s="162" t="s">
        <v>280</v>
      </c>
      <c r="AT310" s="162" t="s">
        <v>172</v>
      </c>
      <c r="AU310" s="162" t="s">
        <v>80</v>
      </c>
      <c r="AY310" s="4" t="s">
        <v>170</v>
      </c>
      <c r="BE310" s="163" t="n">
        <f aca="false">IF(N310="základní",J310,0)</f>
        <v>18420</v>
      </c>
      <c r="BF310" s="163" t="n">
        <f aca="false">IF(N310="snížená",J310,0)</f>
        <v>0</v>
      </c>
      <c r="BG310" s="163" t="n">
        <f aca="false">IF(N310="zákl. přenesená",J310,0)</f>
        <v>0</v>
      </c>
      <c r="BH310" s="163" t="n">
        <f aca="false">IF(N310="sníž. přenesená",J310,0)</f>
        <v>0</v>
      </c>
      <c r="BI310" s="163" t="n">
        <f aca="false">IF(N310="nulová",J310,0)</f>
        <v>0</v>
      </c>
      <c r="BJ310" s="4" t="s">
        <v>78</v>
      </c>
      <c r="BK310" s="163" t="n">
        <f aca="false">ROUND(I310*H310,2)</f>
        <v>18420</v>
      </c>
      <c r="BL310" s="4" t="s">
        <v>280</v>
      </c>
      <c r="BM310" s="162" t="s">
        <v>2186</v>
      </c>
    </row>
    <row r="311" s="20" customFormat="true" ht="10.5" hidden="false" customHeight="false" outlineLevel="0" collapsed="false">
      <c r="B311" s="21"/>
      <c r="D311" s="164" t="s">
        <v>178</v>
      </c>
      <c r="F311" s="165" t="s">
        <v>2187</v>
      </c>
      <c r="L311" s="21"/>
      <c r="M311" s="166"/>
      <c r="T311" s="52"/>
      <c r="AT311" s="4" t="s">
        <v>178</v>
      </c>
      <c r="AU311" s="4" t="s">
        <v>80</v>
      </c>
    </row>
    <row r="312" s="139" customFormat="true" ht="25.9" hidden="false" customHeight="true" outlineLevel="0" collapsed="false">
      <c r="B312" s="140"/>
      <c r="D312" s="141" t="s">
        <v>70</v>
      </c>
      <c r="E312" s="142" t="s">
        <v>2188</v>
      </c>
      <c r="F312" s="142" t="s">
        <v>2189</v>
      </c>
      <c r="J312" s="143" t="n">
        <f aca="false">BK312</f>
        <v>18524</v>
      </c>
      <c r="L312" s="140"/>
      <c r="M312" s="144"/>
      <c r="P312" s="145" t="n">
        <f aca="false">SUM(P313:P318)</f>
        <v>47</v>
      </c>
      <c r="R312" s="145" t="n">
        <f aca="false">SUM(R313:R318)</f>
        <v>0</v>
      </c>
      <c r="T312" s="146" t="n">
        <f aca="false">SUM(T313:T318)</f>
        <v>0</v>
      </c>
      <c r="AR312" s="141" t="s">
        <v>176</v>
      </c>
      <c r="AT312" s="147" t="s">
        <v>70</v>
      </c>
      <c r="AU312" s="147" t="s">
        <v>71</v>
      </c>
      <c r="AY312" s="141" t="s">
        <v>170</v>
      </c>
      <c r="BK312" s="148" t="n">
        <f aca="false">SUM(BK313:BK318)</f>
        <v>18524</v>
      </c>
    </row>
    <row r="313" s="20" customFormat="true" ht="44.25" hidden="false" customHeight="true" outlineLevel="0" collapsed="false">
      <c r="B313" s="21"/>
      <c r="C313" s="151" t="s">
        <v>841</v>
      </c>
      <c r="D313" s="151" t="s">
        <v>172</v>
      </c>
      <c r="E313" s="152" t="s">
        <v>2190</v>
      </c>
      <c r="F313" s="153" t="s">
        <v>2191</v>
      </c>
      <c r="G313" s="154" t="s">
        <v>2192</v>
      </c>
      <c r="H313" s="155" t="n">
        <v>36</v>
      </c>
      <c r="I313" s="156" t="n">
        <v>331</v>
      </c>
      <c r="J313" s="157" t="n">
        <f aca="false">ROUND(I313*H313,2)</f>
        <v>11916</v>
      </c>
      <c r="K313" s="153"/>
      <c r="L313" s="21"/>
      <c r="M313" s="158"/>
      <c r="N313" s="159" t="s">
        <v>42</v>
      </c>
      <c r="O313" s="160" t="n">
        <v>1</v>
      </c>
      <c r="P313" s="160" t="n">
        <f aca="false">O313*H313</f>
        <v>36</v>
      </c>
      <c r="Q313" s="160" t="n">
        <v>0</v>
      </c>
      <c r="R313" s="160" t="n">
        <f aca="false">Q313*H313</f>
        <v>0</v>
      </c>
      <c r="S313" s="160" t="n">
        <v>0</v>
      </c>
      <c r="T313" s="161" t="n">
        <f aca="false">S313*H313</f>
        <v>0</v>
      </c>
      <c r="AR313" s="162" t="s">
        <v>2193</v>
      </c>
      <c r="AT313" s="162" t="s">
        <v>172</v>
      </c>
      <c r="AU313" s="162" t="s">
        <v>78</v>
      </c>
      <c r="AY313" s="4" t="s">
        <v>170</v>
      </c>
      <c r="BE313" s="163" t="n">
        <f aca="false">IF(N313="základní",J313,0)</f>
        <v>11916</v>
      </c>
      <c r="BF313" s="163" t="n">
        <f aca="false">IF(N313="snížená",J313,0)</f>
        <v>0</v>
      </c>
      <c r="BG313" s="163" t="n">
        <f aca="false">IF(N313="zákl. přenesená",J313,0)</f>
        <v>0</v>
      </c>
      <c r="BH313" s="163" t="n">
        <f aca="false">IF(N313="sníž. přenesená",J313,0)</f>
        <v>0</v>
      </c>
      <c r="BI313" s="163" t="n">
        <f aca="false">IF(N313="nulová",J313,0)</f>
        <v>0</v>
      </c>
      <c r="BJ313" s="4" t="s">
        <v>78</v>
      </c>
      <c r="BK313" s="163" t="n">
        <f aca="false">ROUND(I313*H313,2)</f>
        <v>11916</v>
      </c>
      <c r="BL313" s="4" t="s">
        <v>2193</v>
      </c>
      <c r="BM313" s="162" t="s">
        <v>2194</v>
      </c>
    </row>
    <row r="314" s="20" customFormat="true" ht="10.5" hidden="false" customHeight="false" outlineLevel="0" collapsed="false">
      <c r="B314" s="21"/>
      <c r="D314" s="164" t="s">
        <v>178</v>
      </c>
      <c r="F314" s="165" t="s">
        <v>2195</v>
      </c>
      <c r="L314" s="21"/>
      <c r="M314" s="166"/>
      <c r="T314" s="52"/>
      <c r="AT314" s="4" t="s">
        <v>178</v>
      </c>
      <c r="AU314" s="4" t="s">
        <v>78</v>
      </c>
    </row>
    <row r="315" s="20" customFormat="true" ht="37.9" hidden="false" customHeight="true" outlineLevel="0" collapsed="false">
      <c r="B315" s="21"/>
      <c r="C315" s="151" t="s">
        <v>848</v>
      </c>
      <c r="D315" s="151" t="s">
        <v>172</v>
      </c>
      <c r="E315" s="152" t="s">
        <v>2196</v>
      </c>
      <c r="F315" s="153" t="s">
        <v>2197</v>
      </c>
      <c r="G315" s="154" t="s">
        <v>2192</v>
      </c>
      <c r="H315" s="155" t="n">
        <v>3</v>
      </c>
      <c r="I315" s="156" t="n">
        <v>680</v>
      </c>
      <c r="J315" s="157" t="n">
        <f aca="false">ROUND(I315*H315,2)</f>
        <v>2040</v>
      </c>
      <c r="K315" s="153"/>
      <c r="L315" s="21"/>
      <c r="M315" s="158"/>
      <c r="N315" s="159" t="s">
        <v>42</v>
      </c>
      <c r="O315" s="160" t="n">
        <v>1</v>
      </c>
      <c r="P315" s="160" t="n">
        <f aca="false">O315*H315</f>
        <v>3</v>
      </c>
      <c r="Q315" s="160" t="n">
        <v>0</v>
      </c>
      <c r="R315" s="160" t="n">
        <f aca="false">Q315*H315</f>
        <v>0</v>
      </c>
      <c r="S315" s="160" t="n">
        <v>0</v>
      </c>
      <c r="T315" s="161" t="n">
        <f aca="false">S315*H315</f>
        <v>0</v>
      </c>
      <c r="AR315" s="162" t="s">
        <v>2193</v>
      </c>
      <c r="AT315" s="162" t="s">
        <v>172</v>
      </c>
      <c r="AU315" s="162" t="s">
        <v>78</v>
      </c>
      <c r="AY315" s="4" t="s">
        <v>170</v>
      </c>
      <c r="BE315" s="163" t="n">
        <f aca="false">IF(N315="základní",J315,0)</f>
        <v>2040</v>
      </c>
      <c r="BF315" s="163" t="n">
        <f aca="false">IF(N315="snížená",J315,0)</f>
        <v>0</v>
      </c>
      <c r="BG315" s="163" t="n">
        <f aca="false">IF(N315="zákl. přenesená",J315,0)</f>
        <v>0</v>
      </c>
      <c r="BH315" s="163" t="n">
        <f aca="false">IF(N315="sníž. přenesená",J315,0)</f>
        <v>0</v>
      </c>
      <c r="BI315" s="163" t="n">
        <f aca="false">IF(N315="nulová",J315,0)</f>
        <v>0</v>
      </c>
      <c r="BJ315" s="4" t="s">
        <v>78</v>
      </c>
      <c r="BK315" s="163" t="n">
        <f aca="false">ROUND(I315*H315,2)</f>
        <v>2040</v>
      </c>
      <c r="BL315" s="4" t="s">
        <v>2193</v>
      </c>
      <c r="BM315" s="162" t="s">
        <v>2198</v>
      </c>
    </row>
    <row r="316" s="20" customFormat="true" ht="10.5" hidden="false" customHeight="false" outlineLevel="0" collapsed="false">
      <c r="B316" s="21"/>
      <c r="D316" s="164" t="s">
        <v>178</v>
      </c>
      <c r="F316" s="165" t="s">
        <v>2199</v>
      </c>
      <c r="L316" s="21"/>
      <c r="M316" s="166"/>
      <c r="T316" s="52"/>
      <c r="AT316" s="4" t="s">
        <v>178</v>
      </c>
      <c r="AU316" s="4" t="s">
        <v>78</v>
      </c>
    </row>
    <row r="317" s="20" customFormat="true" ht="37.9" hidden="false" customHeight="true" outlineLevel="0" collapsed="false">
      <c r="B317" s="21"/>
      <c r="C317" s="151" t="s">
        <v>853</v>
      </c>
      <c r="D317" s="151" t="s">
        <v>172</v>
      </c>
      <c r="E317" s="152" t="s">
        <v>2200</v>
      </c>
      <c r="F317" s="153" t="s">
        <v>2201</v>
      </c>
      <c r="G317" s="154" t="s">
        <v>2192</v>
      </c>
      <c r="H317" s="155" t="n">
        <v>8</v>
      </c>
      <c r="I317" s="156" t="n">
        <v>571</v>
      </c>
      <c r="J317" s="157" t="n">
        <f aca="false">ROUND(I317*H317,2)</f>
        <v>4568</v>
      </c>
      <c r="K317" s="153"/>
      <c r="L317" s="21"/>
      <c r="M317" s="158"/>
      <c r="N317" s="159" t="s">
        <v>42</v>
      </c>
      <c r="O317" s="160" t="n">
        <v>1</v>
      </c>
      <c r="P317" s="160" t="n">
        <f aca="false">O317*H317</f>
        <v>8</v>
      </c>
      <c r="Q317" s="160" t="n">
        <v>0</v>
      </c>
      <c r="R317" s="160" t="n">
        <f aca="false">Q317*H317</f>
        <v>0</v>
      </c>
      <c r="S317" s="160" t="n">
        <v>0</v>
      </c>
      <c r="T317" s="161" t="n">
        <f aca="false">S317*H317</f>
        <v>0</v>
      </c>
      <c r="AR317" s="162" t="s">
        <v>2193</v>
      </c>
      <c r="AT317" s="162" t="s">
        <v>172</v>
      </c>
      <c r="AU317" s="162" t="s">
        <v>78</v>
      </c>
      <c r="AY317" s="4" t="s">
        <v>170</v>
      </c>
      <c r="BE317" s="163" t="n">
        <f aca="false">IF(N317="základní",J317,0)</f>
        <v>4568</v>
      </c>
      <c r="BF317" s="163" t="n">
        <f aca="false">IF(N317="snížená",J317,0)</f>
        <v>0</v>
      </c>
      <c r="BG317" s="163" t="n">
        <f aca="false">IF(N317="zákl. přenesená",J317,0)</f>
        <v>0</v>
      </c>
      <c r="BH317" s="163" t="n">
        <f aca="false">IF(N317="sníž. přenesená",J317,0)</f>
        <v>0</v>
      </c>
      <c r="BI317" s="163" t="n">
        <f aca="false">IF(N317="nulová",J317,0)</f>
        <v>0</v>
      </c>
      <c r="BJ317" s="4" t="s">
        <v>78</v>
      </c>
      <c r="BK317" s="163" t="n">
        <f aca="false">ROUND(I317*H317,2)</f>
        <v>4568</v>
      </c>
      <c r="BL317" s="4" t="s">
        <v>2193</v>
      </c>
      <c r="BM317" s="162" t="s">
        <v>2202</v>
      </c>
    </row>
    <row r="318" s="20" customFormat="true" ht="10.5" hidden="false" customHeight="false" outlineLevel="0" collapsed="false">
      <c r="B318" s="21"/>
      <c r="D318" s="164" t="s">
        <v>178</v>
      </c>
      <c r="F318" s="165" t="s">
        <v>2203</v>
      </c>
      <c r="L318" s="21"/>
      <c r="M318" s="206"/>
      <c r="N318" s="207"/>
      <c r="O318" s="207"/>
      <c r="P318" s="207"/>
      <c r="Q318" s="207"/>
      <c r="R318" s="207"/>
      <c r="S318" s="207"/>
      <c r="T318" s="208"/>
      <c r="AT318" s="4" t="s">
        <v>178</v>
      </c>
      <c r="AU318" s="4" t="s">
        <v>78</v>
      </c>
    </row>
    <row r="319" s="20" customFormat="true" ht="6.95" hidden="false" customHeight="true" outlineLevel="0" collapsed="false">
      <c r="B319" s="36"/>
      <c r="C319" s="37"/>
      <c r="D319" s="37"/>
      <c r="E319" s="37"/>
      <c r="F319" s="37"/>
      <c r="G319" s="37"/>
      <c r="H319" s="37"/>
      <c r="I319" s="37"/>
      <c r="J319" s="37"/>
      <c r="K319" s="37"/>
      <c r="L319" s="21"/>
    </row>
  </sheetData>
  <autoFilter ref="C97:K318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</mergeCells>
  <hyperlinks>
    <hyperlink ref="F102" r:id="rId1" display="https://podminky.urs.cz/item/CS_URS_2022_02/612135101"/>
    <hyperlink ref="F105" r:id="rId2" display="https://podminky.urs.cz/item/CS_URS_2022_02/972054141"/>
    <hyperlink ref="F107" r:id="rId3" display="https://podminky.urs.cz/item/CS_URS_2022_02/974031142"/>
    <hyperlink ref="F109" r:id="rId4" display="https://podminky.urs.cz/item/CS_URS_2022_02/974031144"/>
    <hyperlink ref="F111" r:id="rId5" display="https://podminky.urs.cz/item/CS_URS_2022_02/974031153"/>
    <hyperlink ref="F113" r:id="rId6" display="https://podminky.urs.cz/item/CS_URS_2022_02/974031157"/>
    <hyperlink ref="F115" r:id="rId7" display="https://podminky.urs.cz/item/CS_URS_2022_02/974031164"/>
    <hyperlink ref="F118" r:id="rId8" display="https://podminky.urs.cz/item/CS_URS_2022_02/997013213"/>
    <hyperlink ref="F120" r:id="rId9" display="https://podminky.urs.cz/item/CS_URS_2022_02/997013501"/>
    <hyperlink ref="F122" r:id="rId10" display="https://podminky.urs.cz/item/CS_URS_2022_02/997013509"/>
    <hyperlink ref="F127" r:id="rId11" display="https://podminky.urs.cz/item/CS_URS_2022_02/997013631"/>
    <hyperlink ref="F132" r:id="rId12" display="https://podminky.urs.cz/item/CS_URS_2022_02/713463211"/>
    <hyperlink ref="F139" r:id="rId13" display="https://podminky.urs.cz/item/CS_URS_2022_02/998713101"/>
    <hyperlink ref="F142" r:id="rId14" display="https://podminky.urs.cz/item/CS_URS_2022_02/721173401"/>
    <hyperlink ref="F144" r:id="rId15" display="https://podminky.urs.cz/item/CS_URS_2022_02/721173402"/>
    <hyperlink ref="F146" r:id="rId16" display="https://podminky.urs.cz/item/CS_URS_2022_02/721173403"/>
    <hyperlink ref="F148" r:id="rId17" display="https://podminky.urs.cz/item/CS_URS_2022_02/721173404"/>
    <hyperlink ref="F150" r:id="rId18" display="https://podminky.urs.cz/item/CS_URS_2022_02/721174024"/>
    <hyperlink ref="F152" r:id="rId19" display="https://podminky.urs.cz/item/CS_URS_2022_02/721174025"/>
    <hyperlink ref="F154" r:id="rId20" display="https://podminky.urs.cz/item/CS_URS_2022_02/721174042"/>
    <hyperlink ref="F156" r:id="rId21" display="https://podminky.urs.cz/item/CS_URS_2022_02/721174043"/>
    <hyperlink ref="F158" r:id="rId22" display="https://podminky.urs.cz/item/CS_URS_2022_02/721174045"/>
    <hyperlink ref="F160" r:id="rId23" display="https://podminky.urs.cz/item/CS_URS_2022_02/721211501"/>
    <hyperlink ref="F162" r:id="rId24" display="https://podminky.urs.cz/item/CS_URS_2022_02/721212125"/>
    <hyperlink ref="F164" r:id="rId25" display="https://podminky.urs.cz/item/CS_URS_2022_02/721212127"/>
    <hyperlink ref="F166" r:id="rId26" display="https://podminky.urs.cz/item/CS_URS_2022_02/721212128"/>
    <hyperlink ref="F168" r:id="rId27" display="https://podminky.urs.cz/item/CS_URS_2022_02/721226511"/>
    <hyperlink ref="F170" r:id="rId28" display="https://podminky.urs.cz/item/CS_URS_2022_02/721242115"/>
    <hyperlink ref="F172" r:id="rId29" display="https://podminky.urs.cz/item/CS_URS_2022_02/721273153"/>
    <hyperlink ref="F174" r:id="rId30" display="https://podminky.urs.cz/item/CS_URS_2022_02/721274123"/>
    <hyperlink ref="F176" r:id="rId31" display="https://podminky.urs.cz/item/CS_URS_2022_02/721290111"/>
    <hyperlink ref="F178" r:id="rId32" display="https://podminky.urs.cz/item/CS_URS_2022_02/721290112"/>
    <hyperlink ref="F180" r:id="rId33" display="https://podminky.urs.cz/item/CS_URS_2022_02/998721101"/>
    <hyperlink ref="F183" r:id="rId34" display="https://podminky.urs.cz/item/CS_URS_2022_02/722175002"/>
    <hyperlink ref="F185" r:id="rId35" display="https://podminky.urs.cz/item/CS_URS_2022_02/722175003"/>
    <hyperlink ref="F187" r:id="rId36" display="https://podminky.urs.cz/item/CS_URS_2022_02/722175004"/>
    <hyperlink ref="F189" r:id="rId37" display="https://podminky.urs.cz/item/CS_URS_2022_02/722175005"/>
    <hyperlink ref="F191" r:id="rId38" display="https://podminky.urs.cz/item/CS_URS_2022_02/722175006"/>
    <hyperlink ref="F193" r:id="rId39" display="https://podminky.urs.cz/item/CS_URS_2022_02/722181211"/>
    <hyperlink ref="F195" r:id="rId40" display="https://podminky.urs.cz/item/CS_URS_2022_02/722181212"/>
    <hyperlink ref="F197" r:id="rId41" display="https://podminky.urs.cz/item/CS_URS_2022_02/722181221"/>
    <hyperlink ref="F199" r:id="rId42" display="https://podminky.urs.cz/item/CS_URS_2022_02/722181222"/>
    <hyperlink ref="F201" r:id="rId43" display="https://podminky.urs.cz/item/CS_URS_2022_02/722181241"/>
    <hyperlink ref="F203" r:id="rId44" display="https://podminky.urs.cz/item/CS_URS_2022_02/722181242"/>
    <hyperlink ref="F205" r:id="rId45" display="https://podminky.urs.cz/item/CS_URS_2022_02/722181243"/>
    <hyperlink ref="F207" r:id="rId46" display="https://podminky.urs.cz/item/CS_URS_2022_02/722182011"/>
    <hyperlink ref="F209" r:id="rId47" display="https://podminky.urs.cz/item/CS_URS_2022_02/722182012"/>
    <hyperlink ref="F211" r:id="rId48" display="https://podminky.urs.cz/item/CS_URS_2022_02/722182013"/>
    <hyperlink ref="F213" r:id="rId49" display="https://podminky.urs.cz/item/CS_URS_2022_02/722182014"/>
    <hyperlink ref="F215" r:id="rId50" display="https://podminky.urs.cz/item/CS_URS_2022_02/722182015"/>
    <hyperlink ref="F217" r:id="rId51" display="https://podminky.urs.cz/item/CS_URS_2022_02/722190401"/>
    <hyperlink ref="F219" r:id="rId52" display="https://podminky.urs.cz/item/CS_URS_2022_02/722220111"/>
    <hyperlink ref="F221" r:id="rId53" display="https://podminky.urs.cz/item/CS_URS_2022_02/722220121"/>
    <hyperlink ref="F223" r:id="rId54" display="https://podminky.urs.cz/item/CS_URS_2022_02/722224116"/>
    <hyperlink ref="F225" r:id="rId55" display="https://podminky.urs.cz/item/CS_URS_2022_02/722231074"/>
    <hyperlink ref="F227" r:id="rId56" display="https://podminky.urs.cz/item/CS_URS_2022_02/722231076"/>
    <hyperlink ref="F229" r:id="rId57" display="https://podminky.urs.cz/item/CS_URS_2022_02/722231143"/>
    <hyperlink ref="F231" r:id="rId58" display="https://podminky.urs.cz/item/CS_URS_2022_02/722232043"/>
    <hyperlink ref="F233" r:id="rId59" display="https://podminky.urs.cz/item/CS_URS_2022_02/722232044"/>
    <hyperlink ref="F235" r:id="rId60" display="https://podminky.urs.cz/item/CS_URS_2022_02/722232045"/>
    <hyperlink ref="F237" r:id="rId61" display="https://podminky.urs.cz/item/CS_URS_2022_02/722232047"/>
    <hyperlink ref="F239" r:id="rId62" display="https://podminky.urs.cz/item/CS_URS_2022_02/722232061"/>
    <hyperlink ref="F241" r:id="rId63" display="https://podminky.urs.cz/item/CS_URS_2022_02/722232062"/>
    <hyperlink ref="F243" r:id="rId64" display="https://podminky.urs.cz/item/CS_URS_2022_02/722232063"/>
    <hyperlink ref="F245" r:id="rId65" display="https://podminky.urs.cz/item/CS_URS_2022_02/722232065"/>
    <hyperlink ref="F247" r:id="rId66" display="https://podminky.urs.cz/item/CS_URS_2022_02/722234265"/>
    <hyperlink ref="F249" r:id="rId67" display="https://podminky.urs.cz/item/CS_URS_2022_02/722250133"/>
    <hyperlink ref="F251" r:id="rId68" display="https://podminky.urs.cz/item/CS_URS_2022_02/722263205"/>
    <hyperlink ref="F253" r:id="rId69" display="https://podminky.urs.cz/item/CS_URS_2022_02/722290226"/>
    <hyperlink ref="F255" r:id="rId70" display="https://podminky.urs.cz/item/CS_URS_2022_02/722290234"/>
    <hyperlink ref="F257" r:id="rId71" display="https://podminky.urs.cz/item/CS_URS_2022_02/998722101"/>
    <hyperlink ref="F260" r:id="rId72" display="https://podminky.urs.cz/item/CS_URS_2022_02/724233014"/>
    <hyperlink ref="F262" r:id="rId73" display="https://podminky.urs.cz/item/CS_URS_2022_02/998724101"/>
    <hyperlink ref="F265" r:id="rId74" display="https://podminky.urs.cz/item/CS_URS_2022_02/725112022"/>
    <hyperlink ref="F267" r:id="rId75" display="https://podminky.urs.cz/item/CS_URS_2022_02/725121527"/>
    <hyperlink ref="F269" r:id="rId76" display="https://podminky.urs.cz/item/CS_URS_2022_02/725211602"/>
    <hyperlink ref="F271" r:id="rId77" display="https://podminky.urs.cz/item/CS_URS_2022_02/725211703"/>
    <hyperlink ref="F273" r:id="rId78" display="https://podminky.urs.cz/item/CS_URS_2022_02/725244104"/>
    <hyperlink ref="F275" r:id="rId79" display="https://podminky.urs.cz/item/CS_URS_2022_02/725331111"/>
    <hyperlink ref="F277" r:id="rId80" display="https://podminky.urs.cz/item/CS_URS_2022_02/725532124"/>
    <hyperlink ref="F279" r:id="rId81" display="https://podminky.urs.cz/item/CS_URS_2022_02/725813111"/>
    <hyperlink ref="F281" r:id="rId82" display="https://podminky.urs.cz/item/CS_URS_2022_02/725813112"/>
    <hyperlink ref="F283" r:id="rId83" display="https://podminky.urs.cz/item/CS_URS_2022_02/725821312"/>
    <hyperlink ref="F285" r:id="rId84" display="https://podminky.urs.cz/item/CS_URS_2022_02/725821329"/>
    <hyperlink ref="F287" r:id="rId85" display="https://podminky.urs.cz/item/CS_URS_2022_02/725822611"/>
    <hyperlink ref="F289" r:id="rId86" display="https://podminky.urs.cz/item/CS_URS_2022_02/725841332"/>
    <hyperlink ref="F291" r:id="rId87" display="https://podminky.urs.cz/item/CS_URS_2022_02/725841333"/>
    <hyperlink ref="F293" r:id="rId88" display="https://podminky.urs.cz/item/CS_URS_2022_02/725861101"/>
    <hyperlink ref="F295" r:id="rId89" display="https://podminky.urs.cz/item/CS_URS_2022_02/725862103"/>
    <hyperlink ref="F297" r:id="rId90" display="https://podminky.urs.cz/item/CS_URS_2022_02/725865411"/>
    <hyperlink ref="F299" r:id="rId91" display="https://podminky.urs.cz/item/CS_URS_2022_02/725980122"/>
    <hyperlink ref="F301" r:id="rId92" display="https://podminky.urs.cz/item/CS_URS_2022_02/998725101"/>
    <hyperlink ref="F304" r:id="rId93" display="https://podminky.urs.cz/item/CS_URS_2022_02/726131041"/>
    <hyperlink ref="F306" r:id="rId94" display="https://podminky.urs.cz/item/CS_URS_2022_02/998726111"/>
    <hyperlink ref="F309" r:id="rId95" display="https://podminky.urs.cz/item/CS_URS_2022_02/727222005"/>
    <hyperlink ref="F311" r:id="rId96" display="https://podminky.urs.cz/item/CS_URS_2022_02/727222007"/>
    <hyperlink ref="F314" r:id="rId97" display="https://podminky.urs.cz/item/CS_URS_2022_02/HZS2491"/>
    <hyperlink ref="F316" r:id="rId98" display="https://podminky.urs.cz/item/CS_URS_2022_02/HZS42121"/>
    <hyperlink ref="F318" r:id="rId99" display="https://podminky.urs.cz/item/CS_URS_2022_02/HZS4232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99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I99" activeCellId="0" sqref="I99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94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2204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ROUND(J87, 2)</f>
        <v>297000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ROUND((SUM(BE87:BE98)),  2)</f>
        <v>297000</v>
      </c>
      <c r="I35" s="110" t="n">
        <v>0.21</v>
      </c>
      <c r="J35" s="94" t="n">
        <f aca="false">ROUND(((SUM(BE87:BE98))*I35),  2)</f>
        <v>62370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ROUND((SUM(BF87:BF98)),  2)</f>
        <v>0</v>
      </c>
      <c r="I36" s="110" t="n">
        <v>0.15</v>
      </c>
      <c r="J36" s="94" t="n">
        <f aca="false">ROUND(((SUM(BF87:BF98))*I36),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ROUND((SUM(BG87:BG98)),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ROUND((SUM(BH87:BH98)),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ROUND((SUM(BI87:BI98)),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359370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22044104 - Vzduchotechnika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J87</f>
        <v>297000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140</v>
      </c>
      <c r="E64" s="124"/>
      <c r="F64" s="124"/>
      <c r="G64" s="124"/>
      <c r="H64" s="124"/>
      <c r="I64" s="124"/>
      <c r="J64" s="125" t="n">
        <f aca="false">J88</f>
        <v>297000</v>
      </c>
      <c r="L64" s="122"/>
    </row>
    <row r="65" s="89" customFormat="true" ht="19.9" hidden="false" customHeight="true" outlineLevel="0" collapsed="false">
      <c r="B65" s="126"/>
      <c r="D65" s="127" t="s">
        <v>2205</v>
      </c>
      <c r="E65" s="128"/>
      <c r="F65" s="128"/>
      <c r="G65" s="128"/>
      <c r="H65" s="128"/>
      <c r="I65" s="128"/>
      <c r="J65" s="129" t="n">
        <f aca="false">J89</f>
        <v>297000</v>
      </c>
      <c r="L65" s="126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customFormat="false" ht="12" hidden="false" customHeight="true" outlineLevel="0" collapsed="false">
      <c r="B76" s="7"/>
      <c r="C76" s="14" t="s">
        <v>124</v>
      </c>
      <c r="L76" s="7"/>
    </row>
    <row r="77" s="20" customFormat="true" ht="23.25" hidden="false" customHeight="true" outlineLevel="0" collapsed="false">
      <c r="B77" s="21"/>
      <c r="E77" s="102" t="s">
        <v>125</v>
      </c>
      <c r="F77" s="102"/>
      <c r="G77" s="102"/>
      <c r="H77" s="102"/>
      <c r="L77" s="21"/>
    </row>
    <row r="78" s="20" customFormat="true" ht="12" hidden="false" customHeight="true" outlineLevel="0" collapsed="false">
      <c r="B78" s="21"/>
      <c r="C78" s="14" t="s">
        <v>126</v>
      </c>
      <c r="L78" s="21"/>
    </row>
    <row r="79" s="20" customFormat="true" ht="16.5" hidden="false" customHeight="true" outlineLevel="0" collapsed="false">
      <c r="B79" s="21"/>
      <c r="E79" s="45" t="str">
        <f aca="false">E11</f>
        <v>22044104 - Vzduchotechnika</v>
      </c>
      <c r="F79" s="45"/>
      <c r="G79" s="45"/>
      <c r="H79" s="45"/>
      <c r="L79" s="21"/>
    </row>
    <row r="80" s="20" customFormat="true" ht="6.95" hidden="false" customHeight="true" outlineLevel="0" collapsed="false">
      <c r="B80" s="21"/>
      <c r="L80" s="21"/>
    </row>
    <row r="81" s="20" customFormat="true" ht="12" hidden="false" customHeight="true" outlineLevel="0" collapsed="false">
      <c r="B81" s="21"/>
      <c r="C81" s="14" t="s">
        <v>19</v>
      </c>
      <c r="F81" s="15" t="str">
        <f aca="false">F14</f>
        <v>Ostrava - Hrabová</v>
      </c>
      <c r="I81" s="14" t="s">
        <v>21</v>
      </c>
      <c r="J81" s="103" t="n">
        <f aca="false">IF(J14="","",J14)</f>
        <v>45979</v>
      </c>
      <c r="L81" s="21"/>
    </row>
    <row r="82" s="20" customFormat="true" ht="6.95" hidden="false" customHeight="true" outlineLevel="0" collapsed="false">
      <c r="B82" s="21"/>
      <c r="L82" s="21"/>
    </row>
    <row r="83" s="20" customFormat="true" ht="25.7" hidden="false" customHeight="true" outlineLevel="0" collapsed="false">
      <c r="B83" s="21"/>
      <c r="C83" s="14" t="s">
        <v>24</v>
      </c>
      <c r="F83" s="15" t="str">
        <f aca="false">E17</f>
        <v>TJ Sokol Hrabová, z.s.</v>
      </c>
      <c r="I83" s="14" t="s">
        <v>30</v>
      </c>
      <c r="J83" s="117" t="str">
        <f aca="false">E23</f>
        <v>ing arch Hana Kovářová</v>
      </c>
      <c r="L83" s="21"/>
    </row>
    <row r="84" s="20" customFormat="true" ht="15.2" hidden="false" customHeight="true" outlineLevel="0" collapsed="false">
      <c r="B84" s="21"/>
      <c r="C84" s="14" t="s">
        <v>28</v>
      </c>
      <c r="F84" s="15" t="str">
        <f aca="false">IF(E20="","",E20)</f>
        <v> </v>
      </c>
      <c r="I84" s="14" t="s">
        <v>33</v>
      </c>
      <c r="J84" s="117" t="str">
        <f aca="false">E26</f>
        <v>Anna Mužná</v>
      </c>
      <c r="L84" s="21"/>
    </row>
    <row r="85" s="20" customFormat="true" ht="10.35" hidden="false" customHeight="true" outlineLevel="0" collapsed="false">
      <c r="B85" s="21"/>
      <c r="L85" s="21"/>
    </row>
    <row r="86" s="130" customFormat="true" ht="29.25" hidden="false" customHeight="true" outlineLevel="0" collapsed="false">
      <c r="B86" s="131"/>
      <c r="C86" s="132" t="s">
        <v>156</v>
      </c>
      <c r="D86" s="133" t="s">
        <v>56</v>
      </c>
      <c r="E86" s="133" t="s">
        <v>52</v>
      </c>
      <c r="F86" s="133" t="s">
        <v>53</v>
      </c>
      <c r="G86" s="133" t="s">
        <v>157</v>
      </c>
      <c r="H86" s="133" t="s">
        <v>158</v>
      </c>
      <c r="I86" s="133" t="s">
        <v>159</v>
      </c>
      <c r="J86" s="133" t="s">
        <v>130</v>
      </c>
      <c r="K86" s="134" t="s">
        <v>160</v>
      </c>
      <c r="L86" s="131"/>
      <c r="M86" s="58"/>
      <c r="N86" s="59" t="s">
        <v>41</v>
      </c>
      <c r="O86" s="59" t="s">
        <v>161</v>
      </c>
      <c r="P86" s="59" t="s">
        <v>162</v>
      </c>
      <c r="Q86" s="59" t="s">
        <v>163</v>
      </c>
      <c r="R86" s="59" t="s">
        <v>164</v>
      </c>
      <c r="S86" s="59" t="s">
        <v>165</v>
      </c>
      <c r="T86" s="60" t="s">
        <v>166</v>
      </c>
    </row>
    <row r="87" s="20" customFormat="true" ht="22.9" hidden="false" customHeight="true" outlineLevel="0" collapsed="false">
      <c r="B87" s="21"/>
      <c r="C87" s="64" t="s">
        <v>167</v>
      </c>
      <c r="J87" s="135" t="n">
        <f aca="false">BK87</f>
        <v>297000</v>
      </c>
      <c r="L87" s="21"/>
      <c r="M87" s="61"/>
      <c r="N87" s="50"/>
      <c r="O87" s="50"/>
      <c r="P87" s="136" t="n">
        <f aca="false">P88</f>
        <v>0</v>
      </c>
      <c r="Q87" s="50"/>
      <c r="R87" s="136" t="n">
        <f aca="false">R88</f>
        <v>0</v>
      </c>
      <c r="S87" s="50"/>
      <c r="T87" s="137" t="n">
        <f aca="false">T88</f>
        <v>0</v>
      </c>
      <c r="AT87" s="4" t="s">
        <v>70</v>
      </c>
      <c r="AU87" s="4" t="s">
        <v>131</v>
      </c>
      <c r="BK87" s="138" t="n">
        <f aca="false">BK88</f>
        <v>297000</v>
      </c>
    </row>
    <row r="88" s="139" customFormat="true" ht="25.9" hidden="false" customHeight="true" outlineLevel="0" collapsed="false">
      <c r="B88" s="140"/>
      <c r="D88" s="141" t="s">
        <v>70</v>
      </c>
      <c r="E88" s="142" t="s">
        <v>752</v>
      </c>
      <c r="F88" s="142" t="s">
        <v>753</v>
      </c>
      <c r="J88" s="143" t="n">
        <f aca="false">BK88</f>
        <v>297000</v>
      </c>
      <c r="L88" s="140"/>
      <c r="M88" s="144"/>
      <c r="P88" s="145" t="n">
        <f aca="false">P89</f>
        <v>0</v>
      </c>
      <c r="R88" s="145" t="n">
        <f aca="false">R89</f>
        <v>0</v>
      </c>
      <c r="T88" s="146" t="n">
        <f aca="false">T89</f>
        <v>0</v>
      </c>
      <c r="AR88" s="141" t="s">
        <v>80</v>
      </c>
      <c r="AT88" s="147" t="s">
        <v>70</v>
      </c>
      <c r="AU88" s="147" t="s">
        <v>71</v>
      </c>
      <c r="AY88" s="141" t="s">
        <v>170</v>
      </c>
      <c r="BK88" s="148" t="n">
        <f aca="false">BK89</f>
        <v>297000</v>
      </c>
    </row>
    <row r="89" s="139" customFormat="true" ht="22.9" hidden="false" customHeight="true" outlineLevel="0" collapsed="false">
      <c r="B89" s="140"/>
      <c r="D89" s="141" t="s">
        <v>70</v>
      </c>
      <c r="E89" s="149" t="s">
        <v>2206</v>
      </c>
      <c r="F89" s="149" t="s">
        <v>93</v>
      </c>
      <c r="J89" s="150" t="n">
        <f aca="false">BK89</f>
        <v>297000</v>
      </c>
      <c r="L89" s="140"/>
      <c r="M89" s="144"/>
      <c r="P89" s="145" t="n">
        <f aca="false">SUM(P90:P98)</f>
        <v>0</v>
      </c>
      <c r="R89" s="145" t="n">
        <f aca="false">SUM(R90:R98)</f>
        <v>0</v>
      </c>
      <c r="T89" s="146" t="n">
        <f aca="false">SUM(T90:T98)</f>
        <v>0</v>
      </c>
      <c r="AR89" s="141" t="s">
        <v>80</v>
      </c>
      <c r="AT89" s="147" t="s">
        <v>70</v>
      </c>
      <c r="AU89" s="147" t="s">
        <v>78</v>
      </c>
      <c r="AY89" s="141" t="s">
        <v>170</v>
      </c>
      <c r="BK89" s="148" t="n">
        <f aca="false">SUM(BK90:BK98)</f>
        <v>297000</v>
      </c>
    </row>
    <row r="90" s="20" customFormat="true" ht="37.9" hidden="false" customHeight="true" outlineLevel="0" collapsed="false">
      <c r="B90" s="21"/>
      <c r="C90" s="151" t="s">
        <v>78</v>
      </c>
      <c r="D90" s="151" t="s">
        <v>172</v>
      </c>
      <c r="E90" s="152" t="s">
        <v>2207</v>
      </c>
      <c r="F90" s="153" t="s">
        <v>2208</v>
      </c>
      <c r="G90" s="154" t="s">
        <v>1271</v>
      </c>
      <c r="H90" s="155" t="n">
        <v>1</v>
      </c>
      <c r="I90" s="156" t="n">
        <v>52000</v>
      </c>
      <c r="J90" s="157" t="n">
        <f aca="false">ROUND(I90*H90,2)</f>
        <v>52000</v>
      </c>
      <c r="K90" s="153"/>
      <c r="L90" s="21"/>
      <c r="M90" s="158"/>
      <c r="N90" s="159" t="s">
        <v>42</v>
      </c>
      <c r="O90" s="160" t="n">
        <v>0</v>
      </c>
      <c r="P90" s="160" t="n">
        <f aca="false">O90*H90</f>
        <v>0</v>
      </c>
      <c r="Q90" s="160" t="n">
        <v>0</v>
      </c>
      <c r="R90" s="160" t="n">
        <f aca="false">Q90*H90</f>
        <v>0</v>
      </c>
      <c r="S90" s="160" t="n">
        <v>0</v>
      </c>
      <c r="T90" s="161" t="n">
        <f aca="false">S90*H90</f>
        <v>0</v>
      </c>
      <c r="AR90" s="162" t="s">
        <v>280</v>
      </c>
      <c r="AT90" s="162" t="s">
        <v>172</v>
      </c>
      <c r="AU90" s="162" t="s">
        <v>80</v>
      </c>
      <c r="AY90" s="4" t="s">
        <v>170</v>
      </c>
      <c r="BE90" s="163" t="n">
        <f aca="false">IF(N90="základní",J90,0)</f>
        <v>52000</v>
      </c>
      <c r="BF90" s="163" t="n">
        <f aca="false">IF(N90="snížená",J90,0)</f>
        <v>0</v>
      </c>
      <c r="BG90" s="163" t="n">
        <f aca="false">IF(N90="zákl. přenesená",J90,0)</f>
        <v>0</v>
      </c>
      <c r="BH90" s="163" t="n">
        <f aca="false">IF(N90="sníž. přenesená",J90,0)</f>
        <v>0</v>
      </c>
      <c r="BI90" s="163" t="n">
        <f aca="false">IF(N90="nulová",J90,0)</f>
        <v>0</v>
      </c>
      <c r="BJ90" s="4" t="s">
        <v>78</v>
      </c>
      <c r="BK90" s="163" t="n">
        <f aca="false">ROUND(I90*H90,2)</f>
        <v>52000</v>
      </c>
      <c r="BL90" s="4" t="s">
        <v>280</v>
      </c>
      <c r="BM90" s="162" t="s">
        <v>2209</v>
      </c>
    </row>
    <row r="91" s="20" customFormat="true" ht="33" hidden="false" customHeight="true" outlineLevel="0" collapsed="false">
      <c r="B91" s="21"/>
      <c r="C91" s="151" t="s">
        <v>80</v>
      </c>
      <c r="D91" s="151" t="s">
        <v>172</v>
      </c>
      <c r="E91" s="152" t="s">
        <v>2210</v>
      </c>
      <c r="F91" s="153" t="s">
        <v>2211</v>
      </c>
      <c r="G91" s="154" t="s">
        <v>1271</v>
      </c>
      <c r="H91" s="155" t="n">
        <v>1</v>
      </c>
      <c r="I91" s="156" t="n">
        <v>37000</v>
      </c>
      <c r="J91" s="157" t="n">
        <f aca="false">ROUND(I91*H91,2)</f>
        <v>37000</v>
      </c>
      <c r="K91" s="153"/>
      <c r="L91" s="21"/>
      <c r="M91" s="158"/>
      <c r="N91" s="159" t="s">
        <v>42</v>
      </c>
      <c r="O91" s="160" t="n">
        <v>0</v>
      </c>
      <c r="P91" s="160" t="n">
        <f aca="false">O91*H91</f>
        <v>0</v>
      </c>
      <c r="Q91" s="160" t="n">
        <v>0</v>
      </c>
      <c r="R91" s="160" t="n">
        <f aca="false">Q91*H91</f>
        <v>0</v>
      </c>
      <c r="S91" s="160" t="n">
        <v>0</v>
      </c>
      <c r="T91" s="161" t="n">
        <f aca="false">S91*H91</f>
        <v>0</v>
      </c>
      <c r="AR91" s="162" t="s">
        <v>280</v>
      </c>
      <c r="AT91" s="162" t="s">
        <v>172</v>
      </c>
      <c r="AU91" s="162" t="s">
        <v>80</v>
      </c>
      <c r="AY91" s="4" t="s">
        <v>170</v>
      </c>
      <c r="BE91" s="163" t="n">
        <f aca="false">IF(N91="základní",J91,0)</f>
        <v>37000</v>
      </c>
      <c r="BF91" s="163" t="n">
        <f aca="false">IF(N91="snížená",J91,0)</f>
        <v>0</v>
      </c>
      <c r="BG91" s="163" t="n">
        <f aca="false">IF(N91="zákl. přenesená",J91,0)</f>
        <v>0</v>
      </c>
      <c r="BH91" s="163" t="n">
        <f aca="false">IF(N91="sníž. přenesená",J91,0)</f>
        <v>0</v>
      </c>
      <c r="BI91" s="163" t="n">
        <f aca="false">IF(N91="nulová",J91,0)</f>
        <v>0</v>
      </c>
      <c r="BJ91" s="4" t="s">
        <v>78</v>
      </c>
      <c r="BK91" s="163" t="n">
        <f aca="false">ROUND(I91*H91,2)</f>
        <v>37000</v>
      </c>
      <c r="BL91" s="4" t="s">
        <v>280</v>
      </c>
      <c r="BM91" s="162" t="s">
        <v>2212</v>
      </c>
    </row>
    <row r="92" s="20" customFormat="true" ht="33" hidden="false" customHeight="true" outlineLevel="0" collapsed="false">
      <c r="B92" s="21"/>
      <c r="C92" s="151" t="s">
        <v>191</v>
      </c>
      <c r="D92" s="151" t="s">
        <v>172</v>
      </c>
      <c r="E92" s="152" t="s">
        <v>2213</v>
      </c>
      <c r="F92" s="153" t="s">
        <v>2214</v>
      </c>
      <c r="G92" s="154" t="s">
        <v>1271</v>
      </c>
      <c r="H92" s="155" t="n">
        <v>1</v>
      </c>
      <c r="I92" s="156" t="n">
        <v>37000</v>
      </c>
      <c r="J92" s="157" t="n">
        <f aca="false">ROUND(I92*H92,2)</f>
        <v>37000</v>
      </c>
      <c r="K92" s="153"/>
      <c r="L92" s="21"/>
      <c r="M92" s="158"/>
      <c r="N92" s="159" t="s">
        <v>42</v>
      </c>
      <c r="O92" s="160" t="n">
        <v>0</v>
      </c>
      <c r="P92" s="160" t="n">
        <f aca="false">O92*H92</f>
        <v>0</v>
      </c>
      <c r="Q92" s="160" t="n">
        <v>0</v>
      </c>
      <c r="R92" s="160" t="n">
        <f aca="false">Q92*H92</f>
        <v>0</v>
      </c>
      <c r="S92" s="160" t="n">
        <v>0</v>
      </c>
      <c r="T92" s="161" t="n">
        <f aca="false">S92*H92</f>
        <v>0</v>
      </c>
      <c r="AR92" s="162" t="s">
        <v>280</v>
      </c>
      <c r="AT92" s="162" t="s">
        <v>172</v>
      </c>
      <c r="AU92" s="162" t="s">
        <v>80</v>
      </c>
      <c r="AY92" s="4" t="s">
        <v>170</v>
      </c>
      <c r="BE92" s="163" t="n">
        <f aca="false">IF(N92="základní",J92,0)</f>
        <v>37000</v>
      </c>
      <c r="BF92" s="163" t="n">
        <f aca="false">IF(N92="snížená",J92,0)</f>
        <v>0</v>
      </c>
      <c r="BG92" s="163" t="n">
        <f aca="false">IF(N92="zákl. přenesená",J92,0)</f>
        <v>0</v>
      </c>
      <c r="BH92" s="163" t="n">
        <f aca="false">IF(N92="sníž. přenesená",J92,0)</f>
        <v>0</v>
      </c>
      <c r="BI92" s="163" t="n">
        <f aca="false">IF(N92="nulová",J92,0)</f>
        <v>0</v>
      </c>
      <c r="BJ92" s="4" t="s">
        <v>78</v>
      </c>
      <c r="BK92" s="163" t="n">
        <f aca="false">ROUND(I92*H92,2)</f>
        <v>37000</v>
      </c>
      <c r="BL92" s="4" t="s">
        <v>280</v>
      </c>
      <c r="BM92" s="162" t="s">
        <v>2215</v>
      </c>
    </row>
    <row r="93" s="20" customFormat="true" ht="37.9" hidden="false" customHeight="true" outlineLevel="0" collapsed="false">
      <c r="B93" s="21"/>
      <c r="C93" s="151" t="s">
        <v>176</v>
      </c>
      <c r="D93" s="151" t="s">
        <v>172</v>
      </c>
      <c r="E93" s="152" t="s">
        <v>2216</v>
      </c>
      <c r="F93" s="153" t="s">
        <v>2217</v>
      </c>
      <c r="G93" s="154" t="s">
        <v>1271</v>
      </c>
      <c r="H93" s="155" t="n">
        <v>1</v>
      </c>
      <c r="I93" s="156" t="n">
        <v>45000</v>
      </c>
      <c r="J93" s="157" t="n">
        <f aca="false">ROUND(I93*H93,2)</f>
        <v>45000</v>
      </c>
      <c r="K93" s="153"/>
      <c r="L93" s="21"/>
      <c r="M93" s="158"/>
      <c r="N93" s="159" t="s">
        <v>42</v>
      </c>
      <c r="O93" s="160" t="n">
        <v>0</v>
      </c>
      <c r="P93" s="160" t="n">
        <f aca="false">O93*H93</f>
        <v>0</v>
      </c>
      <c r="Q93" s="160" t="n">
        <v>0</v>
      </c>
      <c r="R93" s="160" t="n">
        <f aca="false">Q93*H93</f>
        <v>0</v>
      </c>
      <c r="S93" s="160" t="n">
        <v>0</v>
      </c>
      <c r="T93" s="161" t="n">
        <f aca="false">S93*H93</f>
        <v>0</v>
      </c>
      <c r="AR93" s="162" t="s">
        <v>280</v>
      </c>
      <c r="AT93" s="162" t="s">
        <v>172</v>
      </c>
      <c r="AU93" s="162" t="s">
        <v>80</v>
      </c>
      <c r="AY93" s="4" t="s">
        <v>170</v>
      </c>
      <c r="BE93" s="163" t="n">
        <f aca="false">IF(N93="základní",J93,0)</f>
        <v>45000</v>
      </c>
      <c r="BF93" s="163" t="n">
        <f aca="false">IF(N93="snížená",J93,0)</f>
        <v>0</v>
      </c>
      <c r="BG93" s="163" t="n">
        <f aca="false">IF(N93="zákl. přenesená",J93,0)</f>
        <v>0</v>
      </c>
      <c r="BH93" s="163" t="n">
        <f aca="false">IF(N93="sníž. přenesená",J93,0)</f>
        <v>0</v>
      </c>
      <c r="BI93" s="163" t="n">
        <f aca="false">IF(N93="nulová",J93,0)</f>
        <v>0</v>
      </c>
      <c r="BJ93" s="4" t="s">
        <v>78</v>
      </c>
      <c r="BK93" s="163" t="n">
        <f aca="false">ROUND(I93*H93,2)</f>
        <v>45000</v>
      </c>
      <c r="BL93" s="4" t="s">
        <v>280</v>
      </c>
      <c r="BM93" s="162" t="s">
        <v>2218</v>
      </c>
    </row>
    <row r="94" s="20" customFormat="true" ht="37.9" hidden="false" customHeight="true" outlineLevel="0" collapsed="false">
      <c r="B94" s="21"/>
      <c r="C94" s="151" t="s">
        <v>204</v>
      </c>
      <c r="D94" s="151" t="s">
        <v>172</v>
      </c>
      <c r="E94" s="152" t="s">
        <v>2219</v>
      </c>
      <c r="F94" s="153" t="s">
        <v>2220</v>
      </c>
      <c r="G94" s="154" t="s">
        <v>1271</v>
      </c>
      <c r="H94" s="155" t="n">
        <v>1</v>
      </c>
      <c r="I94" s="156" t="n">
        <v>42000</v>
      </c>
      <c r="J94" s="157" t="n">
        <f aca="false">ROUND(I94*H94,2)</f>
        <v>42000</v>
      </c>
      <c r="K94" s="153"/>
      <c r="L94" s="21"/>
      <c r="M94" s="158"/>
      <c r="N94" s="159" t="s">
        <v>42</v>
      </c>
      <c r="O94" s="160" t="n">
        <v>0</v>
      </c>
      <c r="P94" s="160" t="n">
        <f aca="false">O94*H94</f>
        <v>0</v>
      </c>
      <c r="Q94" s="160" t="n">
        <v>0</v>
      </c>
      <c r="R94" s="160" t="n">
        <f aca="false">Q94*H94</f>
        <v>0</v>
      </c>
      <c r="S94" s="160" t="n">
        <v>0</v>
      </c>
      <c r="T94" s="161" t="n">
        <f aca="false">S94*H94</f>
        <v>0</v>
      </c>
      <c r="AR94" s="162" t="s">
        <v>280</v>
      </c>
      <c r="AT94" s="162" t="s">
        <v>172</v>
      </c>
      <c r="AU94" s="162" t="s">
        <v>80</v>
      </c>
      <c r="AY94" s="4" t="s">
        <v>170</v>
      </c>
      <c r="BE94" s="163" t="n">
        <f aca="false">IF(N94="základní",J94,0)</f>
        <v>42000</v>
      </c>
      <c r="BF94" s="163" t="n">
        <f aca="false">IF(N94="snížená",J94,0)</f>
        <v>0</v>
      </c>
      <c r="BG94" s="163" t="n">
        <f aca="false">IF(N94="zákl. přenesená",J94,0)</f>
        <v>0</v>
      </c>
      <c r="BH94" s="163" t="n">
        <f aca="false">IF(N94="sníž. přenesená",J94,0)</f>
        <v>0</v>
      </c>
      <c r="BI94" s="163" t="n">
        <f aca="false">IF(N94="nulová",J94,0)</f>
        <v>0</v>
      </c>
      <c r="BJ94" s="4" t="s">
        <v>78</v>
      </c>
      <c r="BK94" s="163" t="n">
        <f aca="false">ROUND(I94*H94,2)</f>
        <v>42000</v>
      </c>
      <c r="BL94" s="4" t="s">
        <v>280</v>
      </c>
      <c r="BM94" s="162" t="s">
        <v>2221</v>
      </c>
    </row>
    <row r="95" s="20" customFormat="true" ht="24.2" hidden="false" customHeight="true" outlineLevel="0" collapsed="false">
      <c r="B95" s="21"/>
      <c r="C95" s="151" t="s">
        <v>211</v>
      </c>
      <c r="D95" s="151" t="s">
        <v>172</v>
      </c>
      <c r="E95" s="152" t="s">
        <v>2222</v>
      </c>
      <c r="F95" s="153" t="s">
        <v>2223</v>
      </c>
      <c r="G95" s="154" t="s">
        <v>1271</v>
      </c>
      <c r="H95" s="155" t="n">
        <v>1</v>
      </c>
      <c r="I95" s="156" t="n">
        <v>15000</v>
      </c>
      <c r="J95" s="157" t="n">
        <f aca="false">ROUND(I95*H95,2)</f>
        <v>15000</v>
      </c>
      <c r="K95" s="153"/>
      <c r="L95" s="21"/>
      <c r="M95" s="158"/>
      <c r="N95" s="159" t="s">
        <v>42</v>
      </c>
      <c r="O95" s="160" t="n">
        <v>0</v>
      </c>
      <c r="P95" s="160" t="n">
        <f aca="false">O95*H95</f>
        <v>0</v>
      </c>
      <c r="Q95" s="160" t="n">
        <v>0</v>
      </c>
      <c r="R95" s="160" t="n">
        <f aca="false">Q95*H95</f>
        <v>0</v>
      </c>
      <c r="S95" s="160" t="n">
        <v>0</v>
      </c>
      <c r="T95" s="161" t="n">
        <f aca="false">S95*H95</f>
        <v>0</v>
      </c>
      <c r="AR95" s="162" t="s">
        <v>280</v>
      </c>
      <c r="AT95" s="162" t="s">
        <v>172</v>
      </c>
      <c r="AU95" s="162" t="s">
        <v>80</v>
      </c>
      <c r="AY95" s="4" t="s">
        <v>170</v>
      </c>
      <c r="BE95" s="163" t="n">
        <f aca="false">IF(N95="základní",J95,0)</f>
        <v>15000</v>
      </c>
      <c r="BF95" s="163" t="n">
        <f aca="false">IF(N95="snížená",J95,0)</f>
        <v>0</v>
      </c>
      <c r="BG95" s="163" t="n">
        <f aca="false">IF(N95="zákl. přenesená",J95,0)</f>
        <v>0</v>
      </c>
      <c r="BH95" s="163" t="n">
        <f aca="false">IF(N95="sníž. přenesená",J95,0)</f>
        <v>0</v>
      </c>
      <c r="BI95" s="163" t="n">
        <f aca="false">IF(N95="nulová",J95,0)</f>
        <v>0</v>
      </c>
      <c r="BJ95" s="4" t="s">
        <v>78</v>
      </c>
      <c r="BK95" s="163" t="n">
        <f aca="false">ROUND(I95*H95,2)</f>
        <v>15000</v>
      </c>
      <c r="BL95" s="4" t="s">
        <v>280</v>
      </c>
      <c r="BM95" s="162" t="s">
        <v>2224</v>
      </c>
    </row>
    <row r="96" s="20" customFormat="true" ht="16.5" hidden="false" customHeight="true" outlineLevel="0" collapsed="false">
      <c r="B96" s="21"/>
      <c r="C96" s="151" t="s">
        <v>216</v>
      </c>
      <c r="D96" s="151" t="s">
        <v>172</v>
      </c>
      <c r="E96" s="152" t="s">
        <v>2225</v>
      </c>
      <c r="F96" s="153" t="s">
        <v>2226</v>
      </c>
      <c r="G96" s="154" t="s">
        <v>1271</v>
      </c>
      <c r="H96" s="155" t="n">
        <v>1</v>
      </c>
      <c r="I96" s="156" t="n">
        <v>45000</v>
      </c>
      <c r="J96" s="157" t="n">
        <f aca="false">ROUND(I96*H96,2)</f>
        <v>45000</v>
      </c>
      <c r="K96" s="153"/>
      <c r="L96" s="21"/>
      <c r="M96" s="158"/>
      <c r="N96" s="159" t="s">
        <v>42</v>
      </c>
      <c r="O96" s="160" t="n">
        <v>0</v>
      </c>
      <c r="P96" s="160" t="n">
        <f aca="false">O96*H96</f>
        <v>0</v>
      </c>
      <c r="Q96" s="160" t="n">
        <v>0</v>
      </c>
      <c r="R96" s="160" t="n">
        <f aca="false">Q96*H96</f>
        <v>0</v>
      </c>
      <c r="S96" s="160" t="n">
        <v>0</v>
      </c>
      <c r="T96" s="161" t="n">
        <f aca="false">S96*H96</f>
        <v>0</v>
      </c>
      <c r="AR96" s="162" t="s">
        <v>280</v>
      </c>
      <c r="AT96" s="162" t="s">
        <v>172</v>
      </c>
      <c r="AU96" s="162" t="s">
        <v>80</v>
      </c>
      <c r="AY96" s="4" t="s">
        <v>170</v>
      </c>
      <c r="BE96" s="163" t="n">
        <f aca="false">IF(N96="základní",J96,0)</f>
        <v>45000</v>
      </c>
      <c r="BF96" s="163" t="n">
        <f aca="false">IF(N96="snížená",J96,0)</f>
        <v>0</v>
      </c>
      <c r="BG96" s="163" t="n">
        <f aca="false">IF(N96="zákl. přenesená",J96,0)</f>
        <v>0</v>
      </c>
      <c r="BH96" s="163" t="n">
        <f aca="false">IF(N96="sníž. přenesená",J96,0)</f>
        <v>0</v>
      </c>
      <c r="BI96" s="163" t="n">
        <f aca="false">IF(N96="nulová",J96,0)</f>
        <v>0</v>
      </c>
      <c r="BJ96" s="4" t="s">
        <v>78</v>
      </c>
      <c r="BK96" s="163" t="n">
        <f aca="false">ROUND(I96*H96,2)</f>
        <v>45000</v>
      </c>
      <c r="BL96" s="4" t="s">
        <v>280</v>
      </c>
      <c r="BM96" s="162" t="s">
        <v>2227</v>
      </c>
    </row>
    <row r="97" s="20" customFormat="true" ht="16.5" hidden="false" customHeight="true" outlineLevel="0" collapsed="false">
      <c r="B97" s="21"/>
      <c r="C97" s="151" t="s">
        <v>223</v>
      </c>
      <c r="D97" s="151" t="s">
        <v>172</v>
      </c>
      <c r="E97" s="152" t="s">
        <v>2228</v>
      </c>
      <c r="F97" s="153" t="s">
        <v>2229</v>
      </c>
      <c r="G97" s="154" t="s">
        <v>1271</v>
      </c>
      <c r="H97" s="155" t="n">
        <v>1</v>
      </c>
      <c r="I97" s="156" t="n">
        <v>9000</v>
      </c>
      <c r="J97" s="157" t="n">
        <f aca="false">ROUND(I97*H97,2)</f>
        <v>9000</v>
      </c>
      <c r="K97" s="153"/>
      <c r="L97" s="21"/>
      <c r="M97" s="158"/>
      <c r="N97" s="159" t="s">
        <v>42</v>
      </c>
      <c r="O97" s="160" t="n">
        <v>0</v>
      </c>
      <c r="P97" s="160" t="n">
        <f aca="false">O97*H97</f>
        <v>0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280</v>
      </c>
      <c r="AT97" s="162" t="s">
        <v>172</v>
      </c>
      <c r="AU97" s="162" t="s">
        <v>80</v>
      </c>
      <c r="AY97" s="4" t="s">
        <v>170</v>
      </c>
      <c r="BE97" s="163" t="n">
        <f aca="false">IF(N97="základní",J97,0)</f>
        <v>9000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9000</v>
      </c>
      <c r="BL97" s="4" t="s">
        <v>280</v>
      </c>
      <c r="BM97" s="162" t="s">
        <v>2230</v>
      </c>
    </row>
    <row r="98" s="20" customFormat="true" ht="16.5" hidden="false" customHeight="true" outlineLevel="0" collapsed="false">
      <c r="B98" s="21"/>
      <c r="C98" s="151" t="s">
        <v>228</v>
      </c>
      <c r="D98" s="151" t="s">
        <v>172</v>
      </c>
      <c r="E98" s="152" t="s">
        <v>2231</v>
      </c>
      <c r="F98" s="153" t="s">
        <v>2232</v>
      </c>
      <c r="G98" s="154" t="s">
        <v>1271</v>
      </c>
      <c r="H98" s="155" t="n">
        <v>1</v>
      </c>
      <c r="I98" s="156" t="n">
        <v>15000</v>
      </c>
      <c r="J98" s="157" t="n">
        <f aca="false">ROUND(I98*H98,2)</f>
        <v>15000</v>
      </c>
      <c r="K98" s="153"/>
      <c r="L98" s="21"/>
      <c r="M98" s="209"/>
      <c r="N98" s="210" t="s">
        <v>42</v>
      </c>
      <c r="O98" s="211" t="n">
        <v>0</v>
      </c>
      <c r="P98" s="211" t="n">
        <f aca="false">O98*H98</f>
        <v>0</v>
      </c>
      <c r="Q98" s="211" t="n">
        <v>0</v>
      </c>
      <c r="R98" s="211" t="n">
        <f aca="false">Q98*H98</f>
        <v>0</v>
      </c>
      <c r="S98" s="211" t="n">
        <v>0</v>
      </c>
      <c r="T98" s="212" t="n">
        <f aca="false">S98*H98</f>
        <v>0</v>
      </c>
      <c r="AR98" s="162" t="s">
        <v>280</v>
      </c>
      <c r="AT98" s="162" t="s">
        <v>172</v>
      </c>
      <c r="AU98" s="162" t="s">
        <v>80</v>
      </c>
      <c r="AY98" s="4" t="s">
        <v>170</v>
      </c>
      <c r="BE98" s="163" t="n">
        <f aca="false">IF(N98="základní",J98,0)</f>
        <v>15000</v>
      </c>
      <c r="BF98" s="163" t="n">
        <f aca="false">IF(N98="snížená",J98,0)</f>
        <v>0</v>
      </c>
      <c r="BG98" s="163" t="n">
        <f aca="false">IF(N98="zákl. přenesená",J98,0)</f>
        <v>0</v>
      </c>
      <c r="BH98" s="163" t="n">
        <f aca="false">IF(N98="sníž. přenesená",J98,0)</f>
        <v>0</v>
      </c>
      <c r="BI98" s="163" t="n">
        <f aca="false">IF(N98="nulová",J98,0)</f>
        <v>0</v>
      </c>
      <c r="BJ98" s="4" t="s">
        <v>78</v>
      </c>
      <c r="BK98" s="163" t="n">
        <f aca="false">ROUND(I98*H98,2)</f>
        <v>15000</v>
      </c>
      <c r="BL98" s="4" t="s">
        <v>280</v>
      </c>
      <c r="BM98" s="162" t="s">
        <v>2233</v>
      </c>
    </row>
    <row r="99" s="20" customFormat="true" ht="6.95" hidden="false" customHeight="true" outlineLevel="0" collapsed="false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21"/>
    </row>
  </sheetData>
  <autoFilter ref="C86:K98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247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I247" activeCellId="0" sqref="I247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97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2234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ROUND(J95, 2)</f>
        <v>1218996.06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ROUND((SUM(BE95:BE246)),  2)</f>
        <v>1218996.06</v>
      </c>
      <c r="I35" s="110" t="n">
        <v>0.21</v>
      </c>
      <c r="J35" s="94" t="n">
        <f aca="false">ROUND(((SUM(BE95:BE246))*I35),  2)</f>
        <v>255989.17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ROUND((SUM(BF95:BF246)),  2)</f>
        <v>0</v>
      </c>
      <c r="I36" s="110" t="n">
        <v>0.15</v>
      </c>
      <c r="J36" s="94" t="n">
        <f aca="false">ROUND(((SUM(BF95:BF246))*I36),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ROUND((SUM(BG95:BG246)),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ROUND((SUM(BH95:BH246)),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ROUND((SUM(BI95:BI246)),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1474985.23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22044105 - Elektro - silnoproud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J95</f>
        <v>1218996.06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2235</v>
      </c>
      <c r="E64" s="124"/>
      <c r="F64" s="124"/>
      <c r="G64" s="124"/>
      <c r="H64" s="124"/>
      <c r="I64" s="124"/>
      <c r="J64" s="125" t="n">
        <f aca="false">J96</f>
        <v>22100</v>
      </c>
      <c r="L64" s="122"/>
    </row>
    <row r="65" s="121" customFormat="true" ht="24.95" hidden="false" customHeight="true" outlineLevel="0" collapsed="false">
      <c r="B65" s="122"/>
      <c r="D65" s="123" t="s">
        <v>2236</v>
      </c>
      <c r="E65" s="124"/>
      <c r="F65" s="124"/>
      <c r="G65" s="124"/>
      <c r="H65" s="124"/>
      <c r="I65" s="124"/>
      <c r="J65" s="125" t="n">
        <f aca="false">J99</f>
        <v>79806.8</v>
      </c>
      <c r="L65" s="122"/>
    </row>
    <row r="66" s="121" customFormat="true" ht="24.95" hidden="false" customHeight="true" outlineLevel="0" collapsed="false">
      <c r="B66" s="122"/>
      <c r="D66" s="123" t="s">
        <v>2237</v>
      </c>
      <c r="E66" s="124"/>
      <c r="F66" s="124"/>
      <c r="G66" s="124"/>
      <c r="H66" s="124"/>
      <c r="I66" s="124"/>
      <c r="J66" s="125" t="n">
        <f aca="false">J112</f>
        <v>75386.7</v>
      </c>
      <c r="L66" s="122"/>
    </row>
    <row r="67" s="121" customFormat="true" ht="24.95" hidden="false" customHeight="true" outlineLevel="0" collapsed="false">
      <c r="B67" s="122"/>
      <c r="D67" s="123" t="s">
        <v>2238</v>
      </c>
      <c r="E67" s="124"/>
      <c r="F67" s="124"/>
      <c r="G67" s="124"/>
      <c r="H67" s="124"/>
      <c r="I67" s="124"/>
      <c r="J67" s="125" t="n">
        <f aca="false">J123</f>
        <v>53413.6</v>
      </c>
      <c r="L67" s="122"/>
    </row>
    <row r="68" s="121" customFormat="true" ht="24.95" hidden="false" customHeight="true" outlineLevel="0" collapsed="false">
      <c r="B68" s="122"/>
      <c r="D68" s="123" t="s">
        <v>2239</v>
      </c>
      <c r="E68" s="124"/>
      <c r="F68" s="124"/>
      <c r="G68" s="124"/>
      <c r="H68" s="124"/>
      <c r="I68" s="124"/>
      <c r="J68" s="125" t="n">
        <f aca="false">J141</f>
        <v>36440.28</v>
      </c>
      <c r="L68" s="122"/>
    </row>
    <row r="69" s="121" customFormat="true" ht="24.95" hidden="false" customHeight="true" outlineLevel="0" collapsed="false">
      <c r="B69" s="122"/>
      <c r="D69" s="123" t="s">
        <v>2240</v>
      </c>
      <c r="E69" s="124"/>
      <c r="F69" s="124"/>
      <c r="G69" s="124"/>
      <c r="H69" s="124"/>
      <c r="I69" s="124"/>
      <c r="J69" s="125" t="n">
        <f aca="false">J159</f>
        <v>15385</v>
      </c>
      <c r="L69" s="122"/>
    </row>
    <row r="70" s="121" customFormat="true" ht="24.95" hidden="false" customHeight="true" outlineLevel="0" collapsed="false">
      <c r="B70" s="122"/>
      <c r="D70" s="123" t="s">
        <v>2241</v>
      </c>
      <c r="E70" s="124"/>
      <c r="F70" s="124"/>
      <c r="G70" s="124"/>
      <c r="H70" s="124"/>
      <c r="I70" s="124"/>
      <c r="J70" s="125" t="n">
        <f aca="false">J164</f>
        <v>768598.44</v>
      </c>
      <c r="L70" s="122"/>
    </row>
    <row r="71" s="121" customFormat="true" ht="24.95" hidden="false" customHeight="true" outlineLevel="0" collapsed="false">
      <c r="B71" s="122"/>
      <c r="D71" s="123" t="s">
        <v>2242</v>
      </c>
      <c r="E71" s="124"/>
      <c r="F71" s="124"/>
      <c r="G71" s="124"/>
      <c r="H71" s="124"/>
      <c r="I71" s="124"/>
      <c r="J71" s="125" t="n">
        <f aca="false">J222</f>
        <v>65652.86</v>
      </c>
      <c r="L71" s="122"/>
    </row>
    <row r="72" s="121" customFormat="true" ht="24.95" hidden="false" customHeight="true" outlineLevel="0" collapsed="false">
      <c r="B72" s="122"/>
      <c r="D72" s="123" t="s">
        <v>2243</v>
      </c>
      <c r="E72" s="124"/>
      <c r="F72" s="124"/>
      <c r="G72" s="124"/>
      <c r="H72" s="124"/>
      <c r="I72" s="124"/>
      <c r="J72" s="125" t="n">
        <f aca="false">J234</f>
        <v>56612.38</v>
      </c>
      <c r="L72" s="122"/>
    </row>
    <row r="73" s="121" customFormat="true" ht="24.95" hidden="false" customHeight="true" outlineLevel="0" collapsed="false">
      <c r="B73" s="122"/>
      <c r="D73" s="123" t="s">
        <v>2244</v>
      </c>
      <c r="E73" s="124"/>
      <c r="F73" s="124"/>
      <c r="G73" s="124"/>
      <c r="H73" s="124"/>
      <c r="I73" s="124"/>
      <c r="J73" s="125" t="n">
        <f aca="false">J238</f>
        <v>45600</v>
      </c>
      <c r="L73" s="122"/>
    </row>
    <row r="74" s="20" customFormat="true" ht="21.95" hidden="false" customHeight="true" outlineLevel="0" collapsed="false">
      <c r="B74" s="21"/>
      <c r="L74" s="21"/>
    </row>
    <row r="75" s="20" customFormat="true" ht="6.95" hidden="false" customHeight="true" outlineLevel="0" collapsed="false"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21"/>
    </row>
    <row r="79" s="20" customFormat="true" ht="6.95" hidden="false" customHeight="true" outlineLevel="0" collapsed="false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21"/>
    </row>
    <row r="80" s="20" customFormat="true" ht="24.95" hidden="false" customHeight="true" outlineLevel="0" collapsed="false">
      <c r="B80" s="21"/>
      <c r="C80" s="8" t="s">
        <v>155</v>
      </c>
      <c r="L80" s="21"/>
    </row>
    <row r="81" s="20" customFormat="true" ht="6.95" hidden="false" customHeight="true" outlineLevel="0" collapsed="false">
      <c r="B81" s="21"/>
      <c r="L81" s="21"/>
    </row>
    <row r="82" s="20" customFormat="true" ht="12" hidden="false" customHeight="true" outlineLevel="0" collapsed="false">
      <c r="B82" s="21"/>
      <c r="C82" s="14" t="s">
        <v>14</v>
      </c>
      <c r="L82" s="21"/>
    </row>
    <row r="83" s="20" customFormat="true" ht="16.5" hidden="false" customHeight="true" outlineLevel="0" collapsed="false">
      <c r="B83" s="21"/>
      <c r="E83" s="102" t="str">
        <f aca="false">E7</f>
        <v>Nové sportovní a sociální zázemí TJ Sokol Hrabová, z.s.</v>
      </c>
      <c r="F83" s="102"/>
      <c r="G83" s="102"/>
      <c r="H83" s="102"/>
      <c r="L83" s="21"/>
    </row>
    <row r="84" customFormat="false" ht="12" hidden="false" customHeight="true" outlineLevel="0" collapsed="false">
      <c r="B84" s="7"/>
      <c r="C84" s="14" t="s">
        <v>124</v>
      </c>
      <c r="L84" s="7"/>
    </row>
    <row r="85" s="20" customFormat="true" ht="23.25" hidden="false" customHeight="true" outlineLevel="0" collapsed="false">
      <c r="B85" s="21"/>
      <c r="E85" s="102" t="s">
        <v>125</v>
      </c>
      <c r="F85" s="102"/>
      <c r="G85" s="102"/>
      <c r="H85" s="102"/>
      <c r="L85" s="21"/>
    </row>
    <row r="86" s="20" customFormat="true" ht="12" hidden="false" customHeight="true" outlineLevel="0" collapsed="false">
      <c r="B86" s="21"/>
      <c r="C86" s="14" t="s">
        <v>126</v>
      </c>
      <c r="L86" s="21"/>
    </row>
    <row r="87" s="20" customFormat="true" ht="16.5" hidden="false" customHeight="true" outlineLevel="0" collapsed="false">
      <c r="B87" s="21"/>
      <c r="E87" s="45" t="str">
        <f aca="false">E11</f>
        <v>22044105 - Elektro - silnoproud</v>
      </c>
      <c r="F87" s="45"/>
      <c r="G87" s="45"/>
      <c r="H87" s="45"/>
      <c r="L87" s="21"/>
    </row>
    <row r="88" s="20" customFormat="true" ht="6.95" hidden="false" customHeight="true" outlineLevel="0" collapsed="false">
      <c r="B88" s="21"/>
      <c r="L88" s="21"/>
    </row>
    <row r="89" s="20" customFormat="true" ht="12" hidden="false" customHeight="true" outlineLevel="0" collapsed="false">
      <c r="B89" s="21"/>
      <c r="C89" s="14" t="s">
        <v>19</v>
      </c>
      <c r="F89" s="15" t="str">
        <f aca="false">F14</f>
        <v>Ostrava - Hrabová</v>
      </c>
      <c r="I89" s="14" t="s">
        <v>21</v>
      </c>
      <c r="J89" s="103" t="n">
        <f aca="false">IF(J14="","",J14)</f>
        <v>45979</v>
      </c>
      <c r="L89" s="21"/>
    </row>
    <row r="90" s="20" customFormat="true" ht="6.95" hidden="false" customHeight="true" outlineLevel="0" collapsed="false">
      <c r="B90" s="21"/>
      <c r="L90" s="21"/>
    </row>
    <row r="91" s="20" customFormat="true" ht="25.7" hidden="false" customHeight="true" outlineLevel="0" collapsed="false">
      <c r="B91" s="21"/>
      <c r="C91" s="14" t="s">
        <v>24</v>
      </c>
      <c r="F91" s="15" t="str">
        <f aca="false">E17</f>
        <v>TJ Sokol Hrabová, z.s.</v>
      </c>
      <c r="I91" s="14" t="s">
        <v>30</v>
      </c>
      <c r="J91" s="117" t="str">
        <f aca="false">E23</f>
        <v>ing arch Hana Kovářová</v>
      </c>
      <c r="L91" s="21"/>
    </row>
    <row r="92" s="20" customFormat="true" ht="15.2" hidden="false" customHeight="true" outlineLevel="0" collapsed="false">
      <c r="B92" s="21"/>
      <c r="C92" s="14" t="s">
        <v>28</v>
      </c>
      <c r="F92" s="15" t="str">
        <f aca="false">IF(E20="","",E20)</f>
        <v> </v>
      </c>
      <c r="I92" s="14" t="s">
        <v>33</v>
      </c>
      <c r="J92" s="117" t="str">
        <f aca="false">E26</f>
        <v>Anna Mužná</v>
      </c>
      <c r="L92" s="21"/>
    </row>
    <row r="93" s="20" customFormat="true" ht="10.35" hidden="false" customHeight="true" outlineLevel="0" collapsed="false">
      <c r="B93" s="21"/>
      <c r="L93" s="21"/>
    </row>
    <row r="94" s="130" customFormat="true" ht="29.25" hidden="false" customHeight="true" outlineLevel="0" collapsed="false">
      <c r="B94" s="131"/>
      <c r="C94" s="132" t="s">
        <v>156</v>
      </c>
      <c r="D94" s="133" t="s">
        <v>56</v>
      </c>
      <c r="E94" s="133" t="s">
        <v>52</v>
      </c>
      <c r="F94" s="133" t="s">
        <v>53</v>
      </c>
      <c r="G94" s="133" t="s">
        <v>157</v>
      </c>
      <c r="H94" s="133" t="s">
        <v>158</v>
      </c>
      <c r="I94" s="133" t="s">
        <v>159</v>
      </c>
      <c r="J94" s="133" t="s">
        <v>130</v>
      </c>
      <c r="K94" s="134" t="s">
        <v>160</v>
      </c>
      <c r="L94" s="131"/>
      <c r="M94" s="58"/>
      <c r="N94" s="59" t="s">
        <v>41</v>
      </c>
      <c r="O94" s="59" t="s">
        <v>161</v>
      </c>
      <c r="P94" s="59" t="s">
        <v>162</v>
      </c>
      <c r="Q94" s="59" t="s">
        <v>163</v>
      </c>
      <c r="R94" s="59" t="s">
        <v>164</v>
      </c>
      <c r="S94" s="59" t="s">
        <v>165</v>
      </c>
      <c r="T94" s="60" t="s">
        <v>166</v>
      </c>
    </row>
    <row r="95" s="20" customFormat="true" ht="22.9" hidden="false" customHeight="true" outlineLevel="0" collapsed="false">
      <c r="B95" s="21"/>
      <c r="C95" s="64" t="s">
        <v>167</v>
      </c>
      <c r="J95" s="135" t="n">
        <f aca="false">BK95</f>
        <v>1218996.06</v>
      </c>
      <c r="L95" s="21"/>
      <c r="M95" s="61"/>
      <c r="N95" s="50"/>
      <c r="O95" s="50"/>
      <c r="P95" s="136" t="n">
        <f aca="false">P96+P99+P112+P123+P141+P159+P164+P222+P234+P238</f>
        <v>0</v>
      </c>
      <c r="Q95" s="50"/>
      <c r="R95" s="136" t="n">
        <f aca="false">R96+R99+R112+R123+R141+R159+R164+R222+R234+R238</f>
        <v>0</v>
      </c>
      <c r="S95" s="50"/>
      <c r="T95" s="137" t="n">
        <f aca="false">T96+T99+T112+T123+T141+T159+T164+T222+T234+T238</f>
        <v>0</v>
      </c>
      <c r="AT95" s="4" t="s">
        <v>70</v>
      </c>
      <c r="AU95" s="4" t="s">
        <v>131</v>
      </c>
      <c r="BK95" s="138" t="n">
        <f aca="false">BK96+BK99+BK112+BK123+BK141+BK159+BK164+BK222+BK234+BK238</f>
        <v>1218996.06</v>
      </c>
    </row>
    <row r="96" s="139" customFormat="true" ht="25.9" hidden="false" customHeight="true" outlineLevel="0" collapsed="false">
      <c r="B96" s="140"/>
      <c r="D96" s="141" t="s">
        <v>70</v>
      </c>
      <c r="E96" s="142" t="s">
        <v>2245</v>
      </c>
      <c r="F96" s="142" t="s">
        <v>2246</v>
      </c>
      <c r="J96" s="143" t="n">
        <f aca="false">BK96</f>
        <v>22100</v>
      </c>
      <c r="L96" s="140"/>
      <c r="M96" s="144"/>
      <c r="P96" s="145" t="n">
        <f aca="false">SUM(P97:P98)</f>
        <v>0</v>
      </c>
      <c r="R96" s="145" t="n">
        <f aca="false">SUM(R97:R98)</f>
        <v>0</v>
      </c>
      <c r="T96" s="146" t="n">
        <f aca="false">SUM(T97:T98)</f>
        <v>0</v>
      </c>
      <c r="AR96" s="141" t="s">
        <v>78</v>
      </c>
      <c r="AT96" s="147" t="s">
        <v>70</v>
      </c>
      <c r="AU96" s="147" t="s">
        <v>71</v>
      </c>
      <c r="AY96" s="141" t="s">
        <v>170</v>
      </c>
      <c r="BK96" s="148" t="n">
        <f aca="false">SUM(BK97:BK98)</f>
        <v>22100</v>
      </c>
    </row>
    <row r="97" s="20" customFormat="true" ht="16.5" hidden="false" customHeight="true" outlineLevel="0" collapsed="false">
      <c r="B97" s="21"/>
      <c r="C97" s="151" t="s">
        <v>78</v>
      </c>
      <c r="D97" s="151" t="s">
        <v>172</v>
      </c>
      <c r="E97" s="152" t="s">
        <v>78</v>
      </c>
      <c r="F97" s="153" t="s">
        <v>2247</v>
      </c>
      <c r="G97" s="154" t="s">
        <v>1514</v>
      </c>
      <c r="H97" s="155" t="n">
        <v>1</v>
      </c>
      <c r="I97" s="156" t="n">
        <v>22100</v>
      </c>
      <c r="J97" s="157" t="n">
        <f aca="false">ROUND(I97*H97,2)</f>
        <v>22100</v>
      </c>
      <c r="K97" s="153"/>
      <c r="L97" s="21"/>
      <c r="M97" s="158"/>
      <c r="N97" s="159" t="s">
        <v>42</v>
      </c>
      <c r="O97" s="160" t="n">
        <v>0</v>
      </c>
      <c r="P97" s="160" t="n">
        <f aca="false">O97*H97</f>
        <v>0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176</v>
      </c>
      <c r="AT97" s="162" t="s">
        <v>172</v>
      </c>
      <c r="AU97" s="162" t="s">
        <v>78</v>
      </c>
      <c r="AY97" s="4" t="s">
        <v>170</v>
      </c>
      <c r="BE97" s="163" t="n">
        <f aca="false">IF(N97="základní",J97,0)</f>
        <v>22100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22100</v>
      </c>
      <c r="BL97" s="4" t="s">
        <v>176</v>
      </c>
      <c r="BM97" s="162" t="s">
        <v>2248</v>
      </c>
    </row>
    <row r="98" s="20" customFormat="true" ht="46.25" hidden="false" customHeight="false" outlineLevel="0" collapsed="false">
      <c r="B98" s="21"/>
      <c r="D98" s="169" t="s">
        <v>2249</v>
      </c>
      <c r="F98" s="213" t="s">
        <v>2250</v>
      </c>
      <c r="L98" s="21"/>
      <c r="M98" s="166"/>
      <c r="T98" s="52"/>
      <c r="AT98" s="4" t="s">
        <v>2249</v>
      </c>
      <c r="AU98" s="4" t="s">
        <v>78</v>
      </c>
    </row>
    <row r="99" s="139" customFormat="true" ht="25.9" hidden="false" customHeight="true" outlineLevel="0" collapsed="false">
      <c r="B99" s="140"/>
      <c r="D99" s="141" t="s">
        <v>70</v>
      </c>
      <c r="E99" s="142" t="s">
        <v>2251</v>
      </c>
      <c r="F99" s="142" t="s">
        <v>2252</v>
      </c>
      <c r="J99" s="143" t="n">
        <f aca="false">BK99</f>
        <v>79806.8</v>
      </c>
      <c r="L99" s="140"/>
      <c r="M99" s="144"/>
      <c r="P99" s="145" t="n">
        <f aca="false">SUM(P100:P111)</f>
        <v>0</v>
      </c>
      <c r="R99" s="145" t="n">
        <f aca="false">SUM(R100:R111)</f>
        <v>0</v>
      </c>
      <c r="T99" s="146" t="n">
        <f aca="false">SUM(T100:T111)</f>
        <v>0</v>
      </c>
      <c r="AR99" s="141" t="s">
        <v>78</v>
      </c>
      <c r="AT99" s="147" t="s">
        <v>70</v>
      </c>
      <c r="AU99" s="147" t="s">
        <v>71</v>
      </c>
      <c r="AY99" s="141" t="s">
        <v>170</v>
      </c>
      <c r="BK99" s="148" t="n">
        <f aca="false">SUM(BK100:BK111)</f>
        <v>79806.8</v>
      </c>
    </row>
    <row r="100" s="20" customFormat="true" ht="16.5" hidden="false" customHeight="true" outlineLevel="0" collapsed="false">
      <c r="B100" s="21"/>
      <c r="C100" s="151" t="s">
        <v>80</v>
      </c>
      <c r="D100" s="151" t="s">
        <v>172</v>
      </c>
      <c r="E100" s="152" t="s">
        <v>358</v>
      </c>
      <c r="F100" s="153" t="s">
        <v>2253</v>
      </c>
      <c r="G100" s="154" t="s">
        <v>2254</v>
      </c>
      <c r="H100" s="155" t="n">
        <v>1</v>
      </c>
      <c r="I100" s="156" t="n">
        <v>2233.4</v>
      </c>
      <c r="J100" s="157" t="n">
        <f aca="false">ROUND(I100*H100,2)</f>
        <v>2233.4</v>
      </c>
      <c r="K100" s="153"/>
      <c r="L100" s="21"/>
      <c r="M100" s="158"/>
      <c r="N100" s="159" t="s">
        <v>42</v>
      </c>
      <c r="O100" s="160" t="n">
        <v>0</v>
      </c>
      <c r="P100" s="160" t="n">
        <f aca="false">O100*H100</f>
        <v>0</v>
      </c>
      <c r="Q100" s="160" t="n">
        <v>0</v>
      </c>
      <c r="R100" s="160" t="n">
        <f aca="false">Q100*H100</f>
        <v>0</v>
      </c>
      <c r="S100" s="160" t="n">
        <v>0</v>
      </c>
      <c r="T100" s="161" t="n">
        <f aca="false">S100*H100</f>
        <v>0</v>
      </c>
      <c r="AR100" s="162" t="s">
        <v>176</v>
      </c>
      <c r="AT100" s="162" t="s">
        <v>172</v>
      </c>
      <c r="AU100" s="162" t="s">
        <v>78</v>
      </c>
      <c r="AY100" s="4" t="s">
        <v>170</v>
      </c>
      <c r="BE100" s="163" t="n">
        <f aca="false">IF(N100="základní",J100,0)</f>
        <v>2233.4</v>
      </c>
      <c r="BF100" s="163" t="n">
        <f aca="false">IF(N100="snížená",J100,0)</f>
        <v>0</v>
      </c>
      <c r="BG100" s="163" t="n">
        <f aca="false">IF(N100="zákl. přenesená",J100,0)</f>
        <v>0</v>
      </c>
      <c r="BH100" s="163" t="n">
        <f aca="false">IF(N100="sníž. přenesená",J100,0)</f>
        <v>0</v>
      </c>
      <c r="BI100" s="163" t="n">
        <f aca="false">IF(N100="nulová",J100,0)</f>
        <v>0</v>
      </c>
      <c r="BJ100" s="4" t="s">
        <v>78</v>
      </c>
      <c r="BK100" s="163" t="n">
        <f aca="false">ROUND(I100*H100,2)</f>
        <v>2233.4</v>
      </c>
      <c r="BL100" s="4" t="s">
        <v>176</v>
      </c>
      <c r="BM100" s="162" t="s">
        <v>2255</v>
      </c>
    </row>
    <row r="101" s="20" customFormat="true" ht="16.5" hidden="false" customHeight="true" outlineLevel="0" collapsed="false">
      <c r="B101" s="21"/>
      <c r="C101" s="151" t="s">
        <v>191</v>
      </c>
      <c r="D101" s="151" t="s">
        <v>172</v>
      </c>
      <c r="E101" s="152" t="s">
        <v>344</v>
      </c>
      <c r="F101" s="153" t="s">
        <v>2256</v>
      </c>
      <c r="G101" s="154" t="s">
        <v>2254</v>
      </c>
      <c r="H101" s="155" t="n">
        <v>1</v>
      </c>
      <c r="I101" s="156" t="n">
        <v>4615</v>
      </c>
      <c r="J101" s="157" t="n">
        <f aca="false">ROUND(I101*H101,2)</f>
        <v>4615</v>
      </c>
      <c r="K101" s="153"/>
      <c r="L101" s="21"/>
      <c r="M101" s="158"/>
      <c r="N101" s="159" t="s">
        <v>42</v>
      </c>
      <c r="O101" s="160" t="n">
        <v>0</v>
      </c>
      <c r="P101" s="160" t="n">
        <f aca="false">O101*H101</f>
        <v>0</v>
      </c>
      <c r="Q101" s="160" t="n">
        <v>0</v>
      </c>
      <c r="R101" s="160" t="n">
        <f aca="false">Q101*H101</f>
        <v>0</v>
      </c>
      <c r="S101" s="160" t="n">
        <v>0</v>
      </c>
      <c r="T101" s="161" t="n">
        <f aca="false">S101*H101</f>
        <v>0</v>
      </c>
      <c r="AR101" s="162" t="s">
        <v>176</v>
      </c>
      <c r="AT101" s="162" t="s">
        <v>172</v>
      </c>
      <c r="AU101" s="162" t="s">
        <v>78</v>
      </c>
      <c r="AY101" s="4" t="s">
        <v>170</v>
      </c>
      <c r="BE101" s="163" t="n">
        <f aca="false">IF(N101="základní",J101,0)</f>
        <v>4615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4615</v>
      </c>
      <c r="BL101" s="4" t="s">
        <v>176</v>
      </c>
      <c r="BM101" s="162" t="s">
        <v>2257</v>
      </c>
    </row>
    <row r="102" s="20" customFormat="true" ht="24.2" hidden="false" customHeight="true" outlineLevel="0" collapsed="false">
      <c r="B102" s="21"/>
      <c r="C102" s="151" t="s">
        <v>176</v>
      </c>
      <c r="D102" s="151" t="s">
        <v>172</v>
      </c>
      <c r="E102" s="152" t="s">
        <v>376</v>
      </c>
      <c r="F102" s="153" t="s">
        <v>2258</v>
      </c>
      <c r="G102" s="154" t="s">
        <v>2254</v>
      </c>
      <c r="H102" s="155" t="n">
        <v>4</v>
      </c>
      <c r="I102" s="156" t="n">
        <v>2935.4</v>
      </c>
      <c r="J102" s="157" t="n">
        <f aca="false">ROUND(I102*H102,2)</f>
        <v>11741.6</v>
      </c>
      <c r="K102" s="153"/>
      <c r="L102" s="21"/>
      <c r="M102" s="158"/>
      <c r="N102" s="159" t="s">
        <v>42</v>
      </c>
      <c r="O102" s="160" t="n">
        <v>0</v>
      </c>
      <c r="P102" s="160" t="n">
        <f aca="false">O102*H102</f>
        <v>0</v>
      </c>
      <c r="Q102" s="160" t="n">
        <v>0</v>
      </c>
      <c r="R102" s="160" t="n">
        <f aca="false">Q102*H102</f>
        <v>0</v>
      </c>
      <c r="S102" s="160" t="n">
        <v>0</v>
      </c>
      <c r="T102" s="161" t="n">
        <f aca="false">S102*H102</f>
        <v>0</v>
      </c>
      <c r="AR102" s="162" t="s">
        <v>176</v>
      </c>
      <c r="AT102" s="162" t="s">
        <v>172</v>
      </c>
      <c r="AU102" s="162" t="s">
        <v>78</v>
      </c>
      <c r="AY102" s="4" t="s">
        <v>170</v>
      </c>
      <c r="BE102" s="163" t="n">
        <f aca="false">IF(N102="základní",J102,0)</f>
        <v>11741.6</v>
      </c>
      <c r="BF102" s="163" t="n">
        <f aca="false">IF(N102="snížená",J102,0)</f>
        <v>0</v>
      </c>
      <c r="BG102" s="163" t="n">
        <f aca="false">IF(N102="zákl. přenesená",J102,0)</f>
        <v>0</v>
      </c>
      <c r="BH102" s="163" t="n">
        <f aca="false">IF(N102="sníž. přenesená",J102,0)</f>
        <v>0</v>
      </c>
      <c r="BI102" s="163" t="n">
        <f aca="false">IF(N102="nulová",J102,0)</f>
        <v>0</v>
      </c>
      <c r="BJ102" s="4" t="s">
        <v>78</v>
      </c>
      <c r="BK102" s="163" t="n">
        <f aca="false">ROUND(I102*H102,2)</f>
        <v>11741.6</v>
      </c>
      <c r="BL102" s="4" t="s">
        <v>176</v>
      </c>
      <c r="BM102" s="162" t="s">
        <v>2259</v>
      </c>
    </row>
    <row r="103" s="20" customFormat="true" ht="16.5" hidden="false" customHeight="true" outlineLevel="0" collapsed="false">
      <c r="B103" s="21"/>
      <c r="C103" s="151" t="s">
        <v>204</v>
      </c>
      <c r="D103" s="151" t="s">
        <v>172</v>
      </c>
      <c r="E103" s="152" t="s">
        <v>390</v>
      </c>
      <c r="F103" s="153" t="s">
        <v>2260</v>
      </c>
      <c r="G103" s="154" t="s">
        <v>2254</v>
      </c>
      <c r="H103" s="155" t="n">
        <v>1</v>
      </c>
      <c r="I103" s="156" t="n">
        <v>2609.1</v>
      </c>
      <c r="J103" s="157" t="n">
        <f aca="false">ROUND(I103*H103,2)</f>
        <v>2609.1</v>
      </c>
      <c r="K103" s="153"/>
      <c r="L103" s="21"/>
      <c r="M103" s="158"/>
      <c r="N103" s="159" t="s">
        <v>42</v>
      </c>
      <c r="O103" s="160" t="n">
        <v>0</v>
      </c>
      <c r="P103" s="160" t="n">
        <f aca="false">O103*H103</f>
        <v>0</v>
      </c>
      <c r="Q103" s="160" t="n">
        <v>0</v>
      </c>
      <c r="R103" s="160" t="n">
        <f aca="false">Q103*H103</f>
        <v>0</v>
      </c>
      <c r="S103" s="160" t="n">
        <v>0</v>
      </c>
      <c r="T103" s="161" t="n">
        <f aca="false">S103*H103</f>
        <v>0</v>
      </c>
      <c r="AR103" s="162" t="s">
        <v>176</v>
      </c>
      <c r="AT103" s="162" t="s">
        <v>172</v>
      </c>
      <c r="AU103" s="162" t="s">
        <v>78</v>
      </c>
      <c r="AY103" s="4" t="s">
        <v>170</v>
      </c>
      <c r="BE103" s="163" t="n">
        <f aca="false">IF(N103="základní",J103,0)</f>
        <v>2609.1</v>
      </c>
      <c r="BF103" s="163" t="n">
        <f aca="false">IF(N103="snížená",J103,0)</f>
        <v>0</v>
      </c>
      <c r="BG103" s="163" t="n">
        <f aca="false">IF(N103="zákl. přenesená",J103,0)</f>
        <v>0</v>
      </c>
      <c r="BH103" s="163" t="n">
        <f aca="false">IF(N103="sníž. přenesená",J103,0)</f>
        <v>0</v>
      </c>
      <c r="BI103" s="163" t="n">
        <f aca="false">IF(N103="nulová",J103,0)</f>
        <v>0</v>
      </c>
      <c r="BJ103" s="4" t="s">
        <v>78</v>
      </c>
      <c r="BK103" s="163" t="n">
        <f aca="false">ROUND(I103*H103,2)</f>
        <v>2609.1</v>
      </c>
      <c r="BL103" s="4" t="s">
        <v>176</v>
      </c>
      <c r="BM103" s="162" t="s">
        <v>2261</v>
      </c>
    </row>
    <row r="104" s="20" customFormat="true" ht="16.5" hidden="false" customHeight="true" outlineLevel="0" collapsed="false">
      <c r="B104" s="21"/>
      <c r="C104" s="151" t="s">
        <v>211</v>
      </c>
      <c r="D104" s="151" t="s">
        <v>172</v>
      </c>
      <c r="E104" s="152" t="s">
        <v>400</v>
      </c>
      <c r="F104" s="153" t="s">
        <v>2262</v>
      </c>
      <c r="G104" s="154" t="s">
        <v>2254</v>
      </c>
      <c r="H104" s="155" t="n">
        <v>1</v>
      </c>
      <c r="I104" s="156" t="n">
        <v>2273.7</v>
      </c>
      <c r="J104" s="157" t="n">
        <f aca="false">ROUND(I104*H104,2)</f>
        <v>2273.7</v>
      </c>
      <c r="K104" s="153"/>
      <c r="L104" s="21"/>
      <c r="M104" s="158"/>
      <c r="N104" s="159" t="s">
        <v>42</v>
      </c>
      <c r="O104" s="160" t="n">
        <v>0</v>
      </c>
      <c r="P104" s="160" t="n">
        <f aca="false">O104*H104</f>
        <v>0</v>
      </c>
      <c r="Q104" s="160" t="n">
        <v>0</v>
      </c>
      <c r="R104" s="160" t="n">
        <f aca="false">Q104*H104</f>
        <v>0</v>
      </c>
      <c r="S104" s="160" t="n">
        <v>0</v>
      </c>
      <c r="T104" s="161" t="n">
        <f aca="false">S104*H104</f>
        <v>0</v>
      </c>
      <c r="AR104" s="162" t="s">
        <v>176</v>
      </c>
      <c r="AT104" s="162" t="s">
        <v>172</v>
      </c>
      <c r="AU104" s="162" t="s">
        <v>78</v>
      </c>
      <c r="AY104" s="4" t="s">
        <v>170</v>
      </c>
      <c r="BE104" s="163" t="n">
        <f aca="false">IF(N104="základní",J104,0)</f>
        <v>2273.7</v>
      </c>
      <c r="BF104" s="163" t="n">
        <f aca="false">IF(N104="snížená",J104,0)</f>
        <v>0</v>
      </c>
      <c r="BG104" s="163" t="n">
        <f aca="false">IF(N104="zákl. přenesená",J104,0)</f>
        <v>0</v>
      </c>
      <c r="BH104" s="163" t="n">
        <f aca="false">IF(N104="sníž. přenesená",J104,0)</f>
        <v>0</v>
      </c>
      <c r="BI104" s="163" t="n">
        <f aca="false">IF(N104="nulová",J104,0)</f>
        <v>0</v>
      </c>
      <c r="BJ104" s="4" t="s">
        <v>78</v>
      </c>
      <c r="BK104" s="163" t="n">
        <f aca="false">ROUND(I104*H104,2)</f>
        <v>2273.7</v>
      </c>
      <c r="BL104" s="4" t="s">
        <v>176</v>
      </c>
      <c r="BM104" s="162" t="s">
        <v>2263</v>
      </c>
    </row>
    <row r="105" s="20" customFormat="true" ht="16.5" hidden="false" customHeight="true" outlineLevel="0" collapsed="false">
      <c r="B105" s="21"/>
      <c r="C105" s="151" t="s">
        <v>216</v>
      </c>
      <c r="D105" s="151" t="s">
        <v>172</v>
      </c>
      <c r="E105" s="152" t="s">
        <v>405</v>
      </c>
      <c r="F105" s="153" t="s">
        <v>2264</v>
      </c>
      <c r="G105" s="154" t="s">
        <v>2254</v>
      </c>
      <c r="H105" s="155" t="n">
        <v>6</v>
      </c>
      <c r="I105" s="156" t="n">
        <v>271.7</v>
      </c>
      <c r="J105" s="157" t="n">
        <f aca="false">ROUND(I105*H105,2)</f>
        <v>1630.2</v>
      </c>
      <c r="K105" s="153"/>
      <c r="L105" s="21"/>
      <c r="M105" s="158"/>
      <c r="N105" s="159" t="s">
        <v>42</v>
      </c>
      <c r="O105" s="160" t="n">
        <v>0</v>
      </c>
      <c r="P105" s="160" t="n">
        <f aca="false">O105*H105</f>
        <v>0</v>
      </c>
      <c r="Q105" s="160" t="n">
        <v>0</v>
      </c>
      <c r="R105" s="160" t="n">
        <f aca="false">Q105*H105</f>
        <v>0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78</v>
      </c>
      <c r="AY105" s="4" t="s">
        <v>170</v>
      </c>
      <c r="BE105" s="163" t="n">
        <f aca="false">IF(N105="základní",J105,0)</f>
        <v>1630.2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1630.2</v>
      </c>
      <c r="BL105" s="4" t="s">
        <v>176</v>
      </c>
      <c r="BM105" s="162" t="s">
        <v>2265</v>
      </c>
    </row>
    <row r="106" s="20" customFormat="true" ht="24.2" hidden="false" customHeight="true" outlineLevel="0" collapsed="false">
      <c r="B106" s="21"/>
      <c r="C106" s="151" t="s">
        <v>223</v>
      </c>
      <c r="D106" s="151" t="s">
        <v>172</v>
      </c>
      <c r="E106" s="152" t="s">
        <v>411</v>
      </c>
      <c r="F106" s="153" t="s">
        <v>2266</v>
      </c>
      <c r="G106" s="154" t="s">
        <v>2254</v>
      </c>
      <c r="H106" s="155" t="n">
        <v>2</v>
      </c>
      <c r="I106" s="156" t="n">
        <v>3105.7</v>
      </c>
      <c r="J106" s="157" t="n">
        <f aca="false">ROUND(I106*H106,2)</f>
        <v>6211.4</v>
      </c>
      <c r="K106" s="153"/>
      <c r="L106" s="21"/>
      <c r="M106" s="158"/>
      <c r="N106" s="159" t="s">
        <v>42</v>
      </c>
      <c r="O106" s="160" t="n">
        <v>0</v>
      </c>
      <c r="P106" s="160" t="n">
        <f aca="false">O106*H106</f>
        <v>0</v>
      </c>
      <c r="Q106" s="160" t="n">
        <v>0</v>
      </c>
      <c r="R106" s="160" t="n">
        <f aca="false">Q106*H106</f>
        <v>0</v>
      </c>
      <c r="S106" s="160" t="n">
        <v>0</v>
      </c>
      <c r="T106" s="161" t="n">
        <f aca="false">S106*H106</f>
        <v>0</v>
      </c>
      <c r="AR106" s="162" t="s">
        <v>176</v>
      </c>
      <c r="AT106" s="162" t="s">
        <v>172</v>
      </c>
      <c r="AU106" s="162" t="s">
        <v>78</v>
      </c>
      <c r="AY106" s="4" t="s">
        <v>170</v>
      </c>
      <c r="BE106" s="163" t="n">
        <f aca="false">IF(N106="základní",J106,0)</f>
        <v>6211.4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6211.4</v>
      </c>
      <c r="BL106" s="4" t="s">
        <v>176</v>
      </c>
      <c r="BM106" s="162" t="s">
        <v>2267</v>
      </c>
    </row>
    <row r="107" s="20" customFormat="true" ht="16.5" hidden="false" customHeight="true" outlineLevel="0" collapsed="false">
      <c r="B107" s="21"/>
      <c r="C107" s="151" t="s">
        <v>228</v>
      </c>
      <c r="D107" s="151" t="s">
        <v>172</v>
      </c>
      <c r="E107" s="152" t="s">
        <v>418</v>
      </c>
      <c r="F107" s="153" t="s">
        <v>2268</v>
      </c>
      <c r="G107" s="154" t="s">
        <v>2254</v>
      </c>
      <c r="H107" s="155" t="n">
        <v>1</v>
      </c>
      <c r="I107" s="156" t="n">
        <v>1037.4</v>
      </c>
      <c r="J107" s="157" t="n">
        <f aca="false">ROUND(I107*H107,2)</f>
        <v>1037.4</v>
      </c>
      <c r="K107" s="153"/>
      <c r="L107" s="21"/>
      <c r="M107" s="158"/>
      <c r="N107" s="159" t="s">
        <v>42</v>
      </c>
      <c r="O107" s="160" t="n">
        <v>0</v>
      </c>
      <c r="P107" s="160" t="n">
        <f aca="false">O107*H107</f>
        <v>0</v>
      </c>
      <c r="Q107" s="160" t="n">
        <v>0</v>
      </c>
      <c r="R107" s="160" t="n">
        <f aca="false">Q107*H107</f>
        <v>0</v>
      </c>
      <c r="S107" s="160" t="n">
        <v>0</v>
      </c>
      <c r="T107" s="161" t="n">
        <f aca="false">S107*H107</f>
        <v>0</v>
      </c>
      <c r="AR107" s="162" t="s">
        <v>176</v>
      </c>
      <c r="AT107" s="162" t="s">
        <v>172</v>
      </c>
      <c r="AU107" s="162" t="s">
        <v>78</v>
      </c>
      <c r="AY107" s="4" t="s">
        <v>170</v>
      </c>
      <c r="BE107" s="163" t="n">
        <f aca="false">IF(N107="základní",J107,0)</f>
        <v>1037.4</v>
      </c>
      <c r="BF107" s="163" t="n">
        <f aca="false">IF(N107="snížená",J107,0)</f>
        <v>0</v>
      </c>
      <c r="BG107" s="163" t="n">
        <f aca="false">IF(N107="zákl. přenesená",J107,0)</f>
        <v>0</v>
      </c>
      <c r="BH107" s="163" t="n">
        <f aca="false">IF(N107="sníž. přenesená",J107,0)</f>
        <v>0</v>
      </c>
      <c r="BI107" s="163" t="n">
        <f aca="false">IF(N107="nulová",J107,0)</f>
        <v>0</v>
      </c>
      <c r="BJ107" s="4" t="s">
        <v>78</v>
      </c>
      <c r="BK107" s="163" t="n">
        <f aca="false">ROUND(I107*H107,2)</f>
        <v>1037.4</v>
      </c>
      <c r="BL107" s="4" t="s">
        <v>176</v>
      </c>
      <c r="BM107" s="162" t="s">
        <v>2269</v>
      </c>
    </row>
    <row r="108" s="20" customFormat="true" ht="24.2" hidden="false" customHeight="true" outlineLevel="0" collapsed="false">
      <c r="B108" s="21"/>
      <c r="C108" s="151" t="s">
        <v>236</v>
      </c>
      <c r="D108" s="151" t="s">
        <v>172</v>
      </c>
      <c r="E108" s="152" t="s">
        <v>425</v>
      </c>
      <c r="F108" s="153" t="s">
        <v>2270</v>
      </c>
      <c r="G108" s="154" t="s">
        <v>2254</v>
      </c>
      <c r="H108" s="155" t="n">
        <v>11</v>
      </c>
      <c r="I108" s="156" t="n">
        <v>2532.4</v>
      </c>
      <c r="J108" s="157" t="n">
        <f aca="false">ROUND(I108*H108,2)</f>
        <v>27856.4</v>
      </c>
      <c r="K108" s="153"/>
      <c r="L108" s="21"/>
      <c r="M108" s="158"/>
      <c r="N108" s="159" t="s">
        <v>42</v>
      </c>
      <c r="O108" s="160" t="n">
        <v>0</v>
      </c>
      <c r="P108" s="160" t="n">
        <f aca="false">O108*H108</f>
        <v>0</v>
      </c>
      <c r="Q108" s="160" t="n">
        <v>0</v>
      </c>
      <c r="R108" s="160" t="n">
        <f aca="false">Q108*H108</f>
        <v>0</v>
      </c>
      <c r="S108" s="160" t="n">
        <v>0</v>
      </c>
      <c r="T108" s="161" t="n">
        <f aca="false">S108*H108</f>
        <v>0</v>
      </c>
      <c r="AR108" s="162" t="s">
        <v>176</v>
      </c>
      <c r="AT108" s="162" t="s">
        <v>172</v>
      </c>
      <c r="AU108" s="162" t="s">
        <v>78</v>
      </c>
      <c r="AY108" s="4" t="s">
        <v>170</v>
      </c>
      <c r="BE108" s="163" t="n">
        <f aca="false">IF(N108="základní",J108,0)</f>
        <v>27856.4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27856.4</v>
      </c>
      <c r="BL108" s="4" t="s">
        <v>176</v>
      </c>
      <c r="BM108" s="162" t="s">
        <v>2271</v>
      </c>
    </row>
    <row r="109" s="20" customFormat="true" ht="16.5" hidden="false" customHeight="true" outlineLevel="0" collapsed="false">
      <c r="B109" s="21"/>
      <c r="C109" s="151" t="s">
        <v>244</v>
      </c>
      <c r="D109" s="151" t="s">
        <v>172</v>
      </c>
      <c r="E109" s="152" t="s">
        <v>441</v>
      </c>
      <c r="F109" s="153" t="s">
        <v>2272</v>
      </c>
      <c r="G109" s="154" t="s">
        <v>2254</v>
      </c>
      <c r="H109" s="155" t="n">
        <v>1</v>
      </c>
      <c r="I109" s="156" t="n">
        <v>4617.6</v>
      </c>
      <c r="J109" s="157" t="n">
        <f aca="false">ROUND(I109*H109,2)</f>
        <v>4617.6</v>
      </c>
      <c r="K109" s="153"/>
      <c r="L109" s="21"/>
      <c r="M109" s="158"/>
      <c r="N109" s="159" t="s">
        <v>42</v>
      </c>
      <c r="O109" s="160" t="n">
        <v>0</v>
      </c>
      <c r="P109" s="160" t="n">
        <f aca="false">O109*H109</f>
        <v>0</v>
      </c>
      <c r="Q109" s="160" t="n">
        <v>0</v>
      </c>
      <c r="R109" s="160" t="n">
        <f aca="false">Q109*H109</f>
        <v>0</v>
      </c>
      <c r="S109" s="160" t="n">
        <v>0</v>
      </c>
      <c r="T109" s="161" t="n">
        <f aca="false">S109*H109</f>
        <v>0</v>
      </c>
      <c r="AR109" s="162" t="s">
        <v>176</v>
      </c>
      <c r="AT109" s="162" t="s">
        <v>172</v>
      </c>
      <c r="AU109" s="162" t="s">
        <v>78</v>
      </c>
      <c r="AY109" s="4" t="s">
        <v>170</v>
      </c>
      <c r="BE109" s="163" t="n">
        <f aca="false">IF(N109="základní",J109,0)</f>
        <v>4617.6</v>
      </c>
      <c r="BF109" s="163" t="n">
        <f aca="false">IF(N109="snížená",J109,0)</f>
        <v>0</v>
      </c>
      <c r="BG109" s="163" t="n">
        <f aca="false">IF(N109="zákl. přenesená",J109,0)</f>
        <v>0</v>
      </c>
      <c r="BH109" s="163" t="n">
        <f aca="false">IF(N109="sníž. přenesená",J109,0)</f>
        <v>0</v>
      </c>
      <c r="BI109" s="163" t="n">
        <f aca="false">IF(N109="nulová",J109,0)</f>
        <v>0</v>
      </c>
      <c r="BJ109" s="4" t="s">
        <v>78</v>
      </c>
      <c r="BK109" s="163" t="n">
        <f aca="false">ROUND(I109*H109,2)</f>
        <v>4617.6</v>
      </c>
      <c r="BL109" s="4" t="s">
        <v>176</v>
      </c>
      <c r="BM109" s="162" t="s">
        <v>2273</v>
      </c>
    </row>
    <row r="110" s="20" customFormat="true" ht="16.5" hidden="false" customHeight="true" outlineLevel="0" collapsed="false">
      <c r="B110" s="21"/>
      <c r="C110" s="151" t="s">
        <v>251</v>
      </c>
      <c r="D110" s="151" t="s">
        <v>172</v>
      </c>
      <c r="E110" s="152" t="s">
        <v>453</v>
      </c>
      <c r="F110" s="153" t="s">
        <v>2274</v>
      </c>
      <c r="G110" s="154" t="s">
        <v>1514</v>
      </c>
      <c r="H110" s="155" t="n">
        <v>1</v>
      </c>
      <c r="I110" s="156" t="n">
        <v>581</v>
      </c>
      <c r="J110" s="157" t="n">
        <f aca="false">ROUND(I110*H110,2)</f>
        <v>581</v>
      </c>
      <c r="K110" s="153"/>
      <c r="L110" s="21"/>
      <c r="M110" s="158"/>
      <c r="N110" s="159" t="s">
        <v>42</v>
      </c>
      <c r="O110" s="160" t="n">
        <v>0</v>
      </c>
      <c r="P110" s="160" t="n">
        <f aca="false">O110*H110</f>
        <v>0</v>
      </c>
      <c r="Q110" s="160" t="n">
        <v>0</v>
      </c>
      <c r="R110" s="160" t="n">
        <f aca="false">Q110*H110</f>
        <v>0</v>
      </c>
      <c r="S110" s="160" t="n">
        <v>0</v>
      </c>
      <c r="T110" s="161" t="n">
        <f aca="false">S110*H110</f>
        <v>0</v>
      </c>
      <c r="AR110" s="162" t="s">
        <v>176</v>
      </c>
      <c r="AT110" s="162" t="s">
        <v>172</v>
      </c>
      <c r="AU110" s="162" t="s">
        <v>78</v>
      </c>
      <c r="AY110" s="4" t="s">
        <v>170</v>
      </c>
      <c r="BE110" s="163" t="n">
        <f aca="false">IF(N110="základní",J110,0)</f>
        <v>581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581</v>
      </c>
      <c r="BL110" s="4" t="s">
        <v>176</v>
      </c>
      <c r="BM110" s="162" t="s">
        <v>2275</v>
      </c>
    </row>
    <row r="111" s="20" customFormat="true" ht="16.5" hidden="false" customHeight="true" outlineLevel="0" collapsed="false">
      <c r="B111" s="21"/>
      <c r="C111" s="151" t="s">
        <v>257</v>
      </c>
      <c r="D111" s="151" t="s">
        <v>172</v>
      </c>
      <c r="E111" s="152" t="s">
        <v>459</v>
      </c>
      <c r="F111" s="153" t="s">
        <v>2276</v>
      </c>
      <c r="G111" s="154" t="s">
        <v>2192</v>
      </c>
      <c r="H111" s="155" t="n">
        <v>32</v>
      </c>
      <c r="I111" s="156" t="n">
        <v>450</v>
      </c>
      <c r="J111" s="157" t="n">
        <f aca="false">ROUND(I111*H111,2)</f>
        <v>14400</v>
      </c>
      <c r="K111" s="153"/>
      <c r="L111" s="21"/>
      <c r="M111" s="158"/>
      <c r="N111" s="159" t="s">
        <v>42</v>
      </c>
      <c r="O111" s="160" t="n">
        <v>0</v>
      </c>
      <c r="P111" s="160" t="n">
        <f aca="false">O111*H111</f>
        <v>0</v>
      </c>
      <c r="Q111" s="160" t="n">
        <v>0</v>
      </c>
      <c r="R111" s="160" t="n">
        <f aca="false">Q111*H111</f>
        <v>0</v>
      </c>
      <c r="S111" s="160" t="n">
        <v>0</v>
      </c>
      <c r="T111" s="161" t="n">
        <f aca="false">S111*H111</f>
        <v>0</v>
      </c>
      <c r="AR111" s="162" t="s">
        <v>176</v>
      </c>
      <c r="AT111" s="162" t="s">
        <v>172</v>
      </c>
      <c r="AU111" s="162" t="s">
        <v>78</v>
      </c>
      <c r="AY111" s="4" t="s">
        <v>170</v>
      </c>
      <c r="BE111" s="163" t="n">
        <f aca="false">IF(N111="základní",J111,0)</f>
        <v>14400</v>
      </c>
      <c r="BF111" s="163" t="n">
        <f aca="false">IF(N111="snížená",J111,0)</f>
        <v>0</v>
      </c>
      <c r="BG111" s="163" t="n">
        <f aca="false">IF(N111="zákl. přenesená",J111,0)</f>
        <v>0</v>
      </c>
      <c r="BH111" s="163" t="n">
        <f aca="false">IF(N111="sníž. přenesená",J111,0)</f>
        <v>0</v>
      </c>
      <c r="BI111" s="163" t="n">
        <f aca="false">IF(N111="nulová",J111,0)</f>
        <v>0</v>
      </c>
      <c r="BJ111" s="4" t="s">
        <v>78</v>
      </c>
      <c r="BK111" s="163" t="n">
        <f aca="false">ROUND(I111*H111,2)</f>
        <v>14400</v>
      </c>
      <c r="BL111" s="4" t="s">
        <v>176</v>
      </c>
      <c r="BM111" s="162" t="s">
        <v>2277</v>
      </c>
    </row>
    <row r="112" s="139" customFormat="true" ht="25.9" hidden="false" customHeight="true" outlineLevel="0" collapsed="false">
      <c r="B112" s="140"/>
      <c r="D112" s="141" t="s">
        <v>70</v>
      </c>
      <c r="E112" s="142" t="s">
        <v>2278</v>
      </c>
      <c r="F112" s="142" t="s">
        <v>2279</v>
      </c>
      <c r="J112" s="143" t="n">
        <f aca="false">BK112</f>
        <v>75386.7</v>
      </c>
      <c r="L112" s="140"/>
      <c r="M112" s="144"/>
      <c r="P112" s="145" t="n">
        <f aca="false">SUM(P113:P122)</f>
        <v>0</v>
      </c>
      <c r="R112" s="145" t="n">
        <f aca="false">SUM(R113:R122)</f>
        <v>0</v>
      </c>
      <c r="T112" s="146" t="n">
        <f aca="false">SUM(T113:T122)</f>
        <v>0</v>
      </c>
      <c r="AR112" s="141" t="s">
        <v>78</v>
      </c>
      <c r="AT112" s="147" t="s">
        <v>70</v>
      </c>
      <c r="AU112" s="147" t="s">
        <v>71</v>
      </c>
      <c r="AY112" s="141" t="s">
        <v>170</v>
      </c>
      <c r="BK112" s="148" t="n">
        <f aca="false">SUM(BK113:BK122)</f>
        <v>75386.7</v>
      </c>
    </row>
    <row r="113" s="20" customFormat="true" ht="16.5" hidden="false" customHeight="true" outlineLevel="0" collapsed="false">
      <c r="B113" s="21"/>
      <c r="C113" s="151" t="s">
        <v>263</v>
      </c>
      <c r="D113" s="151" t="s">
        <v>172</v>
      </c>
      <c r="E113" s="152" t="s">
        <v>300</v>
      </c>
      <c r="F113" s="153" t="s">
        <v>2280</v>
      </c>
      <c r="G113" s="154" t="s">
        <v>2254</v>
      </c>
      <c r="H113" s="155" t="n">
        <v>1</v>
      </c>
      <c r="I113" s="156" t="n">
        <v>2103.4</v>
      </c>
      <c r="J113" s="157" t="n">
        <f aca="false">ROUND(I113*H113,2)</f>
        <v>2103.4</v>
      </c>
      <c r="K113" s="153"/>
      <c r="L113" s="21"/>
      <c r="M113" s="158"/>
      <c r="N113" s="159" t="s">
        <v>42</v>
      </c>
      <c r="O113" s="160" t="n">
        <v>0</v>
      </c>
      <c r="P113" s="160" t="n">
        <f aca="false">O113*H113</f>
        <v>0</v>
      </c>
      <c r="Q113" s="160" t="n">
        <v>0</v>
      </c>
      <c r="R113" s="160" t="n">
        <f aca="false">Q113*H113</f>
        <v>0</v>
      </c>
      <c r="S113" s="160" t="n">
        <v>0</v>
      </c>
      <c r="T113" s="161" t="n">
        <f aca="false">S113*H113</f>
        <v>0</v>
      </c>
      <c r="AR113" s="162" t="s">
        <v>176</v>
      </c>
      <c r="AT113" s="162" t="s">
        <v>172</v>
      </c>
      <c r="AU113" s="162" t="s">
        <v>78</v>
      </c>
      <c r="AY113" s="4" t="s">
        <v>170</v>
      </c>
      <c r="BE113" s="163" t="n">
        <f aca="false">IF(N113="základní",J113,0)</f>
        <v>2103.4</v>
      </c>
      <c r="BF113" s="163" t="n">
        <f aca="false">IF(N113="snížená",J113,0)</f>
        <v>0</v>
      </c>
      <c r="BG113" s="163" t="n">
        <f aca="false">IF(N113="zákl. přenesená",J113,0)</f>
        <v>0</v>
      </c>
      <c r="BH113" s="163" t="n">
        <f aca="false">IF(N113="sníž. přenesená",J113,0)</f>
        <v>0</v>
      </c>
      <c r="BI113" s="163" t="n">
        <f aca="false">IF(N113="nulová",J113,0)</f>
        <v>0</v>
      </c>
      <c r="BJ113" s="4" t="s">
        <v>78</v>
      </c>
      <c r="BK113" s="163" t="n">
        <f aca="false">ROUND(I113*H113,2)</f>
        <v>2103.4</v>
      </c>
      <c r="BL113" s="4" t="s">
        <v>176</v>
      </c>
      <c r="BM113" s="162" t="s">
        <v>2281</v>
      </c>
    </row>
    <row r="114" s="20" customFormat="true" ht="16.5" hidden="false" customHeight="true" outlineLevel="0" collapsed="false">
      <c r="B114" s="21"/>
      <c r="C114" s="151" t="s">
        <v>8</v>
      </c>
      <c r="D114" s="151" t="s">
        <v>172</v>
      </c>
      <c r="E114" s="152" t="s">
        <v>305</v>
      </c>
      <c r="F114" s="153" t="s">
        <v>2256</v>
      </c>
      <c r="G114" s="154" t="s">
        <v>2254</v>
      </c>
      <c r="H114" s="155" t="n">
        <v>1</v>
      </c>
      <c r="I114" s="156" t="n">
        <v>4615</v>
      </c>
      <c r="J114" s="157" t="n">
        <f aca="false">ROUND(I114*H114,2)</f>
        <v>4615</v>
      </c>
      <c r="K114" s="153"/>
      <c r="L114" s="21"/>
      <c r="M114" s="158"/>
      <c r="N114" s="159" t="s">
        <v>42</v>
      </c>
      <c r="O114" s="160" t="n">
        <v>0</v>
      </c>
      <c r="P114" s="160" t="n">
        <f aca="false">O114*H114</f>
        <v>0</v>
      </c>
      <c r="Q114" s="160" t="n">
        <v>0</v>
      </c>
      <c r="R114" s="160" t="n">
        <f aca="false">Q114*H114</f>
        <v>0</v>
      </c>
      <c r="S114" s="160" t="n">
        <v>0</v>
      </c>
      <c r="T114" s="161" t="n">
        <f aca="false">S114*H114</f>
        <v>0</v>
      </c>
      <c r="AR114" s="162" t="s">
        <v>176</v>
      </c>
      <c r="AT114" s="162" t="s">
        <v>172</v>
      </c>
      <c r="AU114" s="162" t="s">
        <v>78</v>
      </c>
      <c r="AY114" s="4" t="s">
        <v>170</v>
      </c>
      <c r="BE114" s="163" t="n">
        <f aca="false">IF(N114="základní",J114,0)</f>
        <v>4615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4615</v>
      </c>
      <c r="BL114" s="4" t="s">
        <v>176</v>
      </c>
      <c r="BM114" s="162" t="s">
        <v>2282</v>
      </c>
    </row>
    <row r="115" s="20" customFormat="true" ht="24.2" hidden="false" customHeight="true" outlineLevel="0" collapsed="false">
      <c r="B115" s="21"/>
      <c r="C115" s="151" t="s">
        <v>280</v>
      </c>
      <c r="D115" s="151" t="s">
        <v>172</v>
      </c>
      <c r="E115" s="152" t="s">
        <v>7</v>
      </c>
      <c r="F115" s="153" t="s">
        <v>2258</v>
      </c>
      <c r="G115" s="154" t="s">
        <v>2254</v>
      </c>
      <c r="H115" s="155" t="n">
        <v>3</v>
      </c>
      <c r="I115" s="156" t="n">
        <v>2935.4</v>
      </c>
      <c r="J115" s="157" t="n">
        <f aca="false">ROUND(I115*H115,2)</f>
        <v>8806.2</v>
      </c>
      <c r="K115" s="153"/>
      <c r="L115" s="21"/>
      <c r="M115" s="158"/>
      <c r="N115" s="159" t="s">
        <v>42</v>
      </c>
      <c r="O115" s="160" t="n">
        <v>0</v>
      </c>
      <c r="P115" s="160" t="n">
        <f aca="false">O115*H115</f>
        <v>0</v>
      </c>
      <c r="Q115" s="160" t="n">
        <v>0</v>
      </c>
      <c r="R115" s="160" t="n">
        <f aca="false">Q115*H115</f>
        <v>0</v>
      </c>
      <c r="S115" s="160" t="n">
        <v>0</v>
      </c>
      <c r="T115" s="161" t="n">
        <f aca="false">S115*H115</f>
        <v>0</v>
      </c>
      <c r="AR115" s="162" t="s">
        <v>176</v>
      </c>
      <c r="AT115" s="162" t="s">
        <v>172</v>
      </c>
      <c r="AU115" s="162" t="s">
        <v>78</v>
      </c>
      <c r="AY115" s="4" t="s">
        <v>170</v>
      </c>
      <c r="BE115" s="163" t="n">
        <f aca="false">IF(N115="základní",J115,0)</f>
        <v>8806.2</v>
      </c>
      <c r="BF115" s="163" t="n">
        <f aca="false">IF(N115="snížená",J115,0)</f>
        <v>0</v>
      </c>
      <c r="BG115" s="163" t="n">
        <f aca="false">IF(N115="zákl. přenesená",J115,0)</f>
        <v>0</v>
      </c>
      <c r="BH115" s="163" t="n">
        <f aca="false">IF(N115="sníž. přenesená",J115,0)</f>
        <v>0</v>
      </c>
      <c r="BI115" s="163" t="n">
        <f aca="false">IF(N115="nulová",J115,0)</f>
        <v>0</v>
      </c>
      <c r="BJ115" s="4" t="s">
        <v>78</v>
      </c>
      <c r="BK115" s="163" t="n">
        <f aca="false">ROUND(I115*H115,2)</f>
        <v>8806.2</v>
      </c>
      <c r="BL115" s="4" t="s">
        <v>176</v>
      </c>
      <c r="BM115" s="162" t="s">
        <v>2283</v>
      </c>
    </row>
    <row r="116" s="20" customFormat="true" ht="24.2" hidden="false" customHeight="true" outlineLevel="0" collapsed="false">
      <c r="B116" s="21"/>
      <c r="C116" s="151" t="s">
        <v>289</v>
      </c>
      <c r="D116" s="151" t="s">
        <v>172</v>
      </c>
      <c r="E116" s="152" t="s">
        <v>316</v>
      </c>
      <c r="F116" s="153" t="s">
        <v>2270</v>
      </c>
      <c r="G116" s="154" t="s">
        <v>2254</v>
      </c>
      <c r="H116" s="155" t="n">
        <v>12</v>
      </c>
      <c r="I116" s="156" t="n">
        <v>2532.4</v>
      </c>
      <c r="J116" s="157" t="n">
        <f aca="false">ROUND(I116*H116,2)</f>
        <v>30388.8</v>
      </c>
      <c r="K116" s="153"/>
      <c r="L116" s="21"/>
      <c r="M116" s="158"/>
      <c r="N116" s="159" t="s">
        <v>42</v>
      </c>
      <c r="O116" s="160" t="n">
        <v>0</v>
      </c>
      <c r="P116" s="160" t="n">
        <f aca="false">O116*H116</f>
        <v>0</v>
      </c>
      <c r="Q116" s="160" t="n">
        <v>0</v>
      </c>
      <c r="R116" s="160" t="n">
        <f aca="false">Q116*H116</f>
        <v>0</v>
      </c>
      <c r="S116" s="160" t="n">
        <v>0</v>
      </c>
      <c r="T116" s="161" t="n">
        <f aca="false">S116*H116</f>
        <v>0</v>
      </c>
      <c r="AR116" s="162" t="s">
        <v>176</v>
      </c>
      <c r="AT116" s="162" t="s">
        <v>172</v>
      </c>
      <c r="AU116" s="162" t="s">
        <v>78</v>
      </c>
      <c r="AY116" s="4" t="s">
        <v>170</v>
      </c>
      <c r="BE116" s="163" t="n">
        <f aca="false">IF(N116="základní",J116,0)</f>
        <v>30388.8</v>
      </c>
      <c r="BF116" s="163" t="n">
        <f aca="false">IF(N116="snížená",J116,0)</f>
        <v>0</v>
      </c>
      <c r="BG116" s="163" t="n">
        <f aca="false">IF(N116="zákl. přenesená",J116,0)</f>
        <v>0</v>
      </c>
      <c r="BH116" s="163" t="n">
        <f aca="false">IF(N116="sníž. přenesená",J116,0)</f>
        <v>0</v>
      </c>
      <c r="BI116" s="163" t="n">
        <f aca="false">IF(N116="nulová",J116,0)</f>
        <v>0</v>
      </c>
      <c r="BJ116" s="4" t="s">
        <v>78</v>
      </c>
      <c r="BK116" s="163" t="n">
        <f aca="false">ROUND(I116*H116,2)</f>
        <v>30388.8</v>
      </c>
      <c r="BL116" s="4" t="s">
        <v>176</v>
      </c>
      <c r="BM116" s="162" t="s">
        <v>2284</v>
      </c>
    </row>
    <row r="117" s="20" customFormat="true" ht="24.2" hidden="false" customHeight="true" outlineLevel="0" collapsed="false">
      <c r="B117" s="21"/>
      <c r="C117" s="151" t="s">
        <v>295</v>
      </c>
      <c r="D117" s="151" t="s">
        <v>172</v>
      </c>
      <c r="E117" s="152" t="s">
        <v>323</v>
      </c>
      <c r="F117" s="153" t="s">
        <v>2266</v>
      </c>
      <c r="G117" s="154" t="s">
        <v>2254</v>
      </c>
      <c r="H117" s="155" t="n">
        <v>2</v>
      </c>
      <c r="I117" s="156" t="n">
        <v>3105.7</v>
      </c>
      <c r="J117" s="157" t="n">
        <f aca="false">ROUND(I117*H117,2)</f>
        <v>6211.4</v>
      </c>
      <c r="K117" s="153"/>
      <c r="L117" s="21"/>
      <c r="M117" s="158"/>
      <c r="N117" s="159" t="s">
        <v>42</v>
      </c>
      <c r="O117" s="160" t="n">
        <v>0</v>
      </c>
      <c r="P117" s="160" t="n">
        <f aca="false">O117*H117</f>
        <v>0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176</v>
      </c>
      <c r="AT117" s="162" t="s">
        <v>172</v>
      </c>
      <c r="AU117" s="162" t="s">
        <v>78</v>
      </c>
      <c r="AY117" s="4" t="s">
        <v>170</v>
      </c>
      <c r="BE117" s="163" t="n">
        <f aca="false">IF(N117="základní",J117,0)</f>
        <v>6211.4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6211.4</v>
      </c>
      <c r="BL117" s="4" t="s">
        <v>176</v>
      </c>
      <c r="BM117" s="162" t="s">
        <v>2285</v>
      </c>
    </row>
    <row r="118" s="20" customFormat="true" ht="16.5" hidden="false" customHeight="true" outlineLevel="0" collapsed="false">
      <c r="B118" s="21"/>
      <c r="C118" s="151" t="s">
        <v>300</v>
      </c>
      <c r="D118" s="151" t="s">
        <v>172</v>
      </c>
      <c r="E118" s="152" t="s">
        <v>329</v>
      </c>
      <c r="F118" s="153" t="s">
        <v>2268</v>
      </c>
      <c r="G118" s="154" t="s">
        <v>2254</v>
      </c>
      <c r="H118" s="155" t="n">
        <v>1</v>
      </c>
      <c r="I118" s="156" t="n">
        <v>1037.4</v>
      </c>
      <c r="J118" s="157" t="n">
        <f aca="false">ROUND(I118*H118,2)</f>
        <v>1037.4</v>
      </c>
      <c r="K118" s="153"/>
      <c r="L118" s="21"/>
      <c r="M118" s="158"/>
      <c r="N118" s="159" t="s">
        <v>42</v>
      </c>
      <c r="O118" s="160" t="n">
        <v>0</v>
      </c>
      <c r="P118" s="160" t="n">
        <f aca="false">O118*H118</f>
        <v>0</v>
      </c>
      <c r="Q118" s="160" t="n">
        <v>0</v>
      </c>
      <c r="R118" s="160" t="n">
        <f aca="false">Q118*H118</f>
        <v>0</v>
      </c>
      <c r="S118" s="160" t="n">
        <v>0</v>
      </c>
      <c r="T118" s="161" t="n">
        <f aca="false">S118*H118</f>
        <v>0</v>
      </c>
      <c r="AR118" s="162" t="s">
        <v>176</v>
      </c>
      <c r="AT118" s="162" t="s">
        <v>172</v>
      </c>
      <c r="AU118" s="162" t="s">
        <v>78</v>
      </c>
      <c r="AY118" s="4" t="s">
        <v>170</v>
      </c>
      <c r="BE118" s="163" t="n">
        <f aca="false">IF(N118="základní",J118,0)</f>
        <v>1037.4</v>
      </c>
      <c r="BF118" s="163" t="n">
        <f aca="false">IF(N118="snížená",J118,0)</f>
        <v>0</v>
      </c>
      <c r="BG118" s="163" t="n">
        <f aca="false">IF(N118="zákl. přenesená",J118,0)</f>
        <v>0</v>
      </c>
      <c r="BH118" s="163" t="n">
        <f aca="false">IF(N118="sníž. přenesená",J118,0)</f>
        <v>0</v>
      </c>
      <c r="BI118" s="163" t="n">
        <f aca="false">IF(N118="nulová",J118,0)</f>
        <v>0</v>
      </c>
      <c r="BJ118" s="4" t="s">
        <v>78</v>
      </c>
      <c r="BK118" s="163" t="n">
        <f aca="false">ROUND(I118*H118,2)</f>
        <v>1037.4</v>
      </c>
      <c r="BL118" s="4" t="s">
        <v>176</v>
      </c>
      <c r="BM118" s="162" t="s">
        <v>2286</v>
      </c>
    </row>
    <row r="119" s="20" customFormat="true" ht="16.5" hidden="false" customHeight="true" outlineLevel="0" collapsed="false">
      <c r="B119" s="21"/>
      <c r="C119" s="151" t="s">
        <v>305</v>
      </c>
      <c r="D119" s="151" t="s">
        <v>172</v>
      </c>
      <c r="E119" s="152" t="s">
        <v>335</v>
      </c>
      <c r="F119" s="153" t="s">
        <v>2260</v>
      </c>
      <c r="G119" s="154" t="s">
        <v>2254</v>
      </c>
      <c r="H119" s="155" t="n">
        <v>1</v>
      </c>
      <c r="I119" s="156" t="n">
        <v>2655.9</v>
      </c>
      <c r="J119" s="157" t="n">
        <f aca="false">ROUND(I119*H119,2)</f>
        <v>2655.9</v>
      </c>
      <c r="K119" s="153"/>
      <c r="L119" s="21"/>
      <c r="M119" s="158"/>
      <c r="N119" s="159" t="s">
        <v>42</v>
      </c>
      <c r="O119" s="160" t="n">
        <v>0</v>
      </c>
      <c r="P119" s="160" t="n">
        <f aca="false">O119*H119</f>
        <v>0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176</v>
      </c>
      <c r="AT119" s="162" t="s">
        <v>172</v>
      </c>
      <c r="AU119" s="162" t="s">
        <v>78</v>
      </c>
      <c r="AY119" s="4" t="s">
        <v>170</v>
      </c>
      <c r="BE119" s="163" t="n">
        <f aca="false">IF(N119="základní",J119,0)</f>
        <v>2655.9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2655.9</v>
      </c>
      <c r="BL119" s="4" t="s">
        <v>176</v>
      </c>
      <c r="BM119" s="162" t="s">
        <v>2287</v>
      </c>
    </row>
    <row r="120" s="20" customFormat="true" ht="16.5" hidden="false" customHeight="true" outlineLevel="0" collapsed="false">
      <c r="B120" s="21"/>
      <c r="C120" s="151" t="s">
        <v>7</v>
      </c>
      <c r="D120" s="151" t="s">
        <v>172</v>
      </c>
      <c r="E120" s="152" t="s">
        <v>321</v>
      </c>
      <c r="F120" s="153" t="s">
        <v>2272</v>
      </c>
      <c r="G120" s="154" t="s">
        <v>2254</v>
      </c>
      <c r="H120" s="155" t="n">
        <v>1</v>
      </c>
      <c r="I120" s="156" t="n">
        <v>4617.6</v>
      </c>
      <c r="J120" s="157" t="n">
        <f aca="false">ROUND(I120*H120,2)</f>
        <v>4617.6</v>
      </c>
      <c r="K120" s="153"/>
      <c r="L120" s="21"/>
      <c r="M120" s="158"/>
      <c r="N120" s="159" t="s">
        <v>42</v>
      </c>
      <c r="O120" s="160" t="n">
        <v>0</v>
      </c>
      <c r="P120" s="160" t="n">
        <f aca="false">O120*H120</f>
        <v>0</v>
      </c>
      <c r="Q120" s="160" t="n">
        <v>0</v>
      </c>
      <c r="R120" s="160" t="n">
        <f aca="false">Q120*H120</f>
        <v>0</v>
      </c>
      <c r="S120" s="160" t="n">
        <v>0</v>
      </c>
      <c r="T120" s="161" t="n">
        <f aca="false">S120*H120</f>
        <v>0</v>
      </c>
      <c r="AR120" s="162" t="s">
        <v>176</v>
      </c>
      <c r="AT120" s="162" t="s">
        <v>172</v>
      </c>
      <c r="AU120" s="162" t="s">
        <v>78</v>
      </c>
      <c r="AY120" s="4" t="s">
        <v>170</v>
      </c>
      <c r="BE120" s="163" t="n">
        <f aca="false">IF(N120="základní",J120,0)</f>
        <v>4617.6</v>
      </c>
      <c r="BF120" s="163" t="n">
        <f aca="false">IF(N120="snížená",J120,0)</f>
        <v>0</v>
      </c>
      <c r="BG120" s="163" t="n">
        <f aca="false">IF(N120="zákl. přenesená",J120,0)</f>
        <v>0</v>
      </c>
      <c r="BH120" s="163" t="n">
        <f aca="false">IF(N120="sníž. přenesená",J120,0)</f>
        <v>0</v>
      </c>
      <c r="BI120" s="163" t="n">
        <f aca="false">IF(N120="nulová",J120,0)</f>
        <v>0</v>
      </c>
      <c r="BJ120" s="4" t="s">
        <v>78</v>
      </c>
      <c r="BK120" s="163" t="n">
        <f aca="false">ROUND(I120*H120,2)</f>
        <v>4617.6</v>
      </c>
      <c r="BL120" s="4" t="s">
        <v>176</v>
      </c>
      <c r="BM120" s="162" t="s">
        <v>2288</v>
      </c>
    </row>
    <row r="121" s="20" customFormat="true" ht="16.5" hidden="false" customHeight="true" outlineLevel="0" collapsed="false">
      <c r="B121" s="21"/>
      <c r="C121" s="151" t="s">
        <v>316</v>
      </c>
      <c r="D121" s="151" t="s">
        <v>172</v>
      </c>
      <c r="E121" s="152" t="s">
        <v>345</v>
      </c>
      <c r="F121" s="153" t="s">
        <v>2274</v>
      </c>
      <c r="G121" s="154" t="s">
        <v>1514</v>
      </c>
      <c r="H121" s="155" t="n">
        <v>1</v>
      </c>
      <c r="I121" s="156" t="n">
        <v>551</v>
      </c>
      <c r="J121" s="157" t="n">
        <f aca="false">ROUND(I121*H121,2)</f>
        <v>551</v>
      </c>
      <c r="K121" s="153"/>
      <c r="L121" s="21"/>
      <c r="M121" s="158"/>
      <c r="N121" s="159" t="s">
        <v>42</v>
      </c>
      <c r="O121" s="160" t="n">
        <v>0</v>
      </c>
      <c r="P121" s="160" t="n">
        <f aca="false">O121*H121</f>
        <v>0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176</v>
      </c>
      <c r="AT121" s="162" t="s">
        <v>172</v>
      </c>
      <c r="AU121" s="162" t="s">
        <v>78</v>
      </c>
      <c r="AY121" s="4" t="s">
        <v>170</v>
      </c>
      <c r="BE121" s="163" t="n">
        <f aca="false">IF(N121="základní",J121,0)</f>
        <v>551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551</v>
      </c>
      <c r="BL121" s="4" t="s">
        <v>176</v>
      </c>
      <c r="BM121" s="162" t="s">
        <v>2289</v>
      </c>
    </row>
    <row r="122" s="20" customFormat="true" ht="16.5" hidden="false" customHeight="true" outlineLevel="0" collapsed="false">
      <c r="B122" s="21"/>
      <c r="C122" s="151" t="s">
        <v>323</v>
      </c>
      <c r="D122" s="151" t="s">
        <v>172</v>
      </c>
      <c r="E122" s="152" t="s">
        <v>334</v>
      </c>
      <c r="F122" s="153" t="s">
        <v>2290</v>
      </c>
      <c r="G122" s="154" t="s">
        <v>2192</v>
      </c>
      <c r="H122" s="155" t="n">
        <v>32</v>
      </c>
      <c r="I122" s="156" t="n">
        <v>450</v>
      </c>
      <c r="J122" s="157" t="n">
        <f aca="false">ROUND(I122*H122,2)</f>
        <v>14400</v>
      </c>
      <c r="K122" s="153"/>
      <c r="L122" s="21"/>
      <c r="M122" s="158"/>
      <c r="N122" s="159" t="s">
        <v>42</v>
      </c>
      <c r="O122" s="160" t="n">
        <v>0</v>
      </c>
      <c r="P122" s="160" t="n">
        <f aca="false">O122*H122</f>
        <v>0</v>
      </c>
      <c r="Q122" s="160" t="n">
        <v>0</v>
      </c>
      <c r="R122" s="160" t="n">
        <f aca="false">Q122*H122</f>
        <v>0</v>
      </c>
      <c r="S122" s="160" t="n">
        <v>0</v>
      </c>
      <c r="T122" s="161" t="n">
        <f aca="false">S122*H122</f>
        <v>0</v>
      </c>
      <c r="AR122" s="162" t="s">
        <v>176</v>
      </c>
      <c r="AT122" s="162" t="s">
        <v>172</v>
      </c>
      <c r="AU122" s="162" t="s">
        <v>78</v>
      </c>
      <c r="AY122" s="4" t="s">
        <v>170</v>
      </c>
      <c r="BE122" s="163" t="n">
        <f aca="false">IF(N122="základní",J122,0)</f>
        <v>14400</v>
      </c>
      <c r="BF122" s="163" t="n">
        <f aca="false">IF(N122="snížená",J122,0)</f>
        <v>0</v>
      </c>
      <c r="BG122" s="163" t="n">
        <f aca="false">IF(N122="zákl. přenesená",J122,0)</f>
        <v>0</v>
      </c>
      <c r="BH122" s="163" t="n">
        <f aca="false">IF(N122="sníž. přenesená",J122,0)</f>
        <v>0</v>
      </c>
      <c r="BI122" s="163" t="n">
        <f aca="false">IF(N122="nulová",J122,0)</f>
        <v>0</v>
      </c>
      <c r="BJ122" s="4" t="s">
        <v>78</v>
      </c>
      <c r="BK122" s="163" t="n">
        <f aca="false">ROUND(I122*H122,2)</f>
        <v>14400</v>
      </c>
      <c r="BL122" s="4" t="s">
        <v>176</v>
      </c>
      <c r="BM122" s="162" t="s">
        <v>2291</v>
      </c>
    </row>
    <row r="123" s="139" customFormat="true" ht="25.9" hidden="false" customHeight="true" outlineLevel="0" collapsed="false">
      <c r="B123" s="140"/>
      <c r="D123" s="141" t="s">
        <v>70</v>
      </c>
      <c r="E123" s="142" t="s">
        <v>2292</v>
      </c>
      <c r="F123" s="142" t="s">
        <v>2293</v>
      </c>
      <c r="J123" s="143" t="n">
        <f aca="false">BK123</f>
        <v>53413.6</v>
      </c>
      <c r="L123" s="140"/>
      <c r="M123" s="144"/>
      <c r="P123" s="145" t="n">
        <f aca="false">SUM(P124:P140)</f>
        <v>0</v>
      </c>
      <c r="R123" s="145" t="n">
        <f aca="false">SUM(R124:R140)</f>
        <v>0</v>
      </c>
      <c r="T123" s="146" t="n">
        <f aca="false">SUM(T124:T140)</f>
        <v>0</v>
      </c>
      <c r="AR123" s="141" t="s">
        <v>78</v>
      </c>
      <c r="AT123" s="147" t="s">
        <v>70</v>
      </c>
      <c r="AU123" s="147" t="s">
        <v>71</v>
      </c>
      <c r="AY123" s="141" t="s">
        <v>170</v>
      </c>
      <c r="BK123" s="148" t="n">
        <f aca="false">SUM(BK124:BK140)</f>
        <v>53413.6</v>
      </c>
    </row>
    <row r="124" s="20" customFormat="true" ht="16.5" hidden="false" customHeight="true" outlineLevel="0" collapsed="false">
      <c r="B124" s="21"/>
      <c r="C124" s="151" t="s">
        <v>329</v>
      </c>
      <c r="D124" s="151" t="s">
        <v>172</v>
      </c>
      <c r="E124" s="152" t="s">
        <v>236</v>
      </c>
      <c r="F124" s="153" t="s">
        <v>2260</v>
      </c>
      <c r="G124" s="154" t="s">
        <v>2254</v>
      </c>
      <c r="H124" s="155" t="n">
        <v>2</v>
      </c>
      <c r="I124" s="156" t="n">
        <v>2609.1</v>
      </c>
      <c r="J124" s="157" t="n">
        <f aca="false">ROUND(I124*H124,2)</f>
        <v>5218.2</v>
      </c>
      <c r="K124" s="153"/>
      <c r="L124" s="21"/>
      <c r="M124" s="158"/>
      <c r="N124" s="159" t="s">
        <v>42</v>
      </c>
      <c r="O124" s="160" t="n">
        <v>0</v>
      </c>
      <c r="P124" s="160" t="n">
        <f aca="false">O124*H124</f>
        <v>0</v>
      </c>
      <c r="Q124" s="160" t="n">
        <v>0</v>
      </c>
      <c r="R124" s="160" t="n">
        <f aca="false">Q124*H124</f>
        <v>0</v>
      </c>
      <c r="S124" s="160" t="n">
        <v>0</v>
      </c>
      <c r="T124" s="161" t="n">
        <f aca="false">S124*H124</f>
        <v>0</v>
      </c>
      <c r="AR124" s="162" t="s">
        <v>176</v>
      </c>
      <c r="AT124" s="162" t="s">
        <v>172</v>
      </c>
      <c r="AU124" s="162" t="s">
        <v>78</v>
      </c>
      <c r="AY124" s="4" t="s">
        <v>170</v>
      </c>
      <c r="BE124" s="163" t="n">
        <f aca="false">IF(N124="základní",J124,0)</f>
        <v>5218.2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5218.2</v>
      </c>
      <c r="BL124" s="4" t="s">
        <v>176</v>
      </c>
      <c r="BM124" s="162" t="s">
        <v>2294</v>
      </c>
    </row>
    <row r="125" s="20" customFormat="true" ht="16.5" hidden="false" customHeight="true" outlineLevel="0" collapsed="false">
      <c r="B125" s="21"/>
      <c r="C125" s="151" t="s">
        <v>335</v>
      </c>
      <c r="D125" s="151" t="s">
        <v>172</v>
      </c>
      <c r="E125" s="152" t="s">
        <v>244</v>
      </c>
      <c r="F125" s="153" t="s">
        <v>2264</v>
      </c>
      <c r="G125" s="154" t="s">
        <v>2254</v>
      </c>
      <c r="H125" s="155" t="n">
        <v>4</v>
      </c>
      <c r="I125" s="156" t="n">
        <v>271.7</v>
      </c>
      <c r="J125" s="157" t="n">
        <f aca="false">ROUND(I125*H125,2)</f>
        <v>1086.8</v>
      </c>
      <c r="K125" s="153"/>
      <c r="L125" s="21"/>
      <c r="M125" s="158"/>
      <c r="N125" s="159" t="s">
        <v>42</v>
      </c>
      <c r="O125" s="160" t="n">
        <v>0</v>
      </c>
      <c r="P125" s="160" t="n">
        <f aca="false">O125*H125</f>
        <v>0</v>
      </c>
      <c r="Q125" s="160" t="n">
        <v>0</v>
      </c>
      <c r="R125" s="160" t="n">
        <f aca="false">Q125*H125</f>
        <v>0</v>
      </c>
      <c r="S125" s="160" t="n">
        <v>0</v>
      </c>
      <c r="T125" s="161" t="n">
        <f aca="false">S125*H125</f>
        <v>0</v>
      </c>
      <c r="AR125" s="162" t="s">
        <v>176</v>
      </c>
      <c r="AT125" s="162" t="s">
        <v>172</v>
      </c>
      <c r="AU125" s="162" t="s">
        <v>78</v>
      </c>
      <c r="AY125" s="4" t="s">
        <v>170</v>
      </c>
      <c r="BE125" s="163" t="n">
        <f aca="false">IF(N125="základní",J125,0)</f>
        <v>1086.8</v>
      </c>
      <c r="BF125" s="163" t="n">
        <f aca="false">IF(N125="snížená",J125,0)</f>
        <v>0</v>
      </c>
      <c r="BG125" s="163" t="n">
        <f aca="false">IF(N125="zákl. přenesená",J125,0)</f>
        <v>0</v>
      </c>
      <c r="BH125" s="163" t="n">
        <f aca="false">IF(N125="sníž. přenesená",J125,0)</f>
        <v>0</v>
      </c>
      <c r="BI125" s="163" t="n">
        <f aca="false">IF(N125="nulová",J125,0)</f>
        <v>0</v>
      </c>
      <c r="BJ125" s="4" t="s">
        <v>78</v>
      </c>
      <c r="BK125" s="163" t="n">
        <f aca="false">ROUND(I125*H125,2)</f>
        <v>1086.8</v>
      </c>
      <c r="BL125" s="4" t="s">
        <v>176</v>
      </c>
      <c r="BM125" s="162" t="s">
        <v>2295</v>
      </c>
    </row>
    <row r="126" s="20" customFormat="true" ht="16.5" hidden="false" customHeight="true" outlineLevel="0" collapsed="false">
      <c r="B126" s="21"/>
      <c r="C126" s="151" t="s">
        <v>321</v>
      </c>
      <c r="D126" s="151" t="s">
        <v>172</v>
      </c>
      <c r="E126" s="152" t="s">
        <v>251</v>
      </c>
      <c r="F126" s="153" t="s">
        <v>2296</v>
      </c>
      <c r="G126" s="154" t="s">
        <v>2254</v>
      </c>
      <c r="H126" s="155" t="n">
        <v>1</v>
      </c>
      <c r="I126" s="156" t="n">
        <v>341.9</v>
      </c>
      <c r="J126" s="157" t="n">
        <f aca="false">ROUND(I126*H126,2)</f>
        <v>341.9</v>
      </c>
      <c r="K126" s="153"/>
      <c r="L126" s="21"/>
      <c r="M126" s="158"/>
      <c r="N126" s="159" t="s">
        <v>42</v>
      </c>
      <c r="O126" s="160" t="n">
        <v>0</v>
      </c>
      <c r="P126" s="160" t="n">
        <f aca="false">O126*H126</f>
        <v>0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176</v>
      </c>
      <c r="AT126" s="162" t="s">
        <v>172</v>
      </c>
      <c r="AU126" s="162" t="s">
        <v>78</v>
      </c>
      <c r="AY126" s="4" t="s">
        <v>170</v>
      </c>
      <c r="BE126" s="163" t="n">
        <f aca="false">IF(N126="základní",J126,0)</f>
        <v>341.9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341.9</v>
      </c>
      <c r="BL126" s="4" t="s">
        <v>176</v>
      </c>
      <c r="BM126" s="162" t="s">
        <v>2297</v>
      </c>
    </row>
    <row r="127" s="20" customFormat="true" ht="16.5" hidden="false" customHeight="true" outlineLevel="0" collapsed="false">
      <c r="B127" s="21"/>
      <c r="C127" s="151" t="s">
        <v>345</v>
      </c>
      <c r="D127" s="151" t="s">
        <v>172</v>
      </c>
      <c r="E127" s="152" t="s">
        <v>257</v>
      </c>
      <c r="F127" s="153" t="s">
        <v>2268</v>
      </c>
      <c r="G127" s="154" t="s">
        <v>2254</v>
      </c>
      <c r="H127" s="155" t="n">
        <v>1</v>
      </c>
      <c r="I127" s="156" t="n">
        <v>1037.4</v>
      </c>
      <c r="J127" s="157" t="n">
        <f aca="false">ROUND(I127*H127,2)</f>
        <v>1037.4</v>
      </c>
      <c r="K127" s="153"/>
      <c r="L127" s="21"/>
      <c r="M127" s="158"/>
      <c r="N127" s="159" t="s">
        <v>42</v>
      </c>
      <c r="O127" s="160" t="n">
        <v>0</v>
      </c>
      <c r="P127" s="160" t="n">
        <f aca="false">O127*H127</f>
        <v>0</v>
      </c>
      <c r="Q127" s="160" t="n">
        <v>0</v>
      </c>
      <c r="R127" s="160" t="n">
        <f aca="false">Q127*H127</f>
        <v>0</v>
      </c>
      <c r="S127" s="160" t="n">
        <v>0</v>
      </c>
      <c r="T127" s="161" t="n">
        <f aca="false">S127*H127</f>
        <v>0</v>
      </c>
      <c r="AR127" s="162" t="s">
        <v>176</v>
      </c>
      <c r="AT127" s="162" t="s">
        <v>172</v>
      </c>
      <c r="AU127" s="162" t="s">
        <v>78</v>
      </c>
      <c r="AY127" s="4" t="s">
        <v>170</v>
      </c>
      <c r="BE127" s="163" t="n">
        <f aca="false">IF(N127="základní",J127,0)</f>
        <v>1037.4</v>
      </c>
      <c r="BF127" s="163" t="n">
        <f aca="false">IF(N127="snížená",J127,0)</f>
        <v>0</v>
      </c>
      <c r="BG127" s="163" t="n">
        <f aca="false">IF(N127="zákl. přenesená",J127,0)</f>
        <v>0</v>
      </c>
      <c r="BH127" s="163" t="n">
        <f aca="false">IF(N127="sníž. přenesená",J127,0)</f>
        <v>0</v>
      </c>
      <c r="BI127" s="163" t="n">
        <f aca="false">IF(N127="nulová",J127,0)</f>
        <v>0</v>
      </c>
      <c r="BJ127" s="4" t="s">
        <v>78</v>
      </c>
      <c r="BK127" s="163" t="n">
        <f aca="false">ROUND(I127*H127,2)</f>
        <v>1037.4</v>
      </c>
      <c r="BL127" s="4" t="s">
        <v>176</v>
      </c>
      <c r="BM127" s="162" t="s">
        <v>2298</v>
      </c>
    </row>
    <row r="128" s="20" customFormat="true" ht="16.5" hidden="false" customHeight="true" outlineLevel="0" collapsed="false">
      <c r="B128" s="21"/>
      <c r="C128" s="151" t="s">
        <v>334</v>
      </c>
      <c r="D128" s="151" t="s">
        <v>172</v>
      </c>
      <c r="E128" s="152" t="s">
        <v>263</v>
      </c>
      <c r="F128" s="153" t="s">
        <v>2299</v>
      </c>
      <c r="G128" s="154" t="s">
        <v>2254</v>
      </c>
      <c r="H128" s="155" t="n">
        <v>1</v>
      </c>
      <c r="I128" s="156" t="n">
        <v>1266.2</v>
      </c>
      <c r="J128" s="157" t="n">
        <f aca="false">ROUND(I128*H128,2)</f>
        <v>1266.2</v>
      </c>
      <c r="K128" s="153"/>
      <c r="L128" s="21"/>
      <c r="M128" s="158"/>
      <c r="N128" s="159" t="s">
        <v>42</v>
      </c>
      <c r="O128" s="160" t="n">
        <v>0</v>
      </c>
      <c r="P128" s="160" t="n">
        <f aca="false">O128*H128</f>
        <v>0</v>
      </c>
      <c r="Q128" s="160" t="n">
        <v>0</v>
      </c>
      <c r="R128" s="160" t="n">
        <f aca="false">Q128*H128</f>
        <v>0</v>
      </c>
      <c r="S128" s="160" t="n">
        <v>0</v>
      </c>
      <c r="T128" s="161" t="n">
        <f aca="false">S128*H128</f>
        <v>0</v>
      </c>
      <c r="AR128" s="162" t="s">
        <v>176</v>
      </c>
      <c r="AT128" s="162" t="s">
        <v>172</v>
      </c>
      <c r="AU128" s="162" t="s">
        <v>78</v>
      </c>
      <c r="AY128" s="4" t="s">
        <v>170</v>
      </c>
      <c r="BE128" s="163" t="n">
        <f aca="false">IF(N128="základní",J128,0)</f>
        <v>1266.2</v>
      </c>
      <c r="BF128" s="163" t="n">
        <f aca="false">IF(N128="snížená",J128,0)</f>
        <v>0</v>
      </c>
      <c r="BG128" s="163" t="n">
        <f aca="false">IF(N128="zákl. přenesená",J128,0)</f>
        <v>0</v>
      </c>
      <c r="BH128" s="163" t="n">
        <f aca="false">IF(N128="sníž. přenesená",J128,0)</f>
        <v>0</v>
      </c>
      <c r="BI128" s="163" t="n">
        <f aca="false">IF(N128="nulová",J128,0)</f>
        <v>0</v>
      </c>
      <c r="BJ128" s="4" t="s">
        <v>78</v>
      </c>
      <c r="BK128" s="163" t="n">
        <f aca="false">ROUND(I128*H128,2)</f>
        <v>1266.2</v>
      </c>
      <c r="BL128" s="4" t="s">
        <v>176</v>
      </c>
      <c r="BM128" s="162" t="s">
        <v>2300</v>
      </c>
    </row>
    <row r="129" s="20" customFormat="true" ht="16.5" hidden="false" customHeight="true" outlineLevel="0" collapsed="false">
      <c r="B129" s="21"/>
      <c r="C129" s="151" t="s">
        <v>358</v>
      </c>
      <c r="D129" s="151" t="s">
        <v>172</v>
      </c>
      <c r="E129" s="152" t="s">
        <v>8</v>
      </c>
      <c r="F129" s="153" t="s">
        <v>2301</v>
      </c>
      <c r="G129" s="154" t="s">
        <v>2254</v>
      </c>
      <c r="H129" s="155" t="n">
        <v>1</v>
      </c>
      <c r="I129" s="156" t="n">
        <v>2035.8</v>
      </c>
      <c r="J129" s="157" t="n">
        <f aca="false">ROUND(I129*H129,2)</f>
        <v>2035.8</v>
      </c>
      <c r="K129" s="153"/>
      <c r="L129" s="21"/>
      <c r="M129" s="158"/>
      <c r="N129" s="159" t="s">
        <v>42</v>
      </c>
      <c r="O129" s="160" t="n">
        <v>0</v>
      </c>
      <c r="P129" s="160" t="n">
        <f aca="false">O129*H129</f>
        <v>0</v>
      </c>
      <c r="Q129" s="160" t="n">
        <v>0</v>
      </c>
      <c r="R129" s="160" t="n">
        <f aca="false">Q129*H129</f>
        <v>0</v>
      </c>
      <c r="S129" s="160" t="n">
        <v>0</v>
      </c>
      <c r="T129" s="161" t="n">
        <f aca="false">S129*H129</f>
        <v>0</v>
      </c>
      <c r="AR129" s="162" t="s">
        <v>176</v>
      </c>
      <c r="AT129" s="162" t="s">
        <v>172</v>
      </c>
      <c r="AU129" s="162" t="s">
        <v>78</v>
      </c>
      <c r="AY129" s="4" t="s">
        <v>170</v>
      </c>
      <c r="BE129" s="163" t="n">
        <f aca="false">IF(N129="základní",J129,0)</f>
        <v>2035.8</v>
      </c>
      <c r="BF129" s="163" t="n">
        <f aca="false">IF(N129="snížená",J129,0)</f>
        <v>0</v>
      </c>
      <c r="BG129" s="163" t="n">
        <f aca="false">IF(N129="zákl. přenesená",J129,0)</f>
        <v>0</v>
      </c>
      <c r="BH129" s="163" t="n">
        <f aca="false">IF(N129="sníž. přenesená",J129,0)</f>
        <v>0</v>
      </c>
      <c r="BI129" s="163" t="n">
        <f aca="false">IF(N129="nulová",J129,0)</f>
        <v>0</v>
      </c>
      <c r="BJ129" s="4" t="s">
        <v>78</v>
      </c>
      <c r="BK129" s="163" t="n">
        <f aca="false">ROUND(I129*H129,2)</f>
        <v>2035.8</v>
      </c>
      <c r="BL129" s="4" t="s">
        <v>176</v>
      </c>
      <c r="BM129" s="162" t="s">
        <v>2302</v>
      </c>
    </row>
    <row r="130" s="20" customFormat="true" ht="16.5" hidden="false" customHeight="true" outlineLevel="0" collapsed="false">
      <c r="B130" s="21"/>
      <c r="C130" s="151" t="s">
        <v>344</v>
      </c>
      <c r="D130" s="151" t="s">
        <v>172</v>
      </c>
      <c r="E130" s="152" t="s">
        <v>280</v>
      </c>
      <c r="F130" s="153" t="s">
        <v>2272</v>
      </c>
      <c r="G130" s="154" t="s">
        <v>2254</v>
      </c>
      <c r="H130" s="155" t="n">
        <v>1</v>
      </c>
      <c r="I130" s="156" t="n">
        <v>4617.6</v>
      </c>
      <c r="J130" s="157" t="n">
        <f aca="false">ROUND(I130*H130,2)</f>
        <v>4617.6</v>
      </c>
      <c r="K130" s="153"/>
      <c r="L130" s="21"/>
      <c r="M130" s="158"/>
      <c r="N130" s="159" t="s">
        <v>42</v>
      </c>
      <c r="O130" s="160" t="n">
        <v>0</v>
      </c>
      <c r="P130" s="160" t="n">
        <f aca="false">O130*H130</f>
        <v>0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176</v>
      </c>
      <c r="AT130" s="162" t="s">
        <v>172</v>
      </c>
      <c r="AU130" s="162" t="s">
        <v>78</v>
      </c>
      <c r="AY130" s="4" t="s">
        <v>170</v>
      </c>
      <c r="BE130" s="163" t="n">
        <f aca="false">IF(N130="základní",J130,0)</f>
        <v>4617.6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4617.6</v>
      </c>
      <c r="BL130" s="4" t="s">
        <v>176</v>
      </c>
      <c r="BM130" s="162" t="s">
        <v>2303</v>
      </c>
    </row>
    <row r="131" s="20" customFormat="true" ht="16.5" hidden="false" customHeight="true" outlineLevel="0" collapsed="false">
      <c r="B131" s="21"/>
      <c r="C131" s="151" t="s">
        <v>376</v>
      </c>
      <c r="D131" s="151" t="s">
        <v>172</v>
      </c>
      <c r="E131" s="152" t="s">
        <v>289</v>
      </c>
      <c r="F131" s="153" t="s">
        <v>2274</v>
      </c>
      <c r="G131" s="154" t="s">
        <v>1514</v>
      </c>
      <c r="H131" s="155" t="n">
        <v>1</v>
      </c>
      <c r="I131" s="156" t="n">
        <v>322</v>
      </c>
      <c r="J131" s="157" t="n">
        <f aca="false">ROUND(I131*H131,2)</f>
        <v>322</v>
      </c>
      <c r="K131" s="153"/>
      <c r="L131" s="21"/>
      <c r="M131" s="158"/>
      <c r="N131" s="159" t="s">
        <v>42</v>
      </c>
      <c r="O131" s="160" t="n">
        <v>0</v>
      </c>
      <c r="P131" s="160" t="n">
        <f aca="false">O131*H131</f>
        <v>0</v>
      </c>
      <c r="Q131" s="160" t="n">
        <v>0</v>
      </c>
      <c r="R131" s="160" t="n">
        <f aca="false">Q131*H131</f>
        <v>0</v>
      </c>
      <c r="S131" s="160" t="n">
        <v>0</v>
      </c>
      <c r="T131" s="161" t="n">
        <f aca="false">S131*H131</f>
        <v>0</v>
      </c>
      <c r="AR131" s="162" t="s">
        <v>176</v>
      </c>
      <c r="AT131" s="162" t="s">
        <v>172</v>
      </c>
      <c r="AU131" s="162" t="s">
        <v>78</v>
      </c>
      <c r="AY131" s="4" t="s">
        <v>170</v>
      </c>
      <c r="BE131" s="163" t="n">
        <f aca="false">IF(N131="základní",J131,0)</f>
        <v>322</v>
      </c>
      <c r="BF131" s="163" t="n">
        <f aca="false">IF(N131="snížená",J131,0)</f>
        <v>0</v>
      </c>
      <c r="BG131" s="163" t="n">
        <f aca="false">IF(N131="zákl. přenesená",J131,0)</f>
        <v>0</v>
      </c>
      <c r="BH131" s="163" t="n">
        <f aca="false">IF(N131="sníž. přenesená",J131,0)</f>
        <v>0</v>
      </c>
      <c r="BI131" s="163" t="n">
        <f aca="false">IF(N131="nulová",J131,0)</f>
        <v>0</v>
      </c>
      <c r="BJ131" s="4" t="s">
        <v>78</v>
      </c>
      <c r="BK131" s="163" t="n">
        <f aca="false">ROUND(I131*H131,2)</f>
        <v>322</v>
      </c>
      <c r="BL131" s="4" t="s">
        <v>176</v>
      </c>
      <c r="BM131" s="162" t="s">
        <v>2304</v>
      </c>
    </row>
    <row r="132" s="20" customFormat="true" ht="16.5" hidden="false" customHeight="true" outlineLevel="0" collapsed="false">
      <c r="B132" s="21"/>
      <c r="C132" s="151" t="s">
        <v>390</v>
      </c>
      <c r="D132" s="151" t="s">
        <v>172</v>
      </c>
      <c r="E132" s="152" t="s">
        <v>295</v>
      </c>
      <c r="F132" s="153" t="s">
        <v>2290</v>
      </c>
      <c r="G132" s="154" t="s">
        <v>2192</v>
      </c>
      <c r="H132" s="155" t="n">
        <v>24</v>
      </c>
      <c r="I132" s="156" t="n">
        <v>450</v>
      </c>
      <c r="J132" s="157" t="n">
        <f aca="false">ROUND(I132*H132,2)</f>
        <v>10800</v>
      </c>
      <c r="K132" s="153"/>
      <c r="L132" s="21"/>
      <c r="M132" s="158"/>
      <c r="N132" s="159" t="s">
        <v>42</v>
      </c>
      <c r="O132" s="160" t="n">
        <v>0</v>
      </c>
      <c r="P132" s="160" t="n">
        <f aca="false">O132*H132</f>
        <v>0</v>
      </c>
      <c r="Q132" s="160" t="n">
        <v>0</v>
      </c>
      <c r="R132" s="160" t="n">
        <f aca="false">Q132*H132</f>
        <v>0</v>
      </c>
      <c r="S132" s="160" t="n">
        <v>0</v>
      </c>
      <c r="T132" s="161" t="n">
        <f aca="false">S132*H132</f>
        <v>0</v>
      </c>
      <c r="AR132" s="162" t="s">
        <v>176</v>
      </c>
      <c r="AT132" s="162" t="s">
        <v>172</v>
      </c>
      <c r="AU132" s="162" t="s">
        <v>78</v>
      </c>
      <c r="AY132" s="4" t="s">
        <v>170</v>
      </c>
      <c r="BE132" s="163" t="n">
        <f aca="false">IF(N132="základní",J132,0)</f>
        <v>10800</v>
      </c>
      <c r="BF132" s="163" t="n">
        <f aca="false">IF(N132="snížená",J132,0)</f>
        <v>0</v>
      </c>
      <c r="BG132" s="163" t="n">
        <f aca="false">IF(N132="zákl. přenesená",J132,0)</f>
        <v>0</v>
      </c>
      <c r="BH132" s="163" t="n">
        <f aca="false">IF(N132="sníž. přenesená",J132,0)</f>
        <v>0</v>
      </c>
      <c r="BI132" s="163" t="n">
        <f aca="false">IF(N132="nulová",J132,0)</f>
        <v>0</v>
      </c>
      <c r="BJ132" s="4" t="s">
        <v>78</v>
      </c>
      <c r="BK132" s="163" t="n">
        <f aca="false">ROUND(I132*H132,2)</f>
        <v>10800</v>
      </c>
      <c r="BL132" s="4" t="s">
        <v>176</v>
      </c>
      <c r="BM132" s="162" t="s">
        <v>2305</v>
      </c>
    </row>
    <row r="133" s="20" customFormat="true" ht="16.5" hidden="false" customHeight="true" outlineLevel="0" collapsed="false">
      <c r="B133" s="21"/>
      <c r="C133" s="151" t="s">
        <v>400</v>
      </c>
      <c r="D133" s="151" t="s">
        <v>172</v>
      </c>
      <c r="E133" s="152" t="s">
        <v>80</v>
      </c>
      <c r="F133" s="153" t="s">
        <v>2306</v>
      </c>
      <c r="G133" s="154" t="s">
        <v>2254</v>
      </c>
      <c r="H133" s="155" t="n">
        <v>1</v>
      </c>
      <c r="I133" s="156" t="n">
        <v>6405.1</v>
      </c>
      <c r="J133" s="157" t="n">
        <f aca="false">ROUND(I133*H133,2)</f>
        <v>6405.1</v>
      </c>
      <c r="K133" s="153"/>
      <c r="L133" s="21"/>
      <c r="M133" s="158"/>
      <c r="N133" s="159" t="s">
        <v>42</v>
      </c>
      <c r="O133" s="160" t="n">
        <v>0</v>
      </c>
      <c r="P133" s="160" t="n">
        <f aca="false">O133*H133</f>
        <v>0</v>
      </c>
      <c r="Q133" s="160" t="n">
        <v>0</v>
      </c>
      <c r="R133" s="160" t="n">
        <f aca="false">Q133*H133</f>
        <v>0</v>
      </c>
      <c r="S133" s="160" t="n">
        <v>0</v>
      </c>
      <c r="T133" s="161" t="n">
        <f aca="false">S133*H133</f>
        <v>0</v>
      </c>
      <c r="AR133" s="162" t="s">
        <v>176</v>
      </c>
      <c r="AT133" s="162" t="s">
        <v>172</v>
      </c>
      <c r="AU133" s="162" t="s">
        <v>78</v>
      </c>
      <c r="AY133" s="4" t="s">
        <v>170</v>
      </c>
      <c r="BE133" s="163" t="n">
        <f aca="false">IF(N133="základní",J133,0)</f>
        <v>6405.1</v>
      </c>
      <c r="BF133" s="163" t="n">
        <f aca="false">IF(N133="snížená",J133,0)</f>
        <v>0</v>
      </c>
      <c r="BG133" s="163" t="n">
        <f aca="false">IF(N133="zákl. přenesená",J133,0)</f>
        <v>0</v>
      </c>
      <c r="BH133" s="163" t="n">
        <f aca="false">IF(N133="sníž. přenesená",J133,0)</f>
        <v>0</v>
      </c>
      <c r="BI133" s="163" t="n">
        <f aca="false">IF(N133="nulová",J133,0)</f>
        <v>0</v>
      </c>
      <c r="BJ133" s="4" t="s">
        <v>78</v>
      </c>
      <c r="BK133" s="163" t="n">
        <f aca="false">ROUND(I133*H133,2)</f>
        <v>6405.1</v>
      </c>
      <c r="BL133" s="4" t="s">
        <v>176</v>
      </c>
      <c r="BM133" s="162" t="s">
        <v>2307</v>
      </c>
    </row>
    <row r="134" s="20" customFormat="true" ht="16.5" hidden="false" customHeight="true" outlineLevel="0" collapsed="false">
      <c r="B134" s="21"/>
      <c r="C134" s="151" t="s">
        <v>405</v>
      </c>
      <c r="D134" s="151" t="s">
        <v>172</v>
      </c>
      <c r="E134" s="152" t="s">
        <v>191</v>
      </c>
      <c r="F134" s="153" t="s">
        <v>2308</v>
      </c>
      <c r="G134" s="154" t="s">
        <v>2254</v>
      </c>
      <c r="H134" s="155" t="n">
        <v>1</v>
      </c>
      <c r="I134" s="156" t="n">
        <v>1017.9</v>
      </c>
      <c r="J134" s="157" t="n">
        <f aca="false">ROUND(I134*H134,2)</f>
        <v>1017.9</v>
      </c>
      <c r="K134" s="153"/>
      <c r="L134" s="21"/>
      <c r="M134" s="158"/>
      <c r="N134" s="159" t="s">
        <v>42</v>
      </c>
      <c r="O134" s="160" t="n">
        <v>0</v>
      </c>
      <c r="P134" s="160" t="n">
        <f aca="false">O134*H134</f>
        <v>0</v>
      </c>
      <c r="Q134" s="160" t="n">
        <v>0</v>
      </c>
      <c r="R134" s="160" t="n">
        <f aca="false">Q134*H134</f>
        <v>0</v>
      </c>
      <c r="S134" s="160" t="n">
        <v>0</v>
      </c>
      <c r="T134" s="161" t="n">
        <f aca="false">S134*H134</f>
        <v>0</v>
      </c>
      <c r="AR134" s="162" t="s">
        <v>176</v>
      </c>
      <c r="AT134" s="162" t="s">
        <v>172</v>
      </c>
      <c r="AU134" s="162" t="s">
        <v>78</v>
      </c>
      <c r="AY134" s="4" t="s">
        <v>170</v>
      </c>
      <c r="BE134" s="163" t="n">
        <f aca="false">IF(N134="základní",J134,0)</f>
        <v>1017.9</v>
      </c>
      <c r="BF134" s="163" t="n">
        <f aca="false">IF(N134="snížená",J134,0)</f>
        <v>0</v>
      </c>
      <c r="BG134" s="163" t="n">
        <f aca="false">IF(N134="zákl. přenesená",J134,0)</f>
        <v>0</v>
      </c>
      <c r="BH134" s="163" t="n">
        <f aca="false">IF(N134="sníž. přenesená",J134,0)</f>
        <v>0</v>
      </c>
      <c r="BI134" s="163" t="n">
        <f aca="false">IF(N134="nulová",J134,0)</f>
        <v>0</v>
      </c>
      <c r="BJ134" s="4" t="s">
        <v>78</v>
      </c>
      <c r="BK134" s="163" t="n">
        <f aca="false">ROUND(I134*H134,2)</f>
        <v>1017.9</v>
      </c>
      <c r="BL134" s="4" t="s">
        <v>176</v>
      </c>
      <c r="BM134" s="162" t="s">
        <v>2309</v>
      </c>
    </row>
    <row r="135" s="20" customFormat="true" ht="24.2" hidden="false" customHeight="true" outlineLevel="0" collapsed="false">
      <c r="B135" s="21"/>
      <c r="C135" s="151" t="s">
        <v>411</v>
      </c>
      <c r="D135" s="151" t="s">
        <v>172</v>
      </c>
      <c r="E135" s="152" t="s">
        <v>176</v>
      </c>
      <c r="F135" s="153" t="s">
        <v>2310</v>
      </c>
      <c r="G135" s="154" t="s">
        <v>2254</v>
      </c>
      <c r="H135" s="155" t="n">
        <v>1</v>
      </c>
      <c r="I135" s="156" t="n">
        <v>5356</v>
      </c>
      <c r="J135" s="157" t="n">
        <f aca="false">ROUND(I135*H135,2)</f>
        <v>5356</v>
      </c>
      <c r="K135" s="153"/>
      <c r="L135" s="21"/>
      <c r="M135" s="158"/>
      <c r="N135" s="159" t="s">
        <v>42</v>
      </c>
      <c r="O135" s="160" t="n">
        <v>0</v>
      </c>
      <c r="P135" s="160" t="n">
        <f aca="false">O135*H135</f>
        <v>0</v>
      </c>
      <c r="Q135" s="160" t="n">
        <v>0</v>
      </c>
      <c r="R135" s="160" t="n">
        <f aca="false">Q135*H135</f>
        <v>0</v>
      </c>
      <c r="S135" s="160" t="n">
        <v>0</v>
      </c>
      <c r="T135" s="161" t="n">
        <f aca="false">S135*H135</f>
        <v>0</v>
      </c>
      <c r="AR135" s="162" t="s">
        <v>176</v>
      </c>
      <c r="AT135" s="162" t="s">
        <v>172</v>
      </c>
      <c r="AU135" s="162" t="s">
        <v>78</v>
      </c>
      <c r="AY135" s="4" t="s">
        <v>170</v>
      </c>
      <c r="BE135" s="163" t="n">
        <f aca="false">IF(N135="základní",J135,0)</f>
        <v>5356</v>
      </c>
      <c r="BF135" s="163" t="n">
        <f aca="false">IF(N135="snížená",J135,0)</f>
        <v>0</v>
      </c>
      <c r="BG135" s="163" t="n">
        <f aca="false">IF(N135="zákl. přenesená",J135,0)</f>
        <v>0</v>
      </c>
      <c r="BH135" s="163" t="n">
        <f aca="false">IF(N135="sníž. přenesená",J135,0)</f>
        <v>0</v>
      </c>
      <c r="BI135" s="163" t="n">
        <f aca="false">IF(N135="nulová",J135,0)</f>
        <v>0</v>
      </c>
      <c r="BJ135" s="4" t="s">
        <v>78</v>
      </c>
      <c r="BK135" s="163" t="n">
        <f aca="false">ROUND(I135*H135,2)</f>
        <v>5356</v>
      </c>
      <c r="BL135" s="4" t="s">
        <v>176</v>
      </c>
      <c r="BM135" s="162" t="s">
        <v>2311</v>
      </c>
    </row>
    <row r="136" s="20" customFormat="true" ht="16.5" hidden="false" customHeight="true" outlineLevel="0" collapsed="false">
      <c r="B136" s="21"/>
      <c r="C136" s="151" t="s">
        <v>418</v>
      </c>
      <c r="D136" s="151" t="s">
        <v>172</v>
      </c>
      <c r="E136" s="152" t="s">
        <v>204</v>
      </c>
      <c r="F136" s="153" t="s">
        <v>2312</v>
      </c>
      <c r="G136" s="154" t="s">
        <v>2254</v>
      </c>
      <c r="H136" s="155" t="n">
        <v>1</v>
      </c>
      <c r="I136" s="156" t="n">
        <v>239.2</v>
      </c>
      <c r="J136" s="157" t="n">
        <f aca="false">ROUND(I136*H136,2)</f>
        <v>239.2</v>
      </c>
      <c r="K136" s="153"/>
      <c r="L136" s="21"/>
      <c r="M136" s="158"/>
      <c r="N136" s="159" t="s">
        <v>42</v>
      </c>
      <c r="O136" s="160" t="n">
        <v>0</v>
      </c>
      <c r="P136" s="160" t="n">
        <f aca="false">O136*H136</f>
        <v>0</v>
      </c>
      <c r="Q136" s="160" t="n">
        <v>0</v>
      </c>
      <c r="R136" s="160" t="n">
        <f aca="false">Q136*H136</f>
        <v>0</v>
      </c>
      <c r="S136" s="160" t="n">
        <v>0</v>
      </c>
      <c r="T136" s="161" t="n">
        <f aca="false">S136*H136</f>
        <v>0</v>
      </c>
      <c r="AR136" s="162" t="s">
        <v>176</v>
      </c>
      <c r="AT136" s="162" t="s">
        <v>172</v>
      </c>
      <c r="AU136" s="162" t="s">
        <v>78</v>
      </c>
      <c r="AY136" s="4" t="s">
        <v>170</v>
      </c>
      <c r="BE136" s="163" t="n">
        <f aca="false">IF(N136="základní",J136,0)</f>
        <v>239.2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239.2</v>
      </c>
      <c r="BL136" s="4" t="s">
        <v>176</v>
      </c>
      <c r="BM136" s="162" t="s">
        <v>2313</v>
      </c>
    </row>
    <row r="137" s="20" customFormat="true" ht="16.5" hidden="false" customHeight="true" outlineLevel="0" collapsed="false">
      <c r="B137" s="21"/>
      <c r="C137" s="151" t="s">
        <v>425</v>
      </c>
      <c r="D137" s="151" t="s">
        <v>172</v>
      </c>
      <c r="E137" s="152" t="s">
        <v>211</v>
      </c>
      <c r="F137" s="153" t="s">
        <v>2314</v>
      </c>
      <c r="G137" s="154" t="s">
        <v>2254</v>
      </c>
      <c r="H137" s="155" t="n">
        <v>1</v>
      </c>
      <c r="I137" s="156" t="n">
        <v>1223.3</v>
      </c>
      <c r="J137" s="157" t="n">
        <f aca="false">ROUND(I137*H137,2)</f>
        <v>1223.3</v>
      </c>
      <c r="K137" s="153"/>
      <c r="L137" s="21"/>
      <c r="M137" s="158"/>
      <c r="N137" s="159" t="s">
        <v>42</v>
      </c>
      <c r="O137" s="160" t="n">
        <v>0</v>
      </c>
      <c r="P137" s="160" t="n">
        <f aca="false">O137*H137</f>
        <v>0</v>
      </c>
      <c r="Q137" s="160" t="n">
        <v>0</v>
      </c>
      <c r="R137" s="160" t="n">
        <f aca="false">Q137*H137</f>
        <v>0</v>
      </c>
      <c r="S137" s="160" t="n">
        <v>0</v>
      </c>
      <c r="T137" s="161" t="n">
        <f aca="false">S137*H137</f>
        <v>0</v>
      </c>
      <c r="AR137" s="162" t="s">
        <v>176</v>
      </c>
      <c r="AT137" s="162" t="s">
        <v>172</v>
      </c>
      <c r="AU137" s="162" t="s">
        <v>78</v>
      </c>
      <c r="AY137" s="4" t="s">
        <v>170</v>
      </c>
      <c r="BE137" s="163" t="n">
        <f aca="false">IF(N137="základní",J137,0)</f>
        <v>1223.3</v>
      </c>
      <c r="BF137" s="163" t="n">
        <f aca="false">IF(N137="snížená",J137,0)</f>
        <v>0</v>
      </c>
      <c r="BG137" s="163" t="n">
        <f aca="false">IF(N137="zákl. přenesená",J137,0)</f>
        <v>0</v>
      </c>
      <c r="BH137" s="163" t="n">
        <f aca="false">IF(N137="sníž. přenesená",J137,0)</f>
        <v>0</v>
      </c>
      <c r="BI137" s="163" t="n">
        <f aca="false">IF(N137="nulová",J137,0)</f>
        <v>0</v>
      </c>
      <c r="BJ137" s="4" t="s">
        <v>78</v>
      </c>
      <c r="BK137" s="163" t="n">
        <f aca="false">ROUND(I137*H137,2)</f>
        <v>1223.3</v>
      </c>
      <c r="BL137" s="4" t="s">
        <v>176</v>
      </c>
      <c r="BM137" s="162" t="s">
        <v>2315</v>
      </c>
    </row>
    <row r="138" s="20" customFormat="true" ht="16.5" hidden="false" customHeight="true" outlineLevel="0" collapsed="false">
      <c r="B138" s="21"/>
      <c r="C138" s="151" t="s">
        <v>441</v>
      </c>
      <c r="D138" s="151" t="s">
        <v>172</v>
      </c>
      <c r="E138" s="152" t="s">
        <v>216</v>
      </c>
      <c r="F138" s="153" t="s">
        <v>2316</v>
      </c>
      <c r="G138" s="154" t="s">
        <v>2254</v>
      </c>
      <c r="H138" s="155" t="n">
        <v>1</v>
      </c>
      <c r="I138" s="156" t="n">
        <v>1342.9</v>
      </c>
      <c r="J138" s="157" t="n">
        <f aca="false">ROUND(I138*H138,2)</f>
        <v>1342.9</v>
      </c>
      <c r="K138" s="153"/>
      <c r="L138" s="21"/>
      <c r="M138" s="158"/>
      <c r="N138" s="159" t="s">
        <v>42</v>
      </c>
      <c r="O138" s="160" t="n">
        <v>0</v>
      </c>
      <c r="P138" s="160" t="n">
        <f aca="false">O138*H138</f>
        <v>0</v>
      </c>
      <c r="Q138" s="160" t="n">
        <v>0</v>
      </c>
      <c r="R138" s="160" t="n">
        <f aca="false">Q138*H138</f>
        <v>0</v>
      </c>
      <c r="S138" s="160" t="n">
        <v>0</v>
      </c>
      <c r="T138" s="161" t="n">
        <f aca="false">S138*H138</f>
        <v>0</v>
      </c>
      <c r="AR138" s="162" t="s">
        <v>176</v>
      </c>
      <c r="AT138" s="162" t="s">
        <v>172</v>
      </c>
      <c r="AU138" s="162" t="s">
        <v>78</v>
      </c>
      <c r="AY138" s="4" t="s">
        <v>170</v>
      </c>
      <c r="BE138" s="163" t="n">
        <f aca="false">IF(N138="základní",J138,0)</f>
        <v>1342.9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1342.9</v>
      </c>
      <c r="BL138" s="4" t="s">
        <v>176</v>
      </c>
      <c r="BM138" s="162" t="s">
        <v>2317</v>
      </c>
    </row>
    <row r="139" s="20" customFormat="true" ht="24.2" hidden="false" customHeight="true" outlineLevel="0" collapsed="false">
      <c r="B139" s="21"/>
      <c r="C139" s="151" t="s">
        <v>453</v>
      </c>
      <c r="D139" s="151" t="s">
        <v>172</v>
      </c>
      <c r="E139" s="152" t="s">
        <v>223</v>
      </c>
      <c r="F139" s="153" t="s">
        <v>2258</v>
      </c>
      <c r="G139" s="154" t="s">
        <v>2254</v>
      </c>
      <c r="H139" s="155" t="n">
        <v>3</v>
      </c>
      <c r="I139" s="156" t="n">
        <v>2943.2</v>
      </c>
      <c r="J139" s="157" t="n">
        <f aca="false">ROUND(I139*H139,2)</f>
        <v>8829.6</v>
      </c>
      <c r="K139" s="153"/>
      <c r="L139" s="21"/>
      <c r="M139" s="158"/>
      <c r="N139" s="159" t="s">
        <v>42</v>
      </c>
      <c r="O139" s="160" t="n">
        <v>0</v>
      </c>
      <c r="P139" s="160" t="n">
        <f aca="false">O139*H139</f>
        <v>0</v>
      </c>
      <c r="Q139" s="160" t="n">
        <v>0</v>
      </c>
      <c r="R139" s="160" t="n">
        <f aca="false">Q139*H139</f>
        <v>0</v>
      </c>
      <c r="S139" s="160" t="n">
        <v>0</v>
      </c>
      <c r="T139" s="161" t="n">
        <f aca="false">S139*H139</f>
        <v>0</v>
      </c>
      <c r="AR139" s="162" t="s">
        <v>176</v>
      </c>
      <c r="AT139" s="162" t="s">
        <v>172</v>
      </c>
      <c r="AU139" s="162" t="s">
        <v>78</v>
      </c>
      <c r="AY139" s="4" t="s">
        <v>170</v>
      </c>
      <c r="BE139" s="163" t="n">
        <f aca="false">IF(N139="základní",J139,0)</f>
        <v>8829.6</v>
      </c>
      <c r="BF139" s="163" t="n">
        <f aca="false">IF(N139="snížená",J139,0)</f>
        <v>0</v>
      </c>
      <c r="BG139" s="163" t="n">
        <f aca="false">IF(N139="zákl. přenesená",J139,0)</f>
        <v>0</v>
      </c>
      <c r="BH139" s="163" t="n">
        <f aca="false">IF(N139="sníž. přenesená",J139,0)</f>
        <v>0</v>
      </c>
      <c r="BI139" s="163" t="n">
        <f aca="false">IF(N139="nulová",J139,0)</f>
        <v>0</v>
      </c>
      <c r="BJ139" s="4" t="s">
        <v>78</v>
      </c>
      <c r="BK139" s="163" t="n">
        <f aca="false">ROUND(I139*H139,2)</f>
        <v>8829.6</v>
      </c>
      <c r="BL139" s="4" t="s">
        <v>176</v>
      </c>
      <c r="BM139" s="162" t="s">
        <v>2318</v>
      </c>
    </row>
    <row r="140" s="20" customFormat="true" ht="16.5" hidden="false" customHeight="true" outlineLevel="0" collapsed="false">
      <c r="B140" s="21"/>
      <c r="C140" s="151" t="s">
        <v>459</v>
      </c>
      <c r="D140" s="151" t="s">
        <v>172</v>
      </c>
      <c r="E140" s="152" t="s">
        <v>228</v>
      </c>
      <c r="F140" s="153" t="s">
        <v>2262</v>
      </c>
      <c r="G140" s="154" t="s">
        <v>2254</v>
      </c>
      <c r="H140" s="155" t="n">
        <v>1</v>
      </c>
      <c r="I140" s="156" t="n">
        <v>2273.7</v>
      </c>
      <c r="J140" s="157" t="n">
        <f aca="false">ROUND(I140*H140,2)</f>
        <v>2273.7</v>
      </c>
      <c r="K140" s="153"/>
      <c r="L140" s="21"/>
      <c r="M140" s="158"/>
      <c r="N140" s="159" t="s">
        <v>42</v>
      </c>
      <c r="O140" s="160" t="n">
        <v>0</v>
      </c>
      <c r="P140" s="160" t="n">
        <f aca="false">O140*H140</f>
        <v>0</v>
      </c>
      <c r="Q140" s="160" t="n">
        <v>0</v>
      </c>
      <c r="R140" s="160" t="n">
        <f aca="false">Q140*H140</f>
        <v>0</v>
      </c>
      <c r="S140" s="160" t="n">
        <v>0</v>
      </c>
      <c r="T140" s="161" t="n">
        <f aca="false">S140*H140</f>
        <v>0</v>
      </c>
      <c r="AR140" s="162" t="s">
        <v>176</v>
      </c>
      <c r="AT140" s="162" t="s">
        <v>172</v>
      </c>
      <c r="AU140" s="162" t="s">
        <v>78</v>
      </c>
      <c r="AY140" s="4" t="s">
        <v>170</v>
      </c>
      <c r="BE140" s="163" t="n">
        <f aca="false">IF(N140="základní",J140,0)</f>
        <v>2273.7</v>
      </c>
      <c r="BF140" s="163" t="n">
        <f aca="false">IF(N140="snížená",J140,0)</f>
        <v>0</v>
      </c>
      <c r="BG140" s="163" t="n">
        <f aca="false">IF(N140="zákl. přenesená",J140,0)</f>
        <v>0</v>
      </c>
      <c r="BH140" s="163" t="n">
        <f aca="false">IF(N140="sníž. přenesená",J140,0)</f>
        <v>0</v>
      </c>
      <c r="BI140" s="163" t="n">
        <f aca="false">IF(N140="nulová",J140,0)</f>
        <v>0</v>
      </c>
      <c r="BJ140" s="4" t="s">
        <v>78</v>
      </c>
      <c r="BK140" s="163" t="n">
        <f aca="false">ROUND(I140*H140,2)</f>
        <v>2273.7</v>
      </c>
      <c r="BL140" s="4" t="s">
        <v>176</v>
      </c>
      <c r="BM140" s="162" t="s">
        <v>2319</v>
      </c>
    </row>
    <row r="141" s="139" customFormat="true" ht="25.9" hidden="false" customHeight="true" outlineLevel="0" collapsed="false">
      <c r="B141" s="140"/>
      <c r="D141" s="141" t="s">
        <v>70</v>
      </c>
      <c r="E141" s="142" t="s">
        <v>2320</v>
      </c>
      <c r="F141" s="142" t="s">
        <v>2321</v>
      </c>
      <c r="J141" s="143" t="n">
        <f aca="false">BK141</f>
        <v>36440.28</v>
      </c>
      <c r="L141" s="140"/>
      <c r="M141" s="144"/>
      <c r="P141" s="145" t="n">
        <f aca="false">SUM(P142:P158)</f>
        <v>0</v>
      </c>
      <c r="R141" s="145" t="n">
        <f aca="false">SUM(R142:R158)</f>
        <v>0</v>
      </c>
      <c r="T141" s="146" t="n">
        <f aca="false">SUM(T142:T158)</f>
        <v>0</v>
      </c>
      <c r="AR141" s="141" t="s">
        <v>78</v>
      </c>
      <c r="AT141" s="147" t="s">
        <v>70</v>
      </c>
      <c r="AU141" s="147" t="s">
        <v>71</v>
      </c>
      <c r="AY141" s="141" t="s">
        <v>170</v>
      </c>
      <c r="BK141" s="148" t="n">
        <f aca="false">SUM(BK142:BK158)</f>
        <v>36440.28</v>
      </c>
    </row>
    <row r="142" s="20" customFormat="true" ht="16.5" hidden="false" customHeight="true" outlineLevel="0" collapsed="false">
      <c r="B142" s="21"/>
      <c r="C142" s="151" t="s">
        <v>465</v>
      </c>
      <c r="D142" s="151" t="s">
        <v>172</v>
      </c>
      <c r="E142" s="152" t="s">
        <v>465</v>
      </c>
      <c r="F142" s="153" t="s">
        <v>2306</v>
      </c>
      <c r="G142" s="154" t="s">
        <v>2254</v>
      </c>
      <c r="H142" s="155" t="n">
        <v>1</v>
      </c>
      <c r="I142" s="156" t="n">
        <v>6405.1</v>
      </c>
      <c r="J142" s="157" t="n">
        <f aca="false">ROUND(I142*H142,2)</f>
        <v>6405.1</v>
      </c>
      <c r="K142" s="153"/>
      <c r="L142" s="21"/>
      <c r="M142" s="158"/>
      <c r="N142" s="159" t="s">
        <v>42</v>
      </c>
      <c r="O142" s="160" t="n">
        <v>0</v>
      </c>
      <c r="P142" s="160" t="n">
        <f aca="false">O142*H142</f>
        <v>0</v>
      </c>
      <c r="Q142" s="160" t="n">
        <v>0</v>
      </c>
      <c r="R142" s="160" t="n">
        <f aca="false">Q142*H142</f>
        <v>0</v>
      </c>
      <c r="S142" s="160" t="n">
        <v>0</v>
      </c>
      <c r="T142" s="161" t="n">
        <f aca="false">S142*H142</f>
        <v>0</v>
      </c>
      <c r="AR142" s="162" t="s">
        <v>176</v>
      </c>
      <c r="AT142" s="162" t="s">
        <v>172</v>
      </c>
      <c r="AU142" s="162" t="s">
        <v>78</v>
      </c>
      <c r="AY142" s="4" t="s">
        <v>170</v>
      </c>
      <c r="BE142" s="163" t="n">
        <f aca="false">IF(N142="základní",J142,0)</f>
        <v>6405.1</v>
      </c>
      <c r="BF142" s="163" t="n">
        <f aca="false">IF(N142="snížená",J142,0)</f>
        <v>0</v>
      </c>
      <c r="BG142" s="163" t="n">
        <f aca="false">IF(N142="zákl. přenesená",J142,0)</f>
        <v>0</v>
      </c>
      <c r="BH142" s="163" t="n">
        <f aca="false">IF(N142="sníž. přenesená",J142,0)</f>
        <v>0</v>
      </c>
      <c r="BI142" s="163" t="n">
        <f aca="false">IF(N142="nulová",J142,0)</f>
        <v>0</v>
      </c>
      <c r="BJ142" s="4" t="s">
        <v>78</v>
      </c>
      <c r="BK142" s="163" t="n">
        <f aca="false">ROUND(I142*H142,2)</f>
        <v>6405.1</v>
      </c>
      <c r="BL142" s="4" t="s">
        <v>176</v>
      </c>
      <c r="BM142" s="162" t="s">
        <v>2322</v>
      </c>
    </row>
    <row r="143" s="20" customFormat="true" ht="24.2" hidden="false" customHeight="true" outlineLevel="0" collapsed="false">
      <c r="B143" s="21"/>
      <c r="C143" s="151" t="s">
        <v>470</v>
      </c>
      <c r="D143" s="151" t="s">
        <v>172</v>
      </c>
      <c r="E143" s="152" t="s">
        <v>470</v>
      </c>
      <c r="F143" s="153" t="s">
        <v>2310</v>
      </c>
      <c r="G143" s="154" t="s">
        <v>2254</v>
      </c>
      <c r="H143" s="155" t="n">
        <v>1</v>
      </c>
      <c r="I143" s="156" t="n">
        <v>5356</v>
      </c>
      <c r="J143" s="157" t="n">
        <f aca="false">ROUND(I143*H143,2)</f>
        <v>5356</v>
      </c>
      <c r="K143" s="153"/>
      <c r="L143" s="21"/>
      <c r="M143" s="158"/>
      <c r="N143" s="159" t="s">
        <v>42</v>
      </c>
      <c r="O143" s="160" t="n">
        <v>0</v>
      </c>
      <c r="P143" s="160" t="n">
        <f aca="false">O143*H143</f>
        <v>0</v>
      </c>
      <c r="Q143" s="160" t="n">
        <v>0</v>
      </c>
      <c r="R143" s="160" t="n">
        <f aca="false">Q143*H143</f>
        <v>0</v>
      </c>
      <c r="S143" s="160" t="n">
        <v>0</v>
      </c>
      <c r="T143" s="161" t="n">
        <f aca="false">S143*H143</f>
        <v>0</v>
      </c>
      <c r="AR143" s="162" t="s">
        <v>176</v>
      </c>
      <c r="AT143" s="162" t="s">
        <v>172</v>
      </c>
      <c r="AU143" s="162" t="s">
        <v>78</v>
      </c>
      <c r="AY143" s="4" t="s">
        <v>170</v>
      </c>
      <c r="BE143" s="163" t="n">
        <f aca="false">IF(N143="základní",J143,0)</f>
        <v>5356</v>
      </c>
      <c r="BF143" s="163" t="n">
        <f aca="false">IF(N143="snížená",J143,0)</f>
        <v>0</v>
      </c>
      <c r="BG143" s="163" t="n">
        <f aca="false">IF(N143="zákl. přenesená",J143,0)</f>
        <v>0</v>
      </c>
      <c r="BH143" s="163" t="n">
        <f aca="false">IF(N143="sníž. přenesená",J143,0)</f>
        <v>0</v>
      </c>
      <c r="BI143" s="163" t="n">
        <f aca="false">IF(N143="nulová",J143,0)</f>
        <v>0</v>
      </c>
      <c r="BJ143" s="4" t="s">
        <v>78</v>
      </c>
      <c r="BK143" s="163" t="n">
        <f aca="false">ROUND(I143*H143,2)</f>
        <v>5356</v>
      </c>
      <c r="BL143" s="4" t="s">
        <v>176</v>
      </c>
      <c r="BM143" s="162" t="s">
        <v>2323</v>
      </c>
    </row>
    <row r="144" s="20" customFormat="true" ht="16.5" hidden="false" customHeight="true" outlineLevel="0" collapsed="false">
      <c r="B144" s="21"/>
      <c r="C144" s="151" t="s">
        <v>475</v>
      </c>
      <c r="D144" s="151" t="s">
        <v>172</v>
      </c>
      <c r="E144" s="152" t="s">
        <v>475</v>
      </c>
      <c r="F144" s="153" t="s">
        <v>2324</v>
      </c>
      <c r="G144" s="154" t="s">
        <v>2254</v>
      </c>
      <c r="H144" s="155" t="n">
        <v>1</v>
      </c>
      <c r="I144" s="156" t="n">
        <v>300</v>
      </c>
      <c r="J144" s="157" t="n">
        <f aca="false">ROUND(I144*H144,2)</f>
        <v>300</v>
      </c>
      <c r="K144" s="153"/>
      <c r="L144" s="21"/>
      <c r="M144" s="158"/>
      <c r="N144" s="159" t="s">
        <v>42</v>
      </c>
      <c r="O144" s="160" t="n">
        <v>0</v>
      </c>
      <c r="P144" s="160" t="n">
        <f aca="false">O144*H144</f>
        <v>0</v>
      </c>
      <c r="Q144" s="160" t="n">
        <v>0</v>
      </c>
      <c r="R144" s="160" t="n">
        <f aca="false">Q144*H144</f>
        <v>0</v>
      </c>
      <c r="S144" s="160" t="n">
        <v>0</v>
      </c>
      <c r="T144" s="161" t="n">
        <f aca="false">S144*H144</f>
        <v>0</v>
      </c>
      <c r="AR144" s="162" t="s">
        <v>176</v>
      </c>
      <c r="AT144" s="162" t="s">
        <v>172</v>
      </c>
      <c r="AU144" s="162" t="s">
        <v>78</v>
      </c>
      <c r="AY144" s="4" t="s">
        <v>170</v>
      </c>
      <c r="BE144" s="163" t="n">
        <f aca="false">IF(N144="základní",J144,0)</f>
        <v>300</v>
      </c>
      <c r="BF144" s="163" t="n">
        <f aca="false">IF(N144="snížená",J144,0)</f>
        <v>0</v>
      </c>
      <c r="BG144" s="163" t="n">
        <f aca="false">IF(N144="zákl. přenesená",J144,0)</f>
        <v>0</v>
      </c>
      <c r="BH144" s="163" t="n">
        <f aca="false">IF(N144="sníž. přenesená",J144,0)</f>
        <v>0</v>
      </c>
      <c r="BI144" s="163" t="n">
        <f aca="false">IF(N144="nulová",J144,0)</f>
        <v>0</v>
      </c>
      <c r="BJ144" s="4" t="s">
        <v>78</v>
      </c>
      <c r="BK144" s="163" t="n">
        <f aca="false">ROUND(I144*H144,2)</f>
        <v>300</v>
      </c>
      <c r="BL144" s="4" t="s">
        <v>176</v>
      </c>
      <c r="BM144" s="162" t="s">
        <v>2325</v>
      </c>
    </row>
    <row r="145" s="20" customFormat="true" ht="16.5" hidden="false" customHeight="true" outlineLevel="0" collapsed="false">
      <c r="B145" s="21"/>
      <c r="C145" s="151" t="s">
        <v>481</v>
      </c>
      <c r="D145" s="151" t="s">
        <v>172</v>
      </c>
      <c r="E145" s="152" t="s">
        <v>481</v>
      </c>
      <c r="F145" s="153" t="s">
        <v>2326</v>
      </c>
      <c r="G145" s="154" t="s">
        <v>2254</v>
      </c>
      <c r="H145" s="155" t="n">
        <v>3</v>
      </c>
      <c r="I145" s="156" t="n">
        <v>27.6</v>
      </c>
      <c r="J145" s="157" t="n">
        <f aca="false">ROUND(I145*H145,2)</f>
        <v>82.8</v>
      </c>
      <c r="K145" s="153"/>
      <c r="L145" s="21"/>
      <c r="M145" s="158"/>
      <c r="N145" s="159" t="s">
        <v>42</v>
      </c>
      <c r="O145" s="160" t="n">
        <v>0</v>
      </c>
      <c r="P145" s="160" t="n">
        <f aca="false">O145*H145</f>
        <v>0</v>
      </c>
      <c r="Q145" s="160" t="n">
        <v>0</v>
      </c>
      <c r="R145" s="160" t="n">
        <f aca="false">Q145*H145</f>
        <v>0</v>
      </c>
      <c r="S145" s="160" t="n">
        <v>0</v>
      </c>
      <c r="T145" s="161" t="n">
        <f aca="false">S145*H145</f>
        <v>0</v>
      </c>
      <c r="AR145" s="162" t="s">
        <v>176</v>
      </c>
      <c r="AT145" s="162" t="s">
        <v>172</v>
      </c>
      <c r="AU145" s="162" t="s">
        <v>78</v>
      </c>
      <c r="AY145" s="4" t="s">
        <v>170</v>
      </c>
      <c r="BE145" s="163" t="n">
        <f aca="false">IF(N145="základní",J145,0)</f>
        <v>82.8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82.8</v>
      </c>
      <c r="BL145" s="4" t="s">
        <v>176</v>
      </c>
      <c r="BM145" s="162" t="s">
        <v>2327</v>
      </c>
    </row>
    <row r="146" s="20" customFormat="true" ht="16.5" hidden="false" customHeight="true" outlineLevel="0" collapsed="false">
      <c r="B146" s="21"/>
      <c r="C146" s="151" t="s">
        <v>487</v>
      </c>
      <c r="D146" s="151" t="s">
        <v>172</v>
      </c>
      <c r="E146" s="152" t="s">
        <v>487</v>
      </c>
      <c r="F146" s="153" t="s">
        <v>2328</v>
      </c>
      <c r="G146" s="154" t="s">
        <v>1514</v>
      </c>
      <c r="H146" s="155" t="n">
        <v>3</v>
      </c>
      <c r="I146" s="156" t="n">
        <v>263.08</v>
      </c>
      <c r="J146" s="157" t="n">
        <f aca="false">ROUND(I146*H146,2)</f>
        <v>789.24</v>
      </c>
      <c r="K146" s="153"/>
      <c r="L146" s="21"/>
      <c r="M146" s="158"/>
      <c r="N146" s="159" t="s">
        <v>42</v>
      </c>
      <c r="O146" s="160" t="n">
        <v>0</v>
      </c>
      <c r="P146" s="160" t="n">
        <f aca="false">O146*H146</f>
        <v>0</v>
      </c>
      <c r="Q146" s="160" t="n">
        <v>0</v>
      </c>
      <c r="R146" s="160" t="n">
        <f aca="false">Q146*H146</f>
        <v>0</v>
      </c>
      <c r="S146" s="160" t="n">
        <v>0</v>
      </c>
      <c r="T146" s="161" t="n">
        <f aca="false">S146*H146</f>
        <v>0</v>
      </c>
      <c r="AR146" s="162" t="s">
        <v>176</v>
      </c>
      <c r="AT146" s="162" t="s">
        <v>172</v>
      </c>
      <c r="AU146" s="162" t="s">
        <v>78</v>
      </c>
      <c r="AY146" s="4" t="s">
        <v>170</v>
      </c>
      <c r="BE146" s="163" t="n">
        <f aca="false">IF(N146="základní",J146,0)</f>
        <v>789.24</v>
      </c>
      <c r="BF146" s="163" t="n">
        <f aca="false">IF(N146="snížená",J146,0)</f>
        <v>0</v>
      </c>
      <c r="BG146" s="163" t="n">
        <f aca="false">IF(N146="zákl. přenesená",J146,0)</f>
        <v>0</v>
      </c>
      <c r="BH146" s="163" t="n">
        <f aca="false">IF(N146="sníž. přenesená",J146,0)</f>
        <v>0</v>
      </c>
      <c r="BI146" s="163" t="n">
        <f aca="false">IF(N146="nulová",J146,0)</f>
        <v>0</v>
      </c>
      <c r="BJ146" s="4" t="s">
        <v>78</v>
      </c>
      <c r="BK146" s="163" t="n">
        <f aca="false">ROUND(I146*H146,2)</f>
        <v>789.24</v>
      </c>
      <c r="BL146" s="4" t="s">
        <v>176</v>
      </c>
      <c r="BM146" s="162" t="s">
        <v>2329</v>
      </c>
    </row>
    <row r="147" s="20" customFormat="true" ht="16.5" hidden="false" customHeight="true" outlineLevel="0" collapsed="false">
      <c r="B147" s="21"/>
      <c r="C147" s="151" t="s">
        <v>493</v>
      </c>
      <c r="D147" s="151" t="s">
        <v>172</v>
      </c>
      <c r="E147" s="152" t="s">
        <v>493</v>
      </c>
      <c r="F147" s="153" t="s">
        <v>2330</v>
      </c>
      <c r="G147" s="154" t="s">
        <v>2254</v>
      </c>
      <c r="H147" s="155" t="n">
        <v>4</v>
      </c>
      <c r="I147" s="156" t="n">
        <v>193.2</v>
      </c>
      <c r="J147" s="157" t="n">
        <f aca="false">ROUND(I147*H147,2)</f>
        <v>772.8</v>
      </c>
      <c r="K147" s="153"/>
      <c r="L147" s="21"/>
      <c r="M147" s="158"/>
      <c r="N147" s="159" t="s">
        <v>42</v>
      </c>
      <c r="O147" s="160" t="n">
        <v>0</v>
      </c>
      <c r="P147" s="160" t="n">
        <f aca="false">O147*H147</f>
        <v>0</v>
      </c>
      <c r="Q147" s="160" t="n">
        <v>0</v>
      </c>
      <c r="R147" s="160" t="n">
        <f aca="false">Q147*H147</f>
        <v>0</v>
      </c>
      <c r="S147" s="160" t="n">
        <v>0</v>
      </c>
      <c r="T147" s="161" t="n">
        <f aca="false">S147*H147</f>
        <v>0</v>
      </c>
      <c r="AR147" s="162" t="s">
        <v>176</v>
      </c>
      <c r="AT147" s="162" t="s">
        <v>172</v>
      </c>
      <c r="AU147" s="162" t="s">
        <v>78</v>
      </c>
      <c r="AY147" s="4" t="s">
        <v>170</v>
      </c>
      <c r="BE147" s="163" t="n">
        <f aca="false">IF(N147="základní",J147,0)</f>
        <v>772.8</v>
      </c>
      <c r="BF147" s="163" t="n">
        <f aca="false">IF(N147="snížená",J147,0)</f>
        <v>0</v>
      </c>
      <c r="BG147" s="163" t="n">
        <f aca="false">IF(N147="zákl. přenesená",J147,0)</f>
        <v>0</v>
      </c>
      <c r="BH147" s="163" t="n">
        <f aca="false">IF(N147="sníž. přenesená",J147,0)</f>
        <v>0</v>
      </c>
      <c r="BI147" s="163" t="n">
        <f aca="false">IF(N147="nulová",J147,0)</f>
        <v>0</v>
      </c>
      <c r="BJ147" s="4" t="s">
        <v>78</v>
      </c>
      <c r="BK147" s="163" t="n">
        <f aca="false">ROUND(I147*H147,2)</f>
        <v>772.8</v>
      </c>
      <c r="BL147" s="4" t="s">
        <v>176</v>
      </c>
      <c r="BM147" s="162" t="s">
        <v>2331</v>
      </c>
    </row>
    <row r="148" s="20" customFormat="true" ht="16.5" hidden="false" customHeight="true" outlineLevel="0" collapsed="false">
      <c r="B148" s="21"/>
      <c r="C148" s="151" t="s">
        <v>498</v>
      </c>
      <c r="D148" s="151" t="s">
        <v>172</v>
      </c>
      <c r="E148" s="152" t="s">
        <v>498</v>
      </c>
      <c r="F148" s="153" t="s">
        <v>2332</v>
      </c>
      <c r="G148" s="154" t="s">
        <v>2254</v>
      </c>
      <c r="H148" s="155" t="n">
        <v>1</v>
      </c>
      <c r="I148" s="156" t="n">
        <v>193.2</v>
      </c>
      <c r="J148" s="157" t="n">
        <f aca="false">ROUND(I148*H148,2)</f>
        <v>193.2</v>
      </c>
      <c r="K148" s="153"/>
      <c r="L148" s="21"/>
      <c r="M148" s="158"/>
      <c r="N148" s="159" t="s">
        <v>42</v>
      </c>
      <c r="O148" s="160" t="n">
        <v>0</v>
      </c>
      <c r="P148" s="160" t="n">
        <f aca="false">O148*H148</f>
        <v>0</v>
      </c>
      <c r="Q148" s="160" t="n">
        <v>0</v>
      </c>
      <c r="R148" s="160" t="n">
        <f aca="false">Q148*H148</f>
        <v>0</v>
      </c>
      <c r="S148" s="160" t="n">
        <v>0</v>
      </c>
      <c r="T148" s="161" t="n">
        <f aca="false">S148*H148</f>
        <v>0</v>
      </c>
      <c r="AR148" s="162" t="s">
        <v>176</v>
      </c>
      <c r="AT148" s="162" t="s">
        <v>172</v>
      </c>
      <c r="AU148" s="162" t="s">
        <v>78</v>
      </c>
      <c r="AY148" s="4" t="s">
        <v>170</v>
      </c>
      <c r="BE148" s="163" t="n">
        <f aca="false">IF(N148="základní",J148,0)</f>
        <v>193.2</v>
      </c>
      <c r="BF148" s="163" t="n">
        <f aca="false">IF(N148="snížená",J148,0)</f>
        <v>0</v>
      </c>
      <c r="BG148" s="163" t="n">
        <f aca="false">IF(N148="zákl. přenesená",J148,0)</f>
        <v>0</v>
      </c>
      <c r="BH148" s="163" t="n">
        <f aca="false">IF(N148="sníž. přenesená",J148,0)</f>
        <v>0</v>
      </c>
      <c r="BI148" s="163" t="n">
        <f aca="false">IF(N148="nulová",J148,0)</f>
        <v>0</v>
      </c>
      <c r="BJ148" s="4" t="s">
        <v>78</v>
      </c>
      <c r="BK148" s="163" t="n">
        <f aca="false">ROUND(I148*H148,2)</f>
        <v>193.2</v>
      </c>
      <c r="BL148" s="4" t="s">
        <v>176</v>
      </c>
      <c r="BM148" s="162" t="s">
        <v>2333</v>
      </c>
    </row>
    <row r="149" s="20" customFormat="true" ht="16.5" hidden="false" customHeight="true" outlineLevel="0" collapsed="false">
      <c r="B149" s="21"/>
      <c r="C149" s="151" t="s">
        <v>505</v>
      </c>
      <c r="D149" s="151" t="s">
        <v>172</v>
      </c>
      <c r="E149" s="152" t="s">
        <v>505</v>
      </c>
      <c r="F149" s="153" t="s">
        <v>2301</v>
      </c>
      <c r="G149" s="154" t="s">
        <v>2254</v>
      </c>
      <c r="H149" s="155" t="n">
        <v>1</v>
      </c>
      <c r="I149" s="156" t="n">
        <v>1054.8</v>
      </c>
      <c r="J149" s="157" t="n">
        <f aca="false">ROUND(I149*H149,2)</f>
        <v>1054.8</v>
      </c>
      <c r="K149" s="153"/>
      <c r="L149" s="21"/>
      <c r="M149" s="158"/>
      <c r="N149" s="159" t="s">
        <v>42</v>
      </c>
      <c r="O149" s="160" t="n">
        <v>0</v>
      </c>
      <c r="P149" s="160" t="n">
        <f aca="false">O149*H149</f>
        <v>0</v>
      </c>
      <c r="Q149" s="160" t="n">
        <v>0</v>
      </c>
      <c r="R149" s="160" t="n">
        <f aca="false">Q149*H149</f>
        <v>0</v>
      </c>
      <c r="S149" s="160" t="n">
        <v>0</v>
      </c>
      <c r="T149" s="161" t="n">
        <f aca="false">S149*H149</f>
        <v>0</v>
      </c>
      <c r="AR149" s="162" t="s">
        <v>176</v>
      </c>
      <c r="AT149" s="162" t="s">
        <v>172</v>
      </c>
      <c r="AU149" s="162" t="s">
        <v>78</v>
      </c>
      <c r="AY149" s="4" t="s">
        <v>170</v>
      </c>
      <c r="BE149" s="163" t="n">
        <f aca="false">IF(N149="základní",J149,0)</f>
        <v>1054.8</v>
      </c>
      <c r="BF149" s="163" t="n">
        <f aca="false">IF(N149="snížená",J149,0)</f>
        <v>0</v>
      </c>
      <c r="BG149" s="163" t="n">
        <f aca="false">IF(N149="zákl. přenesená",J149,0)</f>
        <v>0</v>
      </c>
      <c r="BH149" s="163" t="n">
        <f aca="false">IF(N149="sníž. přenesená",J149,0)</f>
        <v>0</v>
      </c>
      <c r="BI149" s="163" t="n">
        <f aca="false">IF(N149="nulová",J149,0)</f>
        <v>0</v>
      </c>
      <c r="BJ149" s="4" t="s">
        <v>78</v>
      </c>
      <c r="BK149" s="163" t="n">
        <f aca="false">ROUND(I149*H149,2)</f>
        <v>1054.8</v>
      </c>
      <c r="BL149" s="4" t="s">
        <v>176</v>
      </c>
      <c r="BM149" s="162" t="s">
        <v>2334</v>
      </c>
    </row>
    <row r="150" s="20" customFormat="true" ht="16.5" hidden="false" customHeight="true" outlineLevel="0" collapsed="false">
      <c r="B150" s="21"/>
      <c r="C150" s="151" t="s">
        <v>510</v>
      </c>
      <c r="D150" s="151" t="s">
        <v>172</v>
      </c>
      <c r="E150" s="152" t="s">
        <v>510</v>
      </c>
      <c r="F150" s="153" t="s">
        <v>2335</v>
      </c>
      <c r="G150" s="154" t="s">
        <v>1514</v>
      </c>
      <c r="H150" s="155" t="n">
        <v>44</v>
      </c>
      <c r="I150" s="156" t="n">
        <v>23</v>
      </c>
      <c r="J150" s="157" t="n">
        <f aca="false">ROUND(I150*H150,2)</f>
        <v>1012</v>
      </c>
      <c r="K150" s="153"/>
      <c r="L150" s="21"/>
      <c r="M150" s="158"/>
      <c r="N150" s="159" t="s">
        <v>42</v>
      </c>
      <c r="O150" s="160" t="n">
        <v>0</v>
      </c>
      <c r="P150" s="160" t="n">
        <f aca="false">O150*H150</f>
        <v>0</v>
      </c>
      <c r="Q150" s="160" t="n">
        <v>0</v>
      </c>
      <c r="R150" s="160" t="n">
        <f aca="false">Q150*H150</f>
        <v>0</v>
      </c>
      <c r="S150" s="160" t="n">
        <v>0</v>
      </c>
      <c r="T150" s="161" t="n">
        <f aca="false">S150*H150</f>
        <v>0</v>
      </c>
      <c r="AR150" s="162" t="s">
        <v>176</v>
      </c>
      <c r="AT150" s="162" t="s">
        <v>172</v>
      </c>
      <c r="AU150" s="162" t="s">
        <v>78</v>
      </c>
      <c r="AY150" s="4" t="s">
        <v>170</v>
      </c>
      <c r="BE150" s="163" t="n">
        <f aca="false">IF(N150="základní",J150,0)</f>
        <v>1012</v>
      </c>
      <c r="BF150" s="163" t="n">
        <f aca="false">IF(N150="snížená",J150,0)</f>
        <v>0</v>
      </c>
      <c r="BG150" s="163" t="n">
        <f aca="false">IF(N150="zákl. přenesená",J150,0)</f>
        <v>0</v>
      </c>
      <c r="BH150" s="163" t="n">
        <f aca="false">IF(N150="sníž. přenesená",J150,0)</f>
        <v>0</v>
      </c>
      <c r="BI150" s="163" t="n">
        <f aca="false">IF(N150="nulová",J150,0)</f>
        <v>0</v>
      </c>
      <c r="BJ150" s="4" t="s">
        <v>78</v>
      </c>
      <c r="BK150" s="163" t="n">
        <f aca="false">ROUND(I150*H150,2)</f>
        <v>1012</v>
      </c>
      <c r="BL150" s="4" t="s">
        <v>176</v>
      </c>
      <c r="BM150" s="162" t="s">
        <v>2336</v>
      </c>
    </row>
    <row r="151" s="20" customFormat="true" ht="16.5" hidden="false" customHeight="true" outlineLevel="0" collapsed="false">
      <c r="B151" s="21"/>
      <c r="C151" s="151" t="s">
        <v>517</v>
      </c>
      <c r="D151" s="151" t="s">
        <v>172</v>
      </c>
      <c r="E151" s="152" t="s">
        <v>517</v>
      </c>
      <c r="F151" s="153" t="s">
        <v>2337</v>
      </c>
      <c r="G151" s="154" t="s">
        <v>2254</v>
      </c>
      <c r="H151" s="155" t="n">
        <v>2</v>
      </c>
      <c r="I151" s="156" t="n">
        <v>895.2</v>
      </c>
      <c r="J151" s="157" t="n">
        <f aca="false">ROUND(I151*H151,2)</f>
        <v>1790.4</v>
      </c>
      <c r="K151" s="153"/>
      <c r="L151" s="21"/>
      <c r="M151" s="158"/>
      <c r="N151" s="159" t="s">
        <v>42</v>
      </c>
      <c r="O151" s="160" t="n">
        <v>0</v>
      </c>
      <c r="P151" s="160" t="n">
        <f aca="false">O151*H151</f>
        <v>0</v>
      </c>
      <c r="Q151" s="160" t="n">
        <v>0</v>
      </c>
      <c r="R151" s="160" t="n">
        <f aca="false">Q151*H151</f>
        <v>0</v>
      </c>
      <c r="S151" s="160" t="n">
        <v>0</v>
      </c>
      <c r="T151" s="161" t="n">
        <f aca="false">S151*H151</f>
        <v>0</v>
      </c>
      <c r="AR151" s="162" t="s">
        <v>176</v>
      </c>
      <c r="AT151" s="162" t="s">
        <v>172</v>
      </c>
      <c r="AU151" s="162" t="s">
        <v>78</v>
      </c>
      <c r="AY151" s="4" t="s">
        <v>170</v>
      </c>
      <c r="BE151" s="163" t="n">
        <f aca="false">IF(N151="základní",J151,0)</f>
        <v>1790.4</v>
      </c>
      <c r="BF151" s="163" t="n">
        <f aca="false">IF(N151="snížená",J151,0)</f>
        <v>0</v>
      </c>
      <c r="BG151" s="163" t="n">
        <f aca="false">IF(N151="zákl. přenesená",J151,0)</f>
        <v>0</v>
      </c>
      <c r="BH151" s="163" t="n">
        <f aca="false">IF(N151="sníž. přenesená",J151,0)</f>
        <v>0</v>
      </c>
      <c r="BI151" s="163" t="n">
        <f aca="false">IF(N151="nulová",J151,0)</f>
        <v>0</v>
      </c>
      <c r="BJ151" s="4" t="s">
        <v>78</v>
      </c>
      <c r="BK151" s="163" t="n">
        <f aca="false">ROUND(I151*H151,2)</f>
        <v>1790.4</v>
      </c>
      <c r="BL151" s="4" t="s">
        <v>176</v>
      </c>
      <c r="BM151" s="162" t="s">
        <v>2338</v>
      </c>
    </row>
    <row r="152" s="20" customFormat="true" ht="16.5" hidden="false" customHeight="true" outlineLevel="0" collapsed="false">
      <c r="B152" s="21"/>
      <c r="C152" s="151" t="s">
        <v>522</v>
      </c>
      <c r="D152" s="151" t="s">
        <v>172</v>
      </c>
      <c r="E152" s="152" t="s">
        <v>522</v>
      </c>
      <c r="F152" s="153" t="s">
        <v>2268</v>
      </c>
      <c r="G152" s="154" t="s">
        <v>2254</v>
      </c>
      <c r="H152" s="155" t="n">
        <v>3</v>
      </c>
      <c r="I152" s="156" t="n">
        <v>716.4</v>
      </c>
      <c r="J152" s="157" t="n">
        <f aca="false">ROUND(I152*H152,2)</f>
        <v>2149.2</v>
      </c>
      <c r="K152" s="153"/>
      <c r="L152" s="21"/>
      <c r="M152" s="158"/>
      <c r="N152" s="159" t="s">
        <v>42</v>
      </c>
      <c r="O152" s="160" t="n">
        <v>0</v>
      </c>
      <c r="P152" s="160" t="n">
        <f aca="false">O152*H152</f>
        <v>0</v>
      </c>
      <c r="Q152" s="160" t="n">
        <v>0</v>
      </c>
      <c r="R152" s="160" t="n">
        <f aca="false">Q152*H152</f>
        <v>0</v>
      </c>
      <c r="S152" s="160" t="n">
        <v>0</v>
      </c>
      <c r="T152" s="161" t="n">
        <f aca="false">S152*H152</f>
        <v>0</v>
      </c>
      <c r="AR152" s="162" t="s">
        <v>176</v>
      </c>
      <c r="AT152" s="162" t="s">
        <v>172</v>
      </c>
      <c r="AU152" s="162" t="s">
        <v>78</v>
      </c>
      <c r="AY152" s="4" t="s">
        <v>170</v>
      </c>
      <c r="BE152" s="163" t="n">
        <f aca="false">IF(N152="základní",J152,0)</f>
        <v>2149.2</v>
      </c>
      <c r="BF152" s="163" t="n">
        <f aca="false">IF(N152="snížená",J152,0)</f>
        <v>0</v>
      </c>
      <c r="BG152" s="163" t="n">
        <f aca="false">IF(N152="zákl. přenesená",J152,0)</f>
        <v>0</v>
      </c>
      <c r="BH152" s="163" t="n">
        <f aca="false">IF(N152="sníž. přenesená",J152,0)</f>
        <v>0</v>
      </c>
      <c r="BI152" s="163" t="n">
        <f aca="false">IF(N152="nulová",J152,0)</f>
        <v>0</v>
      </c>
      <c r="BJ152" s="4" t="s">
        <v>78</v>
      </c>
      <c r="BK152" s="163" t="n">
        <f aca="false">ROUND(I152*H152,2)</f>
        <v>2149.2</v>
      </c>
      <c r="BL152" s="4" t="s">
        <v>176</v>
      </c>
      <c r="BM152" s="162" t="s">
        <v>2339</v>
      </c>
    </row>
    <row r="153" s="20" customFormat="true" ht="16.5" hidden="false" customHeight="true" outlineLevel="0" collapsed="false">
      <c r="B153" s="21"/>
      <c r="C153" s="151" t="s">
        <v>529</v>
      </c>
      <c r="D153" s="151" t="s">
        <v>172</v>
      </c>
      <c r="E153" s="152" t="s">
        <v>529</v>
      </c>
      <c r="F153" s="153" t="s">
        <v>2340</v>
      </c>
      <c r="G153" s="154" t="s">
        <v>2254</v>
      </c>
      <c r="H153" s="155" t="n">
        <v>3</v>
      </c>
      <c r="I153" s="156" t="n">
        <v>1081.2</v>
      </c>
      <c r="J153" s="157" t="n">
        <f aca="false">ROUND(I153*H153,2)</f>
        <v>3243.6</v>
      </c>
      <c r="K153" s="153"/>
      <c r="L153" s="21"/>
      <c r="M153" s="158"/>
      <c r="N153" s="159" t="s">
        <v>42</v>
      </c>
      <c r="O153" s="160" t="n">
        <v>0</v>
      </c>
      <c r="P153" s="160" t="n">
        <f aca="false">O153*H153</f>
        <v>0</v>
      </c>
      <c r="Q153" s="160" t="n">
        <v>0</v>
      </c>
      <c r="R153" s="160" t="n">
        <f aca="false">Q153*H153</f>
        <v>0</v>
      </c>
      <c r="S153" s="160" t="n">
        <v>0</v>
      </c>
      <c r="T153" s="161" t="n">
        <f aca="false">S153*H153</f>
        <v>0</v>
      </c>
      <c r="AR153" s="162" t="s">
        <v>176</v>
      </c>
      <c r="AT153" s="162" t="s">
        <v>172</v>
      </c>
      <c r="AU153" s="162" t="s">
        <v>78</v>
      </c>
      <c r="AY153" s="4" t="s">
        <v>170</v>
      </c>
      <c r="BE153" s="163" t="n">
        <f aca="false">IF(N153="základní",J153,0)</f>
        <v>3243.6</v>
      </c>
      <c r="BF153" s="163" t="n">
        <f aca="false">IF(N153="snížená",J153,0)</f>
        <v>0</v>
      </c>
      <c r="BG153" s="163" t="n">
        <f aca="false">IF(N153="zákl. přenesená",J153,0)</f>
        <v>0</v>
      </c>
      <c r="BH153" s="163" t="n">
        <f aca="false">IF(N153="sníž. přenesená",J153,0)</f>
        <v>0</v>
      </c>
      <c r="BI153" s="163" t="n">
        <f aca="false">IF(N153="nulová",J153,0)</f>
        <v>0</v>
      </c>
      <c r="BJ153" s="4" t="s">
        <v>78</v>
      </c>
      <c r="BK153" s="163" t="n">
        <f aca="false">ROUND(I153*H153,2)</f>
        <v>3243.6</v>
      </c>
      <c r="BL153" s="4" t="s">
        <v>176</v>
      </c>
      <c r="BM153" s="162" t="s">
        <v>2341</v>
      </c>
    </row>
    <row r="154" s="20" customFormat="true" ht="16.5" hidden="false" customHeight="true" outlineLevel="0" collapsed="false">
      <c r="B154" s="21"/>
      <c r="C154" s="151" t="s">
        <v>535</v>
      </c>
      <c r="D154" s="151" t="s">
        <v>172</v>
      </c>
      <c r="E154" s="152" t="s">
        <v>535</v>
      </c>
      <c r="F154" s="153" t="s">
        <v>2342</v>
      </c>
      <c r="G154" s="154" t="s">
        <v>1514</v>
      </c>
      <c r="H154" s="155" t="n">
        <v>2</v>
      </c>
      <c r="I154" s="156" t="n">
        <v>485</v>
      </c>
      <c r="J154" s="157" t="n">
        <f aca="false">ROUND(I154*H154,2)</f>
        <v>970</v>
      </c>
      <c r="K154" s="153"/>
      <c r="L154" s="21"/>
      <c r="M154" s="158"/>
      <c r="N154" s="159" t="s">
        <v>42</v>
      </c>
      <c r="O154" s="160" t="n">
        <v>0</v>
      </c>
      <c r="P154" s="160" t="n">
        <f aca="false">O154*H154</f>
        <v>0</v>
      </c>
      <c r="Q154" s="160" t="n">
        <v>0</v>
      </c>
      <c r="R154" s="160" t="n">
        <f aca="false">Q154*H154</f>
        <v>0</v>
      </c>
      <c r="S154" s="160" t="n">
        <v>0</v>
      </c>
      <c r="T154" s="161" t="n">
        <f aca="false">S154*H154</f>
        <v>0</v>
      </c>
      <c r="AR154" s="162" t="s">
        <v>176</v>
      </c>
      <c r="AT154" s="162" t="s">
        <v>172</v>
      </c>
      <c r="AU154" s="162" t="s">
        <v>78</v>
      </c>
      <c r="AY154" s="4" t="s">
        <v>170</v>
      </c>
      <c r="BE154" s="163" t="n">
        <f aca="false">IF(N154="základní",J154,0)</f>
        <v>970</v>
      </c>
      <c r="BF154" s="163" t="n">
        <f aca="false">IF(N154="snížená",J154,0)</f>
        <v>0</v>
      </c>
      <c r="BG154" s="163" t="n">
        <f aca="false">IF(N154="zákl. přenesená",J154,0)</f>
        <v>0</v>
      </c>
      <c r="BH154" s="163" t="n">
        <f aca="false">IF(N154="sníž. přenesená",J154,0)</f>
        <v>0</v>
      </c>
      <c r="BI154" s="163" t="n">
        <f aca="false">IF(N154="nulová",J154,0)</f>
        <v>0</v>
      </c>
      <c r="BJ154" s="4" t="s">
        <v>78</v>
      </c>
      <c r="BK154" s="163" t="n">
        <f aca="false">ROUND(I154*H154,2)</f>
        <v>970</v>
      </c>
      <c r="BL154" s="4" t="s">
        <v>176</v>
      </c>
      <c r="BM154" s="162" t="s">
        <v>2343</v>
      </c>
    </row>
    <row r="155" s="20" customFormat="true" ht="16.5" hidden="false" customHeight="true" outlineLevel="0" collapsed="false">
      <c r="B155" s="21"/>
      <c r="C155" s="151" t="s">
        <v>541</v>
      </c>
      <c r="D155" s="151" t="s">
        <v>172</v>
      </c>
      <c r="E155" s="152" t="s">
        <v>541</v>
      </c>
      <c r="F155" s="153" t="s">
        <v>2344</v>
      </c>
      <c r="G155" s="154" t="s">
        <v>1514</v>
      </c>
      <c r="H155" s="155" t="n">
        <v>2</v>
      </c>
      <c r="I155" s="156" t="n">
        <v>464.46</v>
      </c>
      <c r="J155" s="157" t="n">
        <f aca="false">ROUND(I155*H155,2)</f>
        <v>928.92</v>
      </c>
      <c r="K155" s="153"/>
      <c r="L155" s="21"/>
      <c r="M155" s="158"/>
      <c r="N155" s="159" t="s">
        <v>42</v>
      </c>
      <c r="O155" s="160" t="n">
        <v>0</v>
      </c>
      <c r="P155" s="160" t="n">
        <f aca="false">O155*H155</f>
        <v>0</v>
      </c>
      <c r="Q155" s="160" t="n">
        <v>0</v>
      </c>
      <c r="R155" s="160" t="n">
        <f aca="false">Q155*H155</f>
        <v>0</v>
      </c>
      <c r="S155" s="160" t="n">
        <v>0</v>
      </c>
      <c r="T155" s="161" t="n">
        <f aca="false">S155*H155</f>
        <v>0</v>
      </c>
      <c r="AR155" s="162" t="s">
        <v>176</v>
      </c>
      <c r="AT155" s="162" t="s">
        <v>172</v>
      </c>
      <c r="AU155" s="162" t="s">
        <v>78</v>
      </c>
      <c r="AY155" s="4" t="s">
        <v>170</v>
      </c>
      <c r="BE155" s="163" t="n">
        <f aca="false">IF(N155="základní",J155,0)</f>
        <v>928.92</v>
      </c>
      <c r="BF155" s="163" t="n">
        <f aca="false">IF(N155="snížená",J155,0)</f>
        <v>0</v>
      </c>
      <c r="BG155" s="163" t="n">
        <f aca="false">IF(N155="zákl. přenesená",J155,0)</f>
        <v>0</v>
      </c>
      <c r="BH155" s="163" t="n">
        <f aca="false">IF(N155="sníž. přenesená",J155,0)</f>
        <v>0</v>
      </c>
      <c r="BI155" s="163" t="n">
        <f aca="false">IF(N155="nulová",J155,0)</f>
        <v>0</v>
      </c>
      <c r="BJ155" s="4" t="s">
        <v>78</v>
      </c>
      <c r="BK155" s="163" t="n">
        <f aca="false">ROUND(I155*H155,2)</f>
        <v>928.92</v>
      </c>
      <c r="BL155" s="4" t="s">
        <v>176</v>
      </c>
      <c r="BM155" s="162" t="s">
        <v>2345</v>
      </c>
    </row>
    <row r="156" s="20" customFormat="true" ht="24.2" hidden="false" customHeight="true" outlineLevel="0" collapsed="false">
      <c r="B156" s="21"/>
      <c r="C156" s="151" t="s">
        <v>545</v>
      </c>
      <c r="D156" s="151" t="s">
        <v>172</v>
      </c>
      <c r="E156" s="152" t="s">
        <v>545</v>
      </c>
      <c r="F156" s="153" t="s">
        <v>2346</v>
      </c>
      <c r="G156" s="154" t="s">
        <v>2254</v>
      </c>
      <c r="H156" s="155" t="n">
        <v>1</v>
      </c>
      <c r="I156" s="156" t="n">
        <v>3942</v>
      </c>
      <c r="J156" s="157" t="n">
        <f aca="false">ROUND(I156*H156,2)</f>
        <v>3942</v>
      </c>
      <c r="K156" s="153"/>
      <c r="L156" s="21"/>
      <c r="M156" s="158"/>
      <c r="N156" s="159" t="s">
        <v>42</v>
      </c>
      <c r="O156" s="160" t="n">
        <v>0</v>
      </c>
      <c r="P156" s="160" t="n">
        <f aca="false">O156*H156</f>
        <v>0</v>
      </c>
      <c r="Q156" s="160" t="n">
        <v>0</v>
      </c>
      <c r="R156" s="160" t="n">
        <f aca="false">Q156*H156</f>
        <v>0</v>
      </c>
      <c r="S156" s="160" t="n">
        <v>0</v>
      </c>
      <c r="T156" s="161" t="n">
        <f aca="false">S156*H156</f>
        <v>0</v>
      </c>
      <c r="AR156" s="162" t="s">
        <v>176</v>
      </c>
      <c r="AT156" s="162" t="s">
        <v>172</v>
      </c>
      <c r="AU156" s="162" t="s">
        <v>78</v>
      </c>
      <c r="AY156" s="4" t="s">
        <v>170</v>
      </c>
      <c r="BE156" s="163" t="n">
        <f aca="false">IF(N156="základní",J156,0)</f>
        <v>3942</v>
      </c>
      <c r="BF156" s="163" t="n">
        <f aca="false">IF(N156="snížená",J156,0)</f>
        <v>0</v>
      </c>
      <c r="BG156" s="163" t="n">
        <f aca="false">IF(N156="zákl. přenesená",J156,0)</f>
        <v>0</v>
      </c>
      <c r="BH156" s="163" t="n">
        <f aca="false">IF(N156="sníž. přenesená",J156,0)</f>
        <v>0</v>
      </c>
      <c r="BI156" s="163" t="n">
        <f aca="false">IF(N156="nulová",J156,0)</f>
        <v>0</v>
      </c>
      <c r="BJ156" s="4" t="s">
        <v>78</v>
      </c>
      <c r="BK156" s="163" t="n">
        <f aca="false">ROUND(I156*H156,2)</f>
        <v>3942</v>
      </c>
      <c r="BL156" s="4" t="s">
        <v>176</v>
      </c>
      <c r="BM156" s="162" t="s">
        <v>2347</v>
      </c>
    </row>
    <row r="157" s="20" customFormat="true" ht="16.5" hidden="false" customHeight="true" outlineLevel="0" collapsed="false">
      <c r="B157" s="21"/>
      <c r="C157" s="151" t="s">
        <v>551</v>
      </c>
      <c r="D157" s="151" t="s">
        <v>172</v>
      </c>
      <c r="E157" s="152" t="s">
        <v>551</v>
      </c>
      <c r="F157" s="153" t="s">
        <v>2274</v>
      </c>
      <c r="G157" s="154" t="s">
        <v>1514</v>
      </c>
      <c r="H157" s="155" t="n">
        <v>1</v>
      </c>
      <c r="I157" s="156" t="n">
        <v>250.22</v>
      </c>
      <c r="J157" s="157" t="n">
        <f aca="false">ROUND(I157*H157,2)</f>
        <v>250.22</v>
      </c>
      <c r="K157" s="153"/>
      <c r="L157" s="21"/>
      <c r="M157" s="158"/>
      <c r="N157" s="159" t="s">
        <v>42</v>
      </c>
      <c r="O157" s="160" t="n">
        <v>0</v>
      </c>
      <c r="P157" s="160" t="n">
        <f aca="false">O157*H157</f>
        <v>0</v>
      </c>
      <c r="Q157" s="160" t="n">
        <v>0</v>
      </c>
      <c r="R157" s="160" t="n">
        <f aca="false">Q157*H157</f>
        <v>0</v>
      </c>
      <c r="S157" s="160" t="n">
        <v>0</v>
      </c>
      <c r="T157" s="161" t="n">
        <f aca="false">S157*H157</f>
        <v>0</v>
      </c>
      <c r="AR157" s="162" t="s">
        <v>176</v>
      </c>
      <c r="AT157" s="162" t="s">
        <v>172</v>
      </c>
      <c r="AU157" s="162" t="s">
        <v>78</v>
      </c>
      <c r="AY157" s="4" t="s">
        <v>170</v>
      </c>
      <c r="BE157" s="163" t="n">
        <f aca="false">IF(N157="základní",J157,0)</f>
        <v>250.22</v>
      </c>
      <c r="BF157" s="163" t="n">
        <f aca="false">IF(N157="snížená",J157,0)</f>
        <v>0</v>
      </c>
      <c r="BG157" s="163" t="n">
        <f aca="false">IF(N157="zákl. přenesená",J157,0)</f>
        <v>0</v>
      </c>
      <c r="BH157" s="163" t="n">
        <f aca="false">IF(N157="sníž. přenesená",J157,0)</f>
        <v>0</v>
      </c>
      <c r="BI157" s="163" t="n">
        <f aca="false">IF(N157="nulová",J157,0)</f>
        <v>0</v>
      </c>
      <c r="BJ157" s="4" t="s">
        <v>78</v>
      </c>
      <c r="BK157" s="163" t="n">
        <f aca="false">ROUND(I157*H157,2)</f>
        <v>250.22</v>
      </c>
      <c r="BL157" s="4" t="s">
        <v>176</v>
      </c>
      <c r="BM157" s="162" t="s">
        <v>2348</v>
      </c>
    </row>
    <row r="158" s="20" customFormat="true" ht="16.5" hidden="false" customHeight="true" outlineLevel="0" collapsed="false">
      <c r="B158" s="21"/>
      <c r="C158" s="151" t="s">
        <v>556</v>
      </c>
      <c r="D158" s="151" t="s">
        <v>172</v>
      </c>
      <c r="E158" s="152" t="s">
        <v>556</v>
      </c>
      <c r="F158" s="153" t="s">
        <v>2276</v>
      </c>
      <c r="G158" s="154" t="s">
        <v>2192</v>
      </c>
      <c r="H158" s="155" t="n">
        <v>16</v>
      </c>
      <c r="I158" s="156" t="n">
        <v>450</v>
      </c>
      <c r="J158" s="157" t="n">
        <f aca="false">ROUND(I158*H158,2)</f>
        <v>7200</v>
      </c>
      <c r="K158" s="153"/>
      <c r="L158" s="21"/>
      <c r="M158" s="158"/>
      <c r="N158" s="159" t="s">
        <v>42</v>
      </c>
      <c r="O158" s="160" t="n">
        <v>0</v>
      </c>
      <c r="P158" s="160" t="n">
        <f aca="false">O158*H158</f>
        <v>0</v>
      </c>
      <c r="Q158" s="160" t="n">
        <v>0</v>
      </c>
      <c r="R158" s="160" t="n">
        <f aca="false">Q158*H158</f>
        <v>0</v>
      </c>
      <c r="S158" s="160" t="n">
        <v>0</v>
      </c>
      <c r="T158" s="161" t="n">
        <f aca="false">S158*H158</f>
        <v>0</v>
      </c>
      <c r="AR158" s="162" t="s">
        <v>176</v>
      </c>
      <c r="AT158" s="162" t="s">
        <v>172</v>
      </c>
      <c r="AU158" s="162" t="s">
        <v>78</v>
      </c>
      <c r="AY158" s="4" t="s">
        <v>170</v>
      </c>
      <c r="BE158" s="163" t="n">
        <f aca="false">IF(N158="základní",J158,0)</f>
        <v>7200</v>
      </c>
      <c r="BF158" s="163" t="n">
        <f aca="false">IF(N158="snížená",J158,0)</f>
        <v>0</v>
      </c>
      <c r="BG158" s="163" t="n">
        <f aca="false">IF(N158="zákl. přenesená",J158,0)</f>
        <v>0</v>
      </c>
      <c r="BH158" s="163" t="n">
        <f aca="false">IF(N158="sníž. přenesená",J158,0)</f>
        <v>0</v>
      </c>
      <c r="BI158" s="163" t="n">
        <f aca="false">IF(N158="nulová",J158,0)</f>
        <v>0</v>
      </c>
      <c r="BJ158" s="4" t="s">
        <v>78</v>
      </c>
      <c r="BK158" s="163" t="n">
        <f aca="false">ROUND(I158*H158,2)</f>
        <v>7200</v>
      </c>
      <c r="BL158" s="4" t="s">
        <v>176</v>
      </c>
      <c r="BM158" s="162" t="s">
        <v>2349</v>
      </c>
    </row>
    <row r="159" s="139" customFormat="true" ht="25.9" hidden="false" customHeight="true" outlineLevel="0" collapsed="false">
      <c r="B159" s="140"/>
      <c r="D159" s="141" t="s">
        <v>70</v>
      </c>
      <c r="E159" s="142" t="s">
        <v>2350</v>
      </c>
      <c r="F159" s="142" t="s">
        <v>2351</v>
      </c>
      <c r="J159" s="143" t="n">
        <f aca="false">BK159</f>
        <v>15385</v>
      </c>
      <c r="L159" s="140"/>
      <c r="M159" s="144"/>
      <c r="P159" s="145" t="n">
        <f aca="false">SUM(P160:P163)</f>
        <v>0</v>
      </c>
      <c r="R159" s="145" t="n">
        <f aca="false">SUM(R160:R163)</f>
        <v>0</v>
      </c>
      <c r="T159" s="146" t="n">
        <f aca="false">SUM(T160:T163)</f>
        <v>0</v>
      </c>
      <c r="AR159" s="141" t="s">
        <v>78</v>
      </c>
      <c r="AT159" s="147" t="s">
        <v>70</v>
      </c>
      <c r="AU159" s="147" t="s">
        <v>71</v>
      </c>
      <c r="AY159" s="141" t="s">
        <v>170</v>
      </c>
      <c r="BK159" s="148" t="n">
        <f aca="false">SUM(BK160:BK163)</f>
        <v>15385</v>
      </c>
    </row>
    <row r="160" s="20" customFormat="true" ht="37.9" hidden="false" customHeight="true" outlineLevel="0" collapsed="false">
      <c r="B160" s="21"/>
      <c r="C160" s="151" t="s">
        <v>569</v>
      </c>
      <c r="D160" s="151" t="s">
        <v>172</v>
      </c>
      <c r="E160" s="152" t="s">
        <v>909</v>
      </c>
      <c r="F160" s="153" t="s">
        <v>2352</v>
      </c>
      <c r="G160" s="154" t="s">
        <v>1514</v>
      </c>
      <c r="H160" s="155" t="n">
        <v>1</v>
      </c>
      <c r="I160" s="156" t="n">
        <v>6703</v>
      </c>
      <c r="J160" s="157" t="n">
        <f aca="false">ROUND(I160*H160,2)</f>
        <v>6703</v>
      </c>
      <c r="K160" s="153"/>
      <c r="L160" s="21"/>
      <c r="M160" s="158"/>
      <c r="N160" s="159" t="s">
        <v>42</v>
      </c>
      <c r="O160" s="160" t="n">
        <v>0</v>
      </c>
      <c r="P160" s="160" t="n">
        <f aca="false">O160*H160</f>
        <v>0</v>
      </c>
      <c r="Q160" s="160" t="n">
        <v>0</v>
      </c>
      <c r="R160" s="160" t="n">
        <f aca="false">Q160*H160</f>
        <v>0</v>
      </c>
      <c r="S160" s="160" t="n">
        <v>0</v>
      </c>
      <c r="T160" s="161" t="n">
        <f aca="false">S160*H160</f>
        <v>0</v>
      </c>
      <c r="AR160" s="162" t="s">
        <v>176</v>
      </c>
      <c r="AT160" s="162" t="s">
        <v>172</v>
      </c>
      <c r="AU160" s="162" t="s">
        <v>78</v>
      </c>
      <c r="AY160" s="4" t="s">
        <v>170</v>
      </c>
      <c r="BE160" s="163" t="n">
        <f aca="false">IF(N160="základní",J160,0)</f>
        <v>6703</v>
      </c>
      <c r="BF160" s="163" t="n">
        <f aca="false">IF(N160="snížená",J160,0)</f>
        <v>0</v>
      </c>
      <c r="BG160" s="163" t="n">
        <f aca="false">IF(N160="zákl. přenesená",J160,0)</f>
        <v>0</v>
      </c>
      <c r="BH160" s="163" t="n">
        <f aca="false">IF(N160="sníž. přenesená",J160,0)</f>
        <v>0</v>
      </c>
      <c r="BI160" s="163" t="n">
        <f aca="false">IF(N160="nulová",J160,0)</f>
        <v>0</v>
      </c>
      <c r="BJ160" s="4" t="s">
        <v>78</v>
      </c>
      <c r="BK160" s="163" t="n">
        <f aca="false">ROUND(I160*H160,2)</f>
        <v>6703</v>
      </c>
      <c r="BL160" s="4" t="s">
        <v>176</v>
      </c>
      <c r="BM160" s="162" t="s">
        <v>2353</v>
      </c>
    </row>
    <row r="161" s="20" customFormat="true" ht="16.5" hidden="false" customHeight="true" outlineLevel="0" collapsed="false">
      <c r="B161" s="21"/>
      <c r="C161" s="151" t="s">
        <v>575</v>
      </c>
      <c r="D161" s="151" t="s">
        <v>172</v>
      </c>
      <c r="E161" s="152" t="s">
        <v>915</v>
      </c>
      <c r="F161" s="153" t="s">
        <v>2354</v>
      </c>
      <c r="G161" s="154" t="s">
        <v>1514</v>
      </c>
      <c r="H161" s="155" t="n">
        <v>1</v>
      </c>
      <c r="I161" s="156" t="n">
        <v>4183</v>
      </c>
      <c r="J161" s="157" t="n">
        <f aca="false">ROUND(I161*H161,2)</f>
        <v>4183</v>
      </c>
      <c r="K161" s="153"/>
      <c r="L161" s="21"/>
      <c r="M161" s="158"/>
      <c r="N161" s="159" t="s">
        <v>42</v>
      </c>
      <c r="O161" s="160" t="n">
        <v>0</v>
      </c>
      <c r="P161" s="160" t="n">
        <f aca="false">O161*H161</f>
        <v>0</v>
      </c>
      <c r="Q161" s="160" t="n">
        <v>0</v>
      </c>
      <c r="R161" s="160" t="n">
        <f aca="false">Q161*H161</f>
        <v>0</v>
      </c>
      <c r="S161" s="160" t="n">
        <v>0</v>
      </c>
      <c r="T161" s="161" t="n">
        <f aca="false">S161*H161</f>
        <v>0</v>
      </c>
      <c r="AR161" s="162" t="s">
        <v>176</v>
      </c>
      <c r="AT161" s="162" t="s">
        <v>172</v>
      </c>
      <c r="AU161" s="162" t="s">
        <v>78</v>
      </c>
      <c r="AY161" s="4" t="s">
        <v>170</v>
      </c>
      <c r="BE161" s="163" t="n">
        <f aca="false">IF(N161="základní",J161,0)</f>
        <v>4183</v>
      </c>
      <c r="BF161" s="163" t="n">
        <f aca="false">IF(N161="snížená",J161,0)</f>
        <v>0</v>
      </c>
      <c r="BG161" s="163" t="n">
        <f aca="false">IF(N161="zákl. přenesená",J161,0)</f>
        <v>0</v>
      </c>
      <c r="BH161" s="163" t="n">
        <f aca="false">IF(N161="sníž. přenesená",J161,0)</f>
        <v>0</v>
      </c>
      <c r="BI161" s="163" t="n">
        <f aca="false">IF(N161="nulová",J161,0)</f>
        <v>0</v>
      </c>
      <c r="BJ161" s="4" t="s">
        <v>78</v>
      </c>
      <c r="BK161" s="163" t="n">
        <f aca="false">ROUND(I161*H161,2)</f>
        <v>4183</v>
      </c>
      <c r="BL161" s="4" t="s">
        <v>176</v>
      </c>
      <c r="BM161" s="162" t="s">
        <v>2355</v>
      </c>
    </row>
    <row r="162" s="20" customFormat="true" ht="16.5" hidden="false" customHeight="true" outlineLevel="0" collapsed="false">
      <c r="B162" s="21"/>
      <c r="C162" s="151" t="s">
        <v>315</v>
      </c>
      <c r="D162" s="151" t="s">
        <v>172</v>
      </c>
      <c r="E162" s="152" t="s">
        <v>920</v>
      </c>
      <c r="F162" s="153" t="s">
        <v>2356</v>
      </c>
      <c r="G162" s="154" t="s">
        <v>1514</v>
      </c>
      <c r="H162" s="155" t="n">
        <v>1</v>
      </c>
      <c r="I162" s="156" t="n">
        <v>899</v>
      </c>
      <c r="J162" s="157" t="n">
        <f aca="false">ROUND(I162*H162,2)</f>
        <v>899</v>
      </c>
      <c r="K162" s="153"/>
      <c r="L162" s="21"/>
      <c r="M162" s="158"/>
      <c r="N162" s="159" t="s">
        <v>42</v>
      </c>
      <c r="O162" s="160" t="n">
        <v>0</v>
      </c>
      <c r="P162" s="160" t="n">
        <f aca="false">O162*H162</f>
        <v>0</v>
      </c>
      <c r="Q162" s="160" t="n">
        <v>0</v>
      </c>
      <c r="R162" s="160" t="n">
        <f aca="false">Q162*H162</f>
        <v>0</v>
      </c>
      <c r="S162" s="160" t="n">
        <v>0</v>
      </c>
      <c r="T162" s="161" t="n">
        <f aca="false">S162*H162</f>
        <v>0</v>
      </c>
      <c r="AR162" s="162" t="s">
        <v>176</v>
      </c>
      <c r="AT162" s="162" t="s">
        <v>172</v>
      </c>
      <c r="AU162" s="162" t="s">
        <v>78</v>
      </c>
      <c r="AY162" s="4" t="s">
        <v>170</v>
      </c>
      <c r="BE162" s="163" t="n">
        <f aca="false">IF(N162="základní",J162,0)</f>
        <v>899</v>
      </c>
      <c r="BF162" s="163" t="n">
        <f aca="false">IF(N162="snížená",J162,0)</f>
        <v>0</v>
      </c>
      <c r="BG162" s="163" t="n">
        <f aca="false">IF(N162="zákl. přenesená",J162,0)</f>
        <v>0</v>
      </c>
      <c r="BH162" s="163" t="n">
        <f aca="false">IF(N162="sníž. přenesená",J162,0)</f>
        <v>0</v>
      </c>
      <c r="BI162" s="163" t="n">
        <f aca="false">IF(N162="nulová",J162,0)</f>
        <v>0</v>
      </c>
      <c r="BJ162" s="4" t="s">
        <v>78</v>
      </c>
      <c r="BK162" s="163" t="n">
        <f aca="false">ROUND(I162*H162,2)</f>
        <v>899</v>
      </c>
      <c r="BL162" s="4" t="s">
        <v>176</v>
      </c>
      <c r="BM162" s="162" t="s">
        <v>2357</v>
      </c>
    </row>
    <row r="163" s="20" customFormat="true" ht="16.5" hidden="false" customHeight="true" outlineLevel="0" collapsed="false">
      <c r="B163" s="21"/>
      <c r="C163" s="151" t="s">
        <v>586</v>
      </c>
      <c r="D163" s="151" t="s">
        <v>172</v>
      </c>
      <c r="E163" s="152" t="s">
        <v>925</v>
      </c>
      <c r="F163" s="153" t="s">
        <v>2358</v>
      </c>
      <c r="G163" s="154" t="s">
        <v>2192</v>
      </c>
      <c r="H163" s="155" t="n">
        <v>8</v>
      </c>
      <c r="I163" s="156" t="n">
        <v>450</v>
      </c>
      <c r="J163" s="157" t="n">
        <f aca="false">ROUND(I163*H163,2)</f>
        <v>3600</v>
      </c>
      <c r="K163" s="153"/>
      <c r="L163" s="21"/>
      <c r="M163" s="158"/>
      <c r="N163" s="159" t="s">
        <v>42</v>
      </c>
      <c r="O163" s="160" t="n">
        <v>0</v>
      </c>
      <c r="P163" s="160" t="n">
        <f aca="false">O163*H163</f>
        <v>0</v>
      </c>
      <c r="Q163" s="160" t="n">
        <v>0</v>
      </c>
      <c r="R163" s="160" t="n">
        <f aca="false">Q163*H163</f>
        <v>0</v>
      </c>
      <c r="S163" s="160" t="n">
        <v>0</v>
      </c>
      <c r="T163" s="161" t="n">
        <f aca="false">S163*H163</f>
        <v>0</v>
      </c>
      <c r="AR163" s="162" t="s">
        <v>176</v>
      </c>
      <c r="AT163" s="162" t="s">
        <v>172</v>
      </c>
      <c r="AU163" s="162" t="s">
        <v>78</v>
      </c>
      <c r="AY163" s="4" t="s">
        <v>170</v>
      </c>
      <c r="BE163" s="163" t="n">
        <f aca="false">IF(N163="základní",J163,0)</f>
        <v>3600</v>
      </c>
      <c r="BF163" s="163" t="n">
        <f aca="false">IF(N163="snížená",J163,0)</f>
        <v>0</v>
      </c>
      <c r="BG163" s="163" t="n">
        <f aca="false">IF(N163="zákl. přenesená",J163,0)</f>
        <v>0</v>
      </c>
      <c r="BH163" s="163" t="n">
        <f aca="false">IF(N163="sníž. přenesená",J163,0)</f>
        <v>0</v>
      </c>
      <c r="BI163" s="163" t="n">
        <f aca="false">IF(N163="nulová",J163,0)</f>
        <v>0</v>
      </c>
      <c r="BJ163" s="4" t="s">
        <v>78</v>
      </c>
      <c r="BK163" s="163" t="n">
        <f aca="false">ROUND(I163*H163,2)</f>
        <v>3600</v>
      </c>
      <c r="BL163" s="4" t="s">
        <v>176</v>
      </c>
      <c r="BM163" s="162" t="s">
        <v>2359</v>
      </c>
    </row>
    <row r="164" s="139" customFormat="true" ht="25.9" hidden="false" customHeight="true" outlineLevel="0" collapsed="false">
      <c r="B164" s="140"/>
      <c r="D164" s="141" t="s">
        <v>70</v>
      </c>
      <c r="E164" s="142" t="s">
        <v>2360</v>
      </c>
      <c r="F164" s="142" t="s">
        <v>2361</v>
      </c>
      <c r="J164" s="143" t="n">
        <f aca="false">BK164</f>
        <v>768598.44</v>
      </c>
      <c r="L164" s="140"/>
      <c r="M164" s="144"/>
      <c r="P164" s="145" t="n">
        <f aca="false">SUM(P165:P221)</f>
        <v>0</v>
      </c>
      <c r="R164" s="145" t="n">
        <f aca="false">SUM(R165:R221)</f>
        <v>0</v>
      </c>
      <c r="T164" s="146" t="n">
        <f aca="false">SUM(T165:T221)</f>
        <v>0</v>
      </c>
      <c r="AR164" s="141" t="s">
        <v>78</v>
      </c>
      <c r="AT164" s="147" t="s">
        <v>70</v>
      </c>
      <c r="AU164" s="147" t="s">
        <v>71</v>
      </c>
      <c r="AY164" s="141" t="s">
        <v>170</v>
      </c>
      <c r="BK164" s="148" t="n">
        <f aca="false">SUM(BK165:BK221)</f>
        <v>768598.44</v>
      </c>
    </row>
    <row r="165" s="20" customFormat="true" ht="24.2" hidden="false" customHeight="true" outlineLevel="0" collapsed="false">
      <c r="B165" s="21"/>
      <c r="C165" s="151" t="s">
        <v>593</v>
      </c>
      <c r="D165" s="151" t="s">
        <v>172</v>
      </c>
      <c r="E165" s="152" t="s">
        <v>832</v>
      </c>
      <c r="F165" s="153" t="s">
        <v>2362</v>
      </c>
      <c r="G165" s="154" t="s">
        <v>352</v>
      </c>
      <c r="H165" s="155" t="n">
        <v>45</v>
      </c>
      <c r="I165" s="156" t="n">
        <v>341.47</v>
      </c>
      <c r="J165" s="157" t="n">
        <f aca="false">ROUND(I165*H165,2)</f>
        <v>15366.15</v>
      </c>
      <c r="K165" s="153"/>
      <c r="L165" s="21"/>
      <c r="M165" s="158"/>
      <c r="N165" s="159" t="s">
        <v>42</v>
      </c>
      <c r="O165" s="160" t="n">
        <v>0</v>
      </c>
      <c r="P165" s="160" t="n">
        <f aca="false">O165*H165</f>
        <v>0</v>
      </c>
      <c r="Q165" s="160" t="n">
        <v>0</v>
      </c>
      <c r="R165" s="160" t="n">
        <f aca="false">Q165*H165</f>
        <v>0</v>
      </c>
      <c r="S165" s="160" t="n">
        <v>0</v>
      </c>
      <c r="T165" s="161" t="n">
        <f aca="false">S165*H165</f>
        <v>0</v>
      </c>
      <c r="AR165" s="162" t="s">
        <v>176</v>
      </c>
      <c r="AT165" s="162" t="s">
        <v>172</v>
      </c>
      <c r="AU165" s="162" t="s">
        <v>78</v>
      </c>
      <c r="AY165" s="4" t="s">
        <v>170</v>
      </c>
      <c r="BE165" s="163" t="n">
        <f aca="false">IF(N165="základní",J165,0)</f>
        <v>15366.15</v>
      </c>
      <c r="BF165" s="163" t="n">
        <f aca="false">IF(N165="snížená",J165,0)</f>
        <v>0</v>
      </c>
      <c r="BG165" s="163" t="n">
        <f aca="false">IF(N165="zákl. přenesená",J165,0)</f>
        <v>0</v>
      </c>
      <c r="BH165" s="163" t="n">
        <f aca="false">IF(N165="sníž. přenesená",J165,0)</f>
        <v>0</v>
      </c>
      <c r="BI165" s="163" t="n">
        <f aca="false">IF(N165="nulová",J165,0)</f>
        <v>0</v>
      </c>
      <c r="BJ165" s="4" t="s">
        <v>78</v>
      </c>
      <c r="BK165" s="163" t="n">
        <f aca="false">ROUND(I165*H165,2)</f>
        <v>15366.15</v>
      </c>
      <c r="BL165" s="4" t="s">
        <v>176</v>
      </c>
      <c r="BM165" s="162" t="s">
        <v>2363</v>
      </c>
    </row>
    <row r="166" s="20" customFormat="true" ht="24.2" hidden="false" customHeight="true" outlineLevel="0" collapsed="false">
      <c r="B166" s="21"/>
      <c r="C166" s="151" t="s">
        <v>602</v>
      </c>
      <c r="D166" s="151" t="s">
        <v>172</v>
      </c>
      <c r="E166" s="152" t="s">
        <v>836</v>
      </c>
      <c r="F166" s="153" t="s">
        <v>2364</v>
      </c>
      <c r="G166" s="154" t="s">
        <v>352</v>
      </c>
      <c r="H166" s="155" t="n">
        <v>45</v>
      </c>
      <c r="I166" s="156" t="n">
        <v>61.61</v>
      </c>
      <c r="J166" s="157" t="n">
        <f aca="false">ROUND(I166*H166,2)</f>
        <v>2772.45</v>
      </c>
      <c r="K166" s="153"/>
      <c r="L166" s="21"/>
      <c r="M166" s="158"/>
      <c r="N166" s="159" t="s">
        <v>42</v>
      </c>
      <c r="O166" s="160" t="n">
        <v>0</v>
      </c>
      <c r="P166" s="160" t="n">
        <f aca="false">O166*H166</f>
        <v>0</v>
      </c>
      <c r="Q166" s="160" t="n">
        <v>0</v>
      </c>
      <c r="R166" s="160" t="n">
        <f aca="false">Q166*H166</f>
        <v>0</v>
      </c>
      <c r="S166" s="160" t="n">
        <v>0</v>
      </c>
      <c r="T166" s="161" t="n">
        <f aca="false">S166*H166</f>
        <v>0</v>
      </c>
      <c r="AR166" s="162" t="s">
        <v>176</v>
      </c>
      <c r="AT166" s="162" t="s">
        <v>172</v>
      </c>
      <c r="AU166" s="162" t="s">
        <v>78</v>
      </c>
      <c r="AY166" s="4" t="s">
        <v>170</v>
      </c>
      <c r="BE166" s="163" t="n">
        <f aca="false">IF(N166="základní",J166,0)</f>
        <v>2772.45</v>
      </c>
      <c r="BF166" s="163" t="n">
        <f aca="false">IF(N166="snížená",J166,0)</f>
        <v>0</v>
      </c>
      <c r="BG166" s="163" t="n">
        <f aca="false">IF(N166="zákl. přenesená",J166,0)</f>
        <v>0</v>
      </c>
      <c r="BH166" s="163" t="n">
        <f aca="false">IF(N166="sníž. přenesená",J166,0)</f>
        <v>0</v>
      </c>
      <c r="BI166" s="163" t="n">
        <f aca="false">IF(N166="nulová",J166,0)</f>
        <v>0</v>
      </c>
      <c r="BJ166" s="4" t="s">
        <v>78</v>
      </c>
      <c r="BK166" s="163" t="n">
        <f aca="false">ROUND(I166*H166,2)</f>
        <v>2772.45</v>
      </c>
      <c r="BL166" s="4" t="s">
        <v>176</v>
      </c>
      <c r="BM166" s="162" t="s">
        <v>2365</v>
      </c>
    </row>
    <row r="167" s="20" customFormat="true" ht="16.5" hidden="false" customHeight="true" outlineLevel="0" collapsed="false">
      <c r="B167" s="21"/>
      <c r="C167" s="151" t="s">
        <v>608</v>
      </c>
      <c r="D167" s="151" t="s">
        <v>172</v>
      </c>
      <c r="E167" s="152" t="s">
        <v>841</v>
      </c>
      <c r="F167" s="153"/>
      <c r="G167" s="154" t="s">
        <v>352</v>
      </c>
      <c r="H167" s="155" t="n">
        <v>20</v>
      </c>
      <c r="I167" s="156" t="n">
        <v>94.15</v>
      </c>
      <c r="J167" s="157" t="n">
        <f aca="false">ROUND(I167*H167,2)</f>
        <v>1883</v>
      </c>
      <c r="K167" s="153"/>
      <c r="L167" s="21"/>
      <c r="M167" s="158"/>
      <c r="N167" s="159" t="s">
        <v>42</v>
      </c>
      <c r="O167" s="160" t="n">
        <v>0</v>
      </c>
      <c r="P167" s="160" t="n">
        <f aca="false">O167*H167</f>
        <v>0</v>
      </c>
      <c r="Q167" s="160" t="n">
        <v>0</v>
      </c>
      <c r="R167" s="160" t="n">
        <f aca="false">Q167*H167</f>
        <v>0</v>
      </c>
      <c r="S167" s="160" t="n">
        <v>0</v>
      </c>
      <c r="T167" s="161" t="n">
        <f aca="false">S167*H167</f>
        <v>0</v>
      </c>
      <c r="AR167" s="162" t="s">
        <v>176</v>
      </c>
      <c r="AT167" s="162" t="s">
        <v>172</v>
      </c>
      <c r="AU167" s="162" t="s">
        <v>78</v>
      </c>
      <c r="AY167" s="4" t="s">
        <v>170</v>
      </c>
      <c r="BE167" s="163" t="n">
        <f aca="false">IF(N167="základní",J167,0)</f>
        <v>1883</v>
      </c>
      <c r="BF167" s="163" t="n">
        <f aca="false">IF(N167="snížená",J167,0)</f>
        <v>0</v>
      </c>
      <c r="BG167" s="163" t="n">
        <f aca="false">IF(N167="zákl. přenesená",J167,0)</f>
        <v>0</v>
      </c>
      <c r="BH167" s="163" t="n">
        <f aca="false">IF(N167="sníž. přenesená",J167,0)</f>
        <v>0</v>
      </c>
      <c r="BI167" s="163" t="n">
        <f aca="false">IF(N167="nulová",J167,0)</f>
        <v>0</v>
      </c>
      <c r="BJ167" s="4" t="s">
        <v>78</v>
      </c>
      <c r="BK167" s="163" t="n">
        <f aca="false">ROUND(I167*H167,2)</f>
        <v>1883</v>
      </c>
      <c r="BL167" s="4" t="s">
        <v>176</v>
      </c>
      <c r="BM167" s="162" t="s">
        <v>2366</v>
      </c>
    </row>
    <row r="168" s="20" customFormat="true" ht="24.2" hidden="false" customHeight="true" outlineLevel="0" collapsed="false">
      <c r="B168" s="21"/>
      <c r="C168" s="151" t="s">
        <v>613</v>
      </c>
      <c r="D168" s="151" t="s">
        <v>172</v>
      </c>
      <c r="E168" s="152" t="s">
        <v>848</v>
      </c>
      <c r="F168" s="153" t="s">
        <v>2367</v>
      </c>
      <c r="G168" s="154" t="s">
        <v>352</v>
      </c>
      <c r="H168" s="155" t="n">
        <v>40</v>
      </c>
      <c r="I168" s="156" t="n">
        <v>119.9</v>
      </c>
      <c r="J168" s="157" t="n">
        <f aca="false">ROUND(I168*H168,2)</f>
        <v>4796</v>
      </c>
      <c r="K168" s="153"/>
      <c r="L168" s="21"/>
      <c r="M168" s="158"/>
      <c r="N168" s="159" t="s">
        <v>42</v>
      </c>
      <c r="O168" s="160" t="n">
        <v>0</v>
      </c>
      <c r="P168" s="160" t="n">
        <f aca="false">O168*H168</f>
        <v>0</v>
      </c>
      <c r="Q168" s="160" t="n">
        <v>0</v>
      </c>
      <c r="R168" s="160" t="n">
        <f aca="false">Q168*H168</f>
        <v>0</v>
      </c>
      <c r="S168" s="160" t="n">
        <v>0</v>
      </c>
      <c r="T168" s="161" t="n">
        <f aca="false">S168*H168</f>
        <v>0</v>
      </c>
      <c r="AR168" s="162" t="s">
        <v>176</v>
      </c>
      <c r="AT168" s="162" t="s">
        <v>172</v>
      </c>
      <c r="AU168" s="162" t="s">
        <v>78</v>
      </c>
      <c r="AY168" s="4" t="s">
        <v>170</v>
      </c>
      <c r="BE168" s="163" t="n">
        <f aca="false">IF(N168="základní",J168,0)</f>
        <v>4796</v>
      </c>
      <c r="BF168" s="163" t="n">
        <f aca="false">IF(N168="snížená",J168,0)</f>
        <v>0</v>
      </c>
      <c r="BG168" s="163" t="n">
        <f aca="false">IF(N168="zákl. přenesená",J168,0)</f>
        <v>0</v>
      </c>
      <c r="BH168" s="163" t="n">
        <f aca="false">IF(N168="sníž. přenesená",J168,0)</f>
        <v>0</v>
      </c>
      <c r="BI168" s="163" t="n">
        <f aca="false">IF(N168="nulová",J168,0)</f>
        <v>0</v>
      </c>
      <c r="BJ168" s="4" t="s">
        <v>78</v>
      </c>
      <c r="BK168" s="163" t="n">
        <f aca="false">ROUND(I168*H168,2)</f>
        <v>4796</v>
      </c>
      <c r="BL168" s="4" t="s">
        <v>176</v>
      </c>
      <c r="BM168" s="162" t="s">
        <v>2368</v>
      </c>
    </row>
    <row r="169" s="20" customFormat="true" ht="16.5" hidden="false" customHeight="true" outlineLevel="0" collapsed="false">
      <c r="B169" s="21"/>
      <c r="C169" s="151" t="s">
        <v>619</v>
      </c>
      <c r="D169" s="151" t="s">
        <v>172</v>
      </c>
      <c r="E169" s="152" t="s">
        <v>853</v>
      </c>
      <c r="F169" s="153" t="s">
        <v>2369</v>
      </c>
      <c r="G169" s="154" t="s">
        <v>1514</v>
      </c>
      <c r="H169" s="155" t="n">
        <v>1</v>
      </c>
      <c r="I169" s="156" t="n">
        <v>684</v>
      </c>
      <c r="J169" s="157" t="n">
        <f aca="false">ROUND(I169*H169,2)</f>
        <v>684</v>
      </c>
      <c r="K169" s="153"/>
      <c r="L169" s="21"/>
      <c r="M169" s="158"/>
      <c r="N169" s="159" t="s">
        <v>42</v>
      </c>
      <c r="O169" s="160" t="n">
        <v>0</v>
      </c>
      <c r="P169" s="160" t="n">
        <f aca="false">O169*H169</f>
        <v>0</v>
      </c>
      <c r="Q169" s="160" t="n">
        <v>0</v>
      </c>
      <c r="R169" s="160" t="n">
        <f aca="false">Q169*H169</f>
        <v>0</v>
      </c>
      <c r="S169" s="160" t="n">
        <v>0</v>
      </c>
      <c r="T169" s="161" t="n">
        <f aca="false">S169*H169</f>
        <v>0</v>
      </c>
      <c r="AR169" s="162" t="s">
        <v>176</v>
      </c>
      <c r="AT169" s="162" t="s">
        <v>172</v>
      </c>
      <c r="AU169" s="162" t="s">
        <v>78</v>
      </c>
      <c r="AY169" s="4" t="s">
        <v>170</v>
      </c>
      <c r="BE169" s="163" t="n">
        <f aca="false">IF(N169="základní",J169,0)</f>
        <v>684</v>
      </c>
      <c r="BF169" s="163" t="n">
        <f aca="false">IF(N169="snížená",J169,0)</f>
        <v>0</v>
      </c>
      <c r="BG169" s="163" t="n">
        <f aca="false">IF(N169="zákl. přenesená",J169,0)</f>
        <v>0</v>
      </c>
      <c r="BH169" s="163" t="n">
        <f aca="false">IF(N169="sníž. přenesená",J169,0)</f>
        <v>0</v>
      </c>
      <c r="BI169" s="163" t="n">
        <f aca="false">IF(N169="nulová",J169,0)</f>
        <v>0</v>
      </c>
      <c r="BJ169" s="4" t="s">
        <v>78</v>
      </c>
      <c r="BK169" s="163" t="n">
        <f aca="false">ROUND(I169*H169,2)</f>
        <v>684</v>
      </c>
      <c r="BL169" s="4" t="s">
        <v>176</v>
      </c>
      <c r="BM169" s="162" t="s">
        <v>2370</v>
      </c>
    </row>
    <row r="170" s="20" customFormat="true" ht="16.5" hidden="false" customHeight="true" outlineLevel="0" collapsed="false">
      <c r="B170" s="21"/>
      <c r="C170" s="151" t="s">
        <v>626</v>
      </c>
      <c r="D170" s="151" t="s">
        <v>172</v>
      </c>
      <c r="E170" s="152" t="s">
        <v>857</v>
      </c>
      <c r="F170" s="153" t="s">
        <v>2371</v>
      </c>
      <c r="G170" s="154" t="s">
        <v>1514</v>
      </c>
      <c r="H170" s="155" t="n">
        <v>5</v>
      </c>
      <c r="I170" s="156" t="n">
        <v>1144</v>
      </c>
      <c r="J170" s="157" t="n">
        <f aca="false">ROUND(I170*H170,2)</f>
        <v>5720</v>
      </c>
      <c r="K170" s="153"/>
      <c r="L170" s="21"/>
      <c r="M170" s="158"/>
      <c r="N170" s="159" t="s">
        <v>42</v>
      </c>
      <c r="O170" s="160" t="n">
        <v>0</v>
      </c>
      <c r="P170" s="160" t="n">
        <f aca="false">O170*H170</f>
        <v>0</v>
      </c>
      <c r="Q170" s="160" t="n">
        <v>0</v>
      </c>
      <c r="R170" s="160" t="n">
        <f aca="false">Q170*H170</f>
        <v>0</v>
      </c>
      <c r="S170" s="160" t="n">
        <v>0</v>
      </c>
      <c r="T170" s="161" t="n">
        <f aca="false">S170*H170</f>
        <v>0</v>
      </c>
      <c r="AR170" s="162" t="s">
        <v>176</v>
      </c>
      <c r="AT170" s="162" t="s">
        <v>172</v>
      </c>
      <c r="AU170" s="162" t="s">
        <v>78</v>
      </c>
      <c r="AY170" s="4" t="s">
        <v>170</v>
      </c>
      <c r="BE170" s="163" t="n">
        <f aca="false">IF(N170="základní",J170,0)</f>
        <v>5720</v>
      </c>
      <c r="BF170" s="163" t="n">
        <f aca="false">IF(N170="snížená",J170,0)</f>
        <v>0</v>
      </c>
      <c r="BG170" s="163" t="n">
        <f aca="false">IF(N170="zákl. přenesená",J170,0)</f>
        <v>0</v>
      </c>
      <c r="BH170" s="163" t="n">
        <f aca="false">IF(N170="sníž. přenesená",J170,0)</f>
        <v>0</v>
      </c>
      <c r="BI170" s="163" t="n">
        <f aca="false">IF(N170="nulová",J170,0)</f>
        <v>0</v>
      </c>
      <c r="BJ170" s="4" t="s">
        <v>78</v>
      </c>
      <c r="BK170" s="163" t="n">
        <f aca="false">ROUND(I170*H170,2)</f>
        <v>5720</v>
      </c>
      <c r="BL170" s="4" t="s">
        <v>176</v>
      </c>
      <c r="BM170" s="162" t="s">
        <v>2372</v>
      </c>
    </row>
    <row r="171" s="20" customFormat="true" ht="16.5" hidden="false" customHeight="true" outlineLevel="0" collapsed="false">
      <c r="B171" s="21"/>
      <c r="C171" s="151" t="s">
        <v>633</v>
      </c>
      <c r="D171" s="151" t="s">
        <v>172</v>
      </c>
      <c r="E171" s="152" t="s">
        <v>862</v>
      </c>
      <c r="F171" s="153" t="s">
        <v>2373</v>
      </c>
      <c r="G171" s="154" t="s">
        <v>352</v>
      </c>
      <c r="H171" s="155" t="n">
        <v>150</v>
      </c>
      <c r="I171" s="156" t="n">
        <v>42.1</v>
      </c>
      <c r="J171" s="157" t="n">
        <f aca="false">ROUND(I171*H171,2)</f>
        <v>6315</v>
      </c>
      <c r="K171" s="153"/>
      <c r="L171" s="21"/>
      <c r="M171" s="158"/>
      <c r="N171" s="159" t="s">
        <v>42</v>
      </c>
      <c r="O171" s="160" t="n">
        <v>0</v>
      </c>
      <c r="P171" s="160" t="n">
        <f aca="false">O171*H171</f>
        <v>0</v>
      </c>
      <c r="Q171" s="160" t="n">
        <v>0</v>
      </c>
      <c r="R171" s="160" t="n">
        <f aca="false">Q171*H171</f>
        <v>0</v>
      </c>
      <c r="S171" s="160" t="n">
        <v>0</v>
      </c>
      <c r="T171" s="161" t="n">
        <f aca="false">S171*H171</f>
        <v>0</v>
      </c>
      <c r="AR171" s="162" t="s">
        <v>176</v>
      </c>
      <c r="AT171" s="162" t="s">
        <v>172</v>
      </c>
      <c r="AU171" s="162" t="s">
        <v>78</v>
      </c>
      <c r="AY171" s="4" t="s">
        <v>170</v>
      </c>
      <c r="BE171" s="163" t="n">
        <f aca="false">IF(N171="základní",J171,0)</f>
        <v>6315</v>
      </c>
      <c r="BF171" s="163" t="n">
        <f aca="false">IF(N171="snížená",J171,0)</f>
        <v>0</v>
      </c>
      <c r="BG171" s="163" t="n">
        <f aca="false">IF(N171="zákl. přenesená",J171,0)</f>
        <v>0</v>
      </c>
      <c r="BH171" s="163" t="n">
        <f aca="false">IF(N171="sníž. přenesená",J171,0)</f>
        <v>0</v>
      </c>
      <c r="BI171" s="163" t="n">
        <f aca="false">IF(N171="nulová",J171,0)</f>
        <v>0</v>
      </c>
      <c r="BJ171" s="4" t="s">
        <v>78</v>
      </c>
      <c r="BK171" s="163" t="n">
        <f aca="false">ROUND(I171*H171,2)</f>
        <v>6315</v>
      </c>
      <c r="BL171" s="4" t="s">
        <v>176</v>
      </c>
      <c r="BM171" s="162" t="s">
        <v>2374</v>
      </c>
    </row>
    <row r="172" s="20" customFormat="true" ht="24.2" hidden="false" customHeight="true" outlineLevel="0" collapsed="false">
      <c r="B172" s="21"/>
      <c r="C172" s="151" t="s">
        <v>640</v>
      </c>
      <c r="D172" s="151" t="s">
        <v>172</v>
      </c>
      <c r="E172" s="152" t="s">
        <v>869</v>
      </c>
      <c r="F172" s="153" t="s">
        <v>2375</v>
      </c>
      <c r="G172" s="154" t="s">
        <v>352</v>
      </c>
      <c r="H172" s="155" t="n">
        <v>400</v>
      </c>
      <c r="I172" s="156" t="n">
        <v>60.48</v>
      </c>
      <c r="J172" s="157" t="n">
        <f aca="false">ROUND(I172*H172,2)</f>
        <v>24192</v>
      </c>
      <c r="K172" s="153"/>
      <c r="L172" s="21"/>
      <c r="M172" s="158"/>
      <c r="N172" s="159" t="s">
        <v>42</v>
      </c>
      <c r="O172" s="160" t="n">
        <v>0</v>
      </c>
      <c r="P172" s="160" t="n">
        <f aca="false">O172*H172</f>
        <v>0</v>
      </c>
      <c r="Q172" s="160" t="n">
        <v>0</v>
      </c>
      <c r="R172" s="160" t="n">
        <f aca="false">Q172*H172</f>
        <v>0</v>
      </c>
      <c r="S172" s="160" t="n">
        <v>0</v>
      </c>
      <c r="T172" s="161" t="n">
        <f aca="false">S172*H172</f>
        <v>0</v>
      </c>
      <c r="AR172" s="162" t="s">
        <v>176</v>
      </c>
      <c r="AT172" s="162" t="s">
        <v>172</v>
      </c>
      <c r="AU172" s="162" t="s">
        <v>78</v>
      </c>
      <c r="AY172" s="4" t="s">
        <v>170</v>
      </c>
      <c r="BE172" s="163" t="n">
        <f aca="false">IF(N172="základní",J172,0)</f>
        <v>24192</v>
      </c>
      <c r="BF172" s="163" t="n">
        <f aca="false">IF(N172="snížená",J172,0)</f>
        <v>0</v>
      </c>
      <c r="BG172" s="163" t="n">
        <f aca="false">IF(N172="zákl. přenesená",J172,0)</f>
        <v>0</v>
      </c>
      <c r="BH172" s="163" t="n">
        <f aca="false">IF(N172="sníž. přenesená",J172,0)</f>
        <v>0</v>
      </c>
      <c r="BI172" s="163" t="n">
        <f aca="false">IF(N172="nulová",J172,0)</f>
        <v>0</v>
      </c>
      <c r="BJ172" s="4" t="s">
        <v>78</v>
      </c>
      <c r="BK172" s="163" t="n">
        <f aca="false">ROUND(I172*H172,2)</f>
        <v>24192</v>
      </c>
      <c r="BL172" s="4" t="s">
        <v>176</v>
      </c>
      <c r="BM172" s="162" t="s">
        <v>2376</v>
      </c>
    </row>
    <row r="173" s="20" customFormat="true" ht="24.2" hidden="false" customHeight="true" outlineLevel="0" collapsed="false">
      <c r="B173" s="21"/>
      <c r="C173" s="151" t="s">
        <v>649</v>
      </c>
      <c r="D173" s="151" t="s">
        <v>172</v>
      </c>
      <c r="E173" s="152" t="s">
        <v>874</v>
      </c>
      <c r="F173" s="153" t="s">
        <v>2377</v>
      </c>
      <c r="G173" s="154" t="s">
        <v>1514</v>
      </c>
      <c r="H173" s="155" t="n">
        <v>1</v>
      </c>
      <c r="I173" s="156" t="n">
        <v>1055</v>
      </c>
      <c r="J173" s="157" t="n">
        <f aca="false">ROUND(I173*H173,2)</f>
        <v>1055</v>
      </c>
      <c r="K173" s="153"/>
      <c r="L173" s="21"/>
      <c r="M173" s="158"/>
      <c r="N173" s="159" t="s">
        <v>42</v>
      </c>
      <c r="O173" s="160" t="n">
        <v>0</v>
      </c>
      <c r="P173" s="160" t="n">
        <f aca="false">O173*H173</f>
        <v>0</v>
      </c>
      <c r="Q173" s="160" t="n">
        <v>0</v>
      </c>
      <c r="R173" s="160" t="n">
        <f aca="false">Q173*H173</f>
        <v>0</v>
      </c>
      <c r="S173" s="160" t="n">
        <v>0</v>
      </c>
      <c r="T173" s="161" t="n">
        <f aca="false">S173*H173</f>
        <v>0</v>
      </c>
      <c r="AR173" s="162" t="s">
        <v>176</v>
      </c>
      <c r="AT173" s="162" t="s">
        <v>172</v>
      </c>
      <c r="AU173" s="162" t="s">
        <v>78</v>
      </c>
      <c r="AY173" s="4" t="s">
        <v>170</v>
      </c>
      <c r="BE173" s="163" t="n">
        <f aca="false">IF(N173="základní",J173,0)</f>
        <v>1055</v>
      </c>
      <c r="BF173" s="163" t="n">
        <f aca="false">IF(N173="snížená",J173,0)</f>
        <v>0</v>
      </c>
      <c r="BG173" s="163" t="n">
        <f aca="false">IF(N173="zákl. přenesená",J173,0)</f>
        <v>0</v>
      </c>
      <c r="BH173" s="163" t="n">
        <f aca="false">IF(N173="sníž. přenesená",J173,0)</f>
        <v>0</v>
      </c>
      <c r="BI173" s="163" t="n">
        <f aca="false">IF(N173="nulová",J173,0)</f>
        <v>0</v>
      </c>
      <c r="BJ173" s="4" t="s">
        <v>78</v>
      </c>
      <c r="BK173" s="163" t="n">
        <f aca="false">ROUND(I173*H173,2)</f>
        <v>1055</v>
      </c>
      <c r="BL173" s="4" t="s">
        <v>176</v>
      </c>
      <c r="BM173" s="162" t="s">
        <v>2378</v>
      </c>
    </row>
    <row r="174" s="20" customFormat="true" ht="37.9" hidden="false" customHeight="true" outlineLevel="0" collapsed="false">
      <c r="B174" s="21"/>
      <c r="C174" s="151" t="s">
        <v>656</v>
      </c>
      <c r="D174" s="151" t="s">
        <v>172</v>
      </c>
      <c r="E174" s="152" t="s">
        <v>879</v>
      </c>
      <c r="F174" s="153" t="s">
        <v>2379</v>
      </c>
      <c r="G174" s="154" t="s">
        <v>1514</v>
      </c>
      <c r="H174" s="155" t="n">
        <v>1</v>
      </c>
      <c r="I174" s="156" t="n">
        <v>1895</v>
      </c>
      <c r="J174" s="157" t="n">
        <f aca="false">ROUND(I174*H174,2)</f>
        <v>1895</v>
      </c>
      <c r="K174" s="153"/>
      <c r="L174" s="21"/>
      <c r="M174" s="158"/>
      <c r="N174" s="159" t="s">
        <v>42</v>
      </c>
      <c r="O174" s="160" t="n">
        <v>0</v>
      </c>
      <c r="P174" s="160" t="n">
        <f aca="false">O174*H174</f>
        <v>0</v>
      </c>
      <c r="Q174" s="160" t="n">
        <v>0</v>
      </c>
      <c r="R174" s="160" t="n">
        <f aca="false">Q174*H174</f>
        <v>0</v>
      </c>
      <c r="S174" s="160" t="n">
        <v>0</v>
      </c>
      <c r="T174" s="161" t="n">
        <f aca="false">S174*H174</f>
        <v>0</v>
      </c>
      <c r="AR174" s="162" t="s">
        <v>176</v>
      </c>
      <c r="AT174" s="162" t="s">
        <v>172</v>
      </c>
      <c r="AU174" s="162" t="s">
        <v>78</v>
      </c>
      <c r="AY174" s="4" t="s">
        <v>170</v>
      </c>
      <c r="BE174" s="163" t="n">
        <f aca="false">IF(N174="základní",J174,0)</f>
        <v>1895</v>
      </c>
      <c r="BF174" s="163" t="n">
        <f aca="false">IF(N174="snížená",J174,0)</f>
        <v>0</v>
      </c>
      <c r="BG174" s="163" t="n">
        <f aca="false">IF(N174="zákl. přenesená",J174,0)</f>
        <v>0</v>
      </c>
      <c r="BH174" s="163" t="n">
        <f aca="false">IF(N174="sníž. přenesená",J174,0)</f>
        <v>0</v>
      </c>
      <c r="BI174" s="163" t="n">
        <f aca="false">IF(N174="nulová",J174,0)</f>
        <v>0</v>
      </c>
      <c r="BJ174" s="4" t="s">
        <v>78</v>
      </c>
      <c r="BK174" s="163" t="n">
        <f aca="false">ROUND(I174*H174,2)</f>
        <v>1895</v>
      </c>
      <c r="BL174" s="4" t="s">
        <v>176</v>
      </c>
      <c r="BM174" s="162" t="s">
        <v>2380</v>
      </c>
    </row>
    <row r="175" s="20" customFormat="true" ht="16.5" hidden="false" customHeight="true" outlineLevel="0" collapsed="false">
      <c r="B175" s="21"/>
      <c r="C175" s="151" t="s">
        <v>661</v>
      </c>
      <c r="D175" s="151" t="s">
        <v>172</v>
      </c>
      <c r="E175" s="152" t="s">
        <v>885</v>
      </c>
      <c r="F175" s="153" t="s">
        <v>2381</v>
      </c>
      <c r="G175" s="154" t="s">
        <v>1514</v>
      </c>
      <c r="H175" s="155" t="n">
        <v>2</v>
      </c>
      <c r="I175" s="156" t="n">
        <v>775</v>
      </c>
      <c r="J175" s="157" t="n">
        <f aca="false">ROUND(I175*H175,2)</f>
        <v>1550</v>
      </c>
      <c r="K175" s="153"/>
      <c r="L175" s="21"/>
      <c r="M175" s="158"/>
      <c r="N175" s="159" t="s">
        <v>42</v>
      </c>
      <c r="O175" s="160" t="n">
        <v>0</v>
      </c>
      <c r="P175" s="160" t="n">
        <f aca="false">O175*H175</f>
        <v>0</v>
      </c>
      <c r="Q175" s="160" t="n">
        <v>0</v>
      </c>
      <c r="R175" s="160" t="n">
        <f aca="false">Q175*H175</f>
        <v>0</v>
      </c>
      <c r="S175" s="160" t="n">
        <v>0</v>
      </c>
      <c r="T175" s="161" t="n">
        <f aca="false">S175*H175</f>
        <v>0</v>
      </c>
      <c r="AR175" s="162" t="s">
        <v>176</v>
      </c>
      <c r="AT175" s="162" t="s">
        <v>172</v>
      </c>
      <c r="AU175" s="162" t="s">
        <v>78</v>
      </c>
      <c r="AY175" s="4" t="s">
        <v>170</v>
      </c>
      <c r="BE175" s="163" t="n">
        <f aca="false">IF(N175="základní",J175,0)</f>
        <v>1550</v>
      </c>
      <c r="BF175" s="163" t="n">
        <f aca="false">IF(N175="snížená",J175,0)</f>
        <v>0</v>
      </c>
      <c r="BG175" s="163" t="n">
        <f aca="false">IF(N175="zákl. přenesená",J175,0)</f>
        <v>0</v>
      </c>
      <c r="BH175" s="163" t="n">
        <f aca="false">IF(N175="sníž. přenesená",J175,0)</f>
        <v>0</v>
      </c>
      <c r="BI175" s="163" t="n">
        <f aca="false">IF(N175="nulová",J175,0)</f>
        <v>0</v>
      </c>
      <c r="BJ175" s="4" t="s">
        <v>78</v>
      </c>
      <c r="BK175" s="163" t="n">
        <f aca="false">ROUND(I175*H175,2)</f>
        <v>1550</v>
      </c>
      <c r="BL175" s="4" t="s">
        <v>176</v>
      </c>
      <c r="BM175" s="162" t="s">
        <v>2382</v>
      </c>
    </row>
    <row r="176" s="20" customFormat="true" ht="24.2" hidden="false" customHeight="true" outlineLevel="0" collapsed="false">
      <c r="B176" s="21"/>
      <c r="C176" s="151" t="s">
        <v>670</v>
      </c>
      <c r="D176" s="151" t="s">
        <v>172</v>
      </c>
      <c r="E176" s="152" t="s">
        <v>890</v>
      </c>
      <c r="F176" s="153" t="s">
        <v>2383</v>
      </c>
      <c r="G176" s="154" t="s">
        <v>1514</v>
      </c>
      <c r="H176" s="155" t="n">
        <v>150</v>
      </c>
      <c r="I176" s="156" t="n">
        <v>31.2</v>
      </c>
      <c r="J176" s="157" t="n">
        <f aca="false">ROUND(I176*H176,2)</f>
        <v>4680</v>
      </c>
      <c r="K176" s="153"/>
      <c r="L176" s="21"/>
      <c r="M176" s="158"/>
      <c r="N176" s="159" t="s">
        <v>42</v>
      </c>
      <c r="O176" s="160" t="n">
        <v>0</v>
      </c>
      <c r="P176" s="160" t="n">
        <f aca="false">O176*H176</f>
        <v>0</v>
      </c>
      <c r="Q176" s="160" t="n">
        <v>0</v>
      </c>
      <c r="R176" s="160" t="n">
        <f aca="false">Q176*H176</f>
        <v>0</v>
      </c>
      <c r="S176" s="160" t="n">
        <v>0</v>
      </c>
      <c r="T176" s="161" t="n">
        <f aca="false">S176*H176</f>
        <v>0</v>
      </c>
      <c r="AR176" s="162" t="s">
        <v>176</v>
      </c>
      <c r="AT176" s="162" t="s">
        <v>172</v>
      </c>
      <c r="AU176" s="162" t="s">
        <v>78</v>
      </c>
      <c r="AY176" s="4" t="s">
        <v>170</v>
      </c>
      <c r="BE176" s="163" t="n">
        <f aca="false">IF(N176="základní",J176,0)</f>
        <v>4680</v>
      </c>
      <c r="BF176" s="163" t="n">
        <f aca="false">IF(N176="snížená",J176,0)</f>
        <v>0</v>
      </c>
      <c r="BG176" s="163" t="n">
        <f aca="false">IF(N176="zákl. přenesená",J176,0)</f>
        <v>0</v>
      </c>
      <c r="BH176" s="163" t="n">
        <f aca="false">IF(N176="sníž. přenesená",J176,0)</f>
        <v>0</v>
      </c>
      <c r="BI176" s="163" t="n">
        <f aca="false">IF(N176="nulová",J176,0)</f>
        <v>0</v>
      </c>
      <c r="BJ176" s="4" t="s">
        <v>78</v>
      </c>
      <c r="BK176" s="163" t="n">
        <f aca="false">ROUND(I176*H176,2)</f>
        <v>4680</v>
      </c>
      <c r="BL176" s="4" t="s">
        <v>176</v>
      </c>
      <c r="BM176" s="162" t="s">
        <v>2384</v>
      </c>
    </row>
    <row r="177" s="20" customFormat="true" ht="24.2" hidden="false" customHeight="true" outlineLevel="0" collapsed="false">
      <c r="B177" s="21"/>
      <c r="C177" s="151" t="s">
        <v>677</v>
      </c>
      <c r="D177" s="151" t="s">
        <v>172</v>
      </c>
      <c r="E177" s="152" t="s">
        <v>896</v>
      </c>
      <c r="F177" s="153" t="s">
        <v>2385</v>
      </c>
      <c r="G177" s="154" t="s">
        <v>352</v>
      </c>
      <c r="H177" s="155" t="n">
        <v>450</v>
      </c>
      <c r="I177" s="156" t="n">
        <v>105</v>
      </c>
      <c r="J177" s="157" t="n">
        <f aca="false">ROUND(I177*H177,2)</f>
        <v>47250</v>
      </c>
      <c r="K177" s="153"/>
      <c r="L177" s="21"/>
      <c r="M177" s="158"/>
      <c r="N177" s="159" t="s">
        <v>42</v>
      </c>
      <c r="O177" s="160" t="n">
        <v>0</v>
      </c>
      <c r="P177" s="160" t="n">
        <f aca="false">O177*H177</f>
        <v>0</v>
      </c>
      <c r="Q177" s="160" t="n">
        <v>0</v>
      </c>
      <c r="R177" s="160" t="n">
        <f aca="false">Q177*H177</f>
        <v>0</v>
      </c>
      <c r="S177" s="160" t="n">
        <v>0</v>
      </c>
      <c r="T177" s="161" t="n">
        <f aca="false">S177*H177</f>
        <v>0</v>
      </c>
      <c r="AR177" s="162" t="s">
        <v>176</v>
      </c>
      <c r="AT177" s="162" t="s">
        <v>172</v>
      </c>
      <c r="AU177" s="162" t="s">
        <v>78</v>
      </c>
      <c r="AY177" s="4" t="s">
        <v>170</v>
      </c>
      <c r="BE177" s="163" t="n">
        <f aca="false">IF(N177="základní",J177,0)</f>
        <v>47250</v>
      </c>
      <c r="BF177" s="163" t="n">
        <f aca="false">IF(N177="snížená",J177,0)</f>
        <v>0</v>
      </c>
      <c r="BG177" s="163" t="n">
        <f aca="false">IF(N177="zákl. přenesená",J177,0)</f>
        <v>0</v>
      </c>
      <c r="BH177" s="163" t="n">
        <f aca="false">IF(N177="sníž. přenesená",J177,0)</f>
        <v>0</v>
      </c>
      <c r="BI177" s="163" t="n">
        <f aca="false">IF(N177="nulová",J177,0)</f>
        <v>0</v>
      </c>
      <c r="BJ177" s="4" t="s">
        <v>78</v>
      </c>
      <c r="BK177" s="163" t="n">
        <f aca="false">ROUND(I177*H177,2)</f>
        <v>47250</v>
      </c>
      <c r="BL177" s="4" t="s">
        <v>176</v>
      </c>
      <c r="BM177" s="162" t="s">
        <v>2386</v>
      </c>
    </row>
    <row r="178" s="20" customFormat="true" ht="16.5" hidden="false" customHeight="true" outlineLevel="0" collapsed="false">
      <c r="B178" s="21"/>
      <c r="C178" s="151" t="s">
        <v>683</v>
      </c>
      <c r="D178" s="151" t="s">
        <v>172</v>
      </c>
      <c r="E178" s="152" t="s">
        <v>902</v>
      </c>
      <c r="F178" s="153" t="s">
        <v>2387</v>
      </c>
      <c r="G178" s="154" t="s">
        <v>1514</v>
      </c>
      <c r="H178" s="155" t="n">
        <v>1</v>
      </c>
      <c r="I178" s="156" t="n">
        <v>7297</v>
      </c>
      <c r="J178" s="157" t="n">
        <f aca="false">ROUND(I178*H178,2)</f>
        <v>7297</v>
      </c>
      <c r="K178" s="153"/>
      <c r="L178" s="21"/>
      <c r="M178" s="158"/>
      <c r="N178" s="159" t="s">
        <v>42</v>
      </c>
      <c r="O178" s="160" t="n">
        <v>0</v>
      </c>
      <c r="P178" s="160" t="n">
        <f aca="false">O178*H178</f>
        <v>0</v>
      </c>
      <c r="Q178" s="160" t="n">
        <v>0</v>
      </c>
      <c r="R178" s="160" t="n">
        <f aca="false">Q178*H178</f>
        <v>0</v>
      </c>
      <c r="S178" s="160" t="n">
        <v>0</v>
      </c>
      <c r="T178" s="161" t="n">
        <f aca="false">S178*H178</f>
        <v>0</v>
      </c>
      <c r="AR178" s="162" t="s">
        <v>176</v>
      </c>
      <c r="AT178" s="162" t="s">
        <v>172</v>
      </c>
      <c r="AU178" s="162" t="s">
        <v>78</v>
      </c>
      <c r="AY178" s="4" t="s">
        <v>170</v>
      </c>
      <c r="BE178" s="163" t="n">
        <f aca="false">IF(N178="základní",J178,0)</f>
        <v>7297</v>
      </c>
      <c r="BF178" s="163" t="n">
        <f aca="false">IF(N178="snížená",J178,0)</f>
        <v>0</v>
      </c>
      <c r="BG178" s="163" t="n">
        <f aca="false">IF(N178="zákl. přenesená",J178,0)</f>
        <v>0</v>
      </c>
      <c r="BH178" s="163" t="n">
        <f aca="false">IF(N178="sníž. přenesená",J178,0)</f>
        <v>0</v>
      </c>
      <c r="BI178" s="163" t="n">
        <f aca="false">IF(N178="nulová",J178,0)</f>
        <v>0</v>
      </c>
      <c r="BJ178" s="4" t="s">
        <v>78</v>
      </c>
      <c r="BK178" s="163" t="n">
        <f aca="false">ROUND(I178*H178,2)</f>
        <v>7297</v>
      </c>
      <c r="BL178" s="4" t="s">
        <v>176</v>
      </c>
      <c r="BM178" s="162" t="s">
        <v>2388</v>
      </c>
    </row>
    <row r="179" s="20" customFormat="true" ht="44.25" hidden="false" customHeight="true" outlineLevel="0" collapsed="false">
      <c r="B179" s="21"/>
      <c r="C179" s="151" t="s">
        <v>688</v>
      </c>
      <c r="D179" s="151" t="s">
        <v>172</v>
      </c>
      <c r="E179" s="152" t="s">
        <v>569</v>
      </c>
      <c r="F179" s="153" t="s">
        <v>2389</v>
      </c>
      <c r="G179" s="154" t="s">
        <v>1514</v>
      </c>
      <c r="H179" s="155" t="n">
        <v>30</v>
      </c>
      <c r="I179" s="156" t="n">
        <v>3050</v>
      </c>
      <c r="J179" s="157" t="n">
        <f aca="false">ROUND(I179*H179,2)</f>
        <v>91500</v>
      </c>
      <c r="K179" s="153"/>
      <c r="L179" s="21"/>
      <c r="M179" s="158"/>
      <c r="N179" s="159" t="s">
        <v>42</v>
      </c>
      <c r="O179" s="160" t="n">
        <v>0</v>
      </c>
      <c r="P179" s="160" t="n">
        <f aca="false">O179*H179</f>
        <v>0</v>
      </c>
      <c r="Q179" s="160" t="n">
        <v>0</v>
      </c>
      <c r="R179" s="160" t="n">
        <f aca="false">Q179*H179</f>
        <v>0</v>
      </c>
      <c r="S179" s="160" t="n">
        <v>0</v>
      </c>
      <c r="T179" s="161" t="n">
        <f aca="false">S179*H179</f>
        <v>0</v>
      </c>
      <c r="AR179" s="162" t="s">
        <v>176</v>
      </c>
      <c r="AT179" s="162" t="s">
        <v>172</v>
      </c>
      <c r="AU179" s="162" t="s">
        <v>78</v>
      </c>
      <c r="AY179" s="4" t="s">
        <v>170</v>
      </c>
      <c r="BE179" s="163" t="n">
        <f aca="false">IF(N179="základní",J179,0)</f>
        <v>91500</v>
      </c>
      <c r="BF179" s="163" t="n">
        <f aca="false">IF(N179="snížená",J179,0)</f>
        <v>0</v>
      </c>
      <c r="BG179" s="163" t="n">
        <f aca="false">IF(N179="zákl. přenesená",J179,0)</f>
        <v>0</v>
      </c>
      <c r="BH179" s="163" t="n">
        <f aca="false">IF(N179="sníž. přenesená",J179,0)</f>
        <v>0</v>
      </c>
      <c r="BI179" s="163" t="n">
        <f aca="false">IF(N179="nulová",J179,0)</f>
        <v>0</v>
      </c>
      <c r="BJ179" s="4" t="s">
        <v>78</v>
      </c>
      <c r="BK179" s="163" t="n">
        <f aca="false">ROUND(I179*H179,2)</f>
        <v>91500</v>
      </c>
      <c r="BL179" s="4" t="s">
        <v>176</v>
      </c>
      <c r="BM179" s="162" t="s">
        <v>2390</v>
      </c>
    </row>
    <row r="180" s="20" customFormat="true" ht="44.25" hidden="false" customHeight="true" outlineLevel="0" collapsed="false">
      <c r="B180" s="21"/>
      <c r="C180" s="151" t="s">
        <v>694</v>
      </c>
      <c r="D180" s="151" t="s">
        <v>172</v>
      </c>
      <c r="E180" s="152" t="s">
        <v>575</v>
      </c>
      <c r="F180" s="153" t="s">
        <v>2391</v>
      </c>
      <c r="G180" s="154" t="s">
        <v>1514</v>
      </c>
      <c r="H180" s="155" t="n">
        <v>4</v>
      </c>
      <c r="I180" s="156" t="n">
        <v>3020</v>
      </c>
      <c r="J180" s="157" t="n">
        <f aca="false">ROUND(I180*H180,2)</f>
        <v>12080</v>
      </c>
      <c r="K180" s="153"/>
      <c r="L180" s="21"/>
      <c r="M180" s="158"/>
      <c r="N180" s="159" t="s">
        <v>42</v>
      </c>
      <c r="O180" s="160" t="n">
        <v>0</v>
      </c>
      <c r="P180" s="160" t="n">
        <f aca="false">O180*H180</f>
        <v>0</v>
      </c>
      <c r="Q180" s="160" t="n">
        <v>0</v>
      </c>
      <c r="R180" s="160" t="n">
        <f aca="false">Q180*H180</f>
        <v>0</v>
      </c>
      <c r="S180" s="160" t="n">
        <v>0</v>
      </c>
      <c r="T180" s="161" t="n">
        <f aca="false">S180*H180</f>
        <v>0</v>
      </c>
      <c r="AR180" s="162" t="s">
        <v>176</v>
      </c>
      <c r="AT180" s="162" t="s">
        <v>172</v>
      </c>
      <c r="AU180" s="162" t="s">
        <v>78</v>
      </c>
      <c r="AY180" s="4" t="s">
        <v>170</v>
      </c>
      <c r="BE180" s="163" t="n">
        <f aca="false">IF(N180="základní",J180,0)</f>
        <v>12080</v>
      </c>
      <c r="BF180" s="163" t="n">
        <f aca="false">IF(N180="snížená",J180,0)</f>
        <v>0</v>
      </c>
      <c r="BG180" s="163" t="n">
        <f aca="false">IF(N180="zákl. přenesená",J180,0)</f>
        <v>0</v>
      </c>
      <c r="BH180" s="163" t="n">
        <f aca="false">IF(N180="sníž. přenesená",J180,0)</f>
        <v>0</v>
      </c>
      <c r="BI180" s="163" t="n">
        <f aca="false">IF(N180="nulová",J180,0)</f>
        <v>0</v>
      </c>
      <c r="BJ180" s="4" t="s">
        <v>78</v>
      </c>
      <c r="BK180" s="163" t="n">
        <f aca="false">ROUND(I180*H180,2)</f>
        <v>12080</v>
      </c>
      <c r="BL180" s="4" t="s">
        <v>176</v>
      </c>
      <c r="BM180" s="162" t="s">
        <v>2392</v>
      </c>
    </row>
    <row r="181" s="20" customFormat="true" ht="37.9" hidden="false" customHeight="true" outlineLevel="0" collapsed="false">
      <c r="B181" s="21"/>
      <c r="C181" s="151" t="s">
        <v>700</v>
      </c>
      <c r="D181" s="151" t="s">
        <v>172</v>
      </c>
      <c r="E181" s="152" t="s">
        <v>315</v>
      </c>
      <c r="F181" s="153" t="s">
        <v>2393</v>
      </c>
      <c r="G181" s="154" t="s">
        <v>1514</v>
      </c>
      <c r="H181" s="155" t="n">
        <v>2</v>
      </c>
      <c r="I181" s="156" t="n">
        <v>1250</v>
      </c>
      <c r="J181" s="157" t="n">
        <f aca="false">ROUND(I181*H181,2)</f>
        <v>2500</v>
      </c>
      <c r="K181" s="153"/>
      <c r="L181" s="21"/>
      <c r="M181" s="158"/>
      <c r="N181" s="159" t="s">
        <v>42</v>
      </c>
      <c r="O181" s="160" t="n">
        <v>0</v>
      </c>
      <c r="P181" s="160" t="n">
        <f aca="false">O181*H181</f>
        <v>0</v>
      </c>
      <c r="Q181" s="160" t="n">
        <v>0</v>
      </c>
      <c r="R181" s="160" t="n">
        <f aca="false">Q181*H181</f>
        <v>0</v>
      </c>
      <c r="S181" s="160" t="n">
        <v>0</v>
      </c>
      <c r="T181" s="161" t="n">
        <f aca="false">S181*H181</f>
        <v>0</v>
      </c>
      <c r="AR181" s="162" t="s">
        <v>176</v>
      </c>
      <c r="AT181" s="162" t="s">
        <v>172</v>
      </c>
      <c r="AU181" s="162" t="s">
        <v>78</v>
      </c>
      <c r="AY181" s="4" t="s">
        <v>170</v>
      </c>
      <c r="BE181" s="163" t="n">
        <f aca="false">IF(N181="základní",J181,0)</f>
        <v>2500</v>
      </c>
      <c r="BF181" s="163" t="n">
        <f aca="false">IF(N181="snížená",J181,0)</f>
        <v>0</v>
      </c>
      <c r="BG181" s="163" t="n">
        <f aca="false">IF(N181="zákl. přenesená",J181,0)</f>
        <v>0</v>
      </c>
      <c r="BH181" s="163" t="n">
        <f aca="false">IF(N181="sníž. přenesená",J181,0)</f>
        <v>0</v>
      </c>
      <c r="BI181" s="163" t="n">
        <f aca="false">IF(N181="nulová",J181,0)</f>
        <v>0</v>
      </c>
      <c r="BJ181" s="4" t="s">
        <v>78</v>
      </c>
      <c r="BK181" s="163" t="n">
        <f aca="false">ROUND(I181*H181,2)</f>
        <v>2500</v>
      </c>
      <c r="BL181" s="4" t="s">
        <v>176</v>
      </c>
      <c r="BM181" s="162" t="s">
        <v>2394</v>
      </c>
    </row>
    <row r="182" s="20" customFormat="true" ht="37.9" hidden="false" customHeight="true" outlineLevel="0" collapsed="false">
      <c r="B182" s="21"/>
      <c r="C182" s="151" t="s">
        <v>706</v>
      </c>
      <c r="D182" s="151" t="s">
        <v>172</v>
      </c>
      <c r="E182" s="152" t="s">
        <v>586</v>
      </c>
      <c r="F182" s="153" t="s">
        <v>2395</v>
      </c>
      <c r="G182" s="154" t="s">
        <v>1514</v>
      </c>
      <c r="H182" s="155" t="n">
        <v>1</v>
      </c>
      <c r="I182" s="156" t="n">
        <v>4787</v>
      </c>
      <c r="J182" s="157" t="n">
        <f aca="false">ROUND(I182*H182,2)</f>
        <v>4787</v>
      </c>
      <c r="K182" s="153"/>
      <c r="L182" s="21"/>
      <c r="M182" s="158"/>
      <c r="N182" s="159" t="s">
        <v>42</v>
      </c>
      <c r="O182" s="160" t="n">
        <v>0</v>
      </c>
      <c r="P182" s="160" t="n">
        <f aca="false">O182*H182</f>
        <v>0</v>
      </c>
      <c r="Q182" s="160" t="n">
        <v>0</v>
      </c>
      <c r="R182" s="160" t="n">
        <f aca="false">Q182*H182</f>
        <v>0</v>
      </c>
      <c r="S182" s="160" t="n">
        <v>0</v>
      </c>
      <c r="T182" s="161" t="n">
        <f aca="false">S182*H182</f>
        <v>0</v>
      </c>
      <c r="AR182" s="162" t="s">
        <v>176</v>
      </c>
      <c r="AT182" s="162" t="s">
        <v>172</v>
      </c>
      <c r="AU182" s="162" t="s">
        <v>78</v>
      </c>
      <c r="AY182" s="4" t="s">
        <v>170</v>
      </c>
      <c r="BE182" s="163" t="n">
        <f aca="false">IF(N182="základní",J182,0)</f>
        <v>4787</v>
      </c>
      <c r="BF182" s="163" t="n">
        <f aca="false">IF(N182="snížená",J182,0)</f>
        <v>0</v>
      </c>
      <c r="BG182" s="163" t="n">
        <f aca="false">IF(N182="zákl. přenesená",J182,0)</f>
        <v>0</v>
      </c>
      <c r="BH182" s="163" t="n">
        <f aca="false">IF(N182="sníž. přenesená",J182,0)</f>
        <v>0</v>
      </c>
      <c r="BI182" s="163" t="n">
        <f aca="false">IF(N182="nulová",J182,0)</f>
        <v>0</v>
      </c>
      <c r="BJ182" s="4" t="s">
        <v>78</v>
      </c>
      <c r="BK182" s="163" t="n">
        <f aca="false">ROUND(I182*H182,2)</f>
        <v>4787</v>
      </c>
      <c r="BL182" s="4" t="s">
        <v>176</v>
      </c>
      <c r="BM182" s="162" t="s">
        <v>2396</v>
      </c>
    </row>
    <row r="183" s="20" customFormat="true" ht="24.2" hidden="false" customHeight="true" outlineLevel="0" collapsed="false">
      <c r="B183" s="21"/>
      <c r="C183" s="151" t="s">
        <v>713</v>
      </c>
      <c r="D183" s="151" t="s">
        <v>172</v>
      </c>
      <c r="E183" s="152" t="s">
        <v>593</v>
      </c>
      <c r="F183" s="153" t="s">
        <v>2397</v>
      </c>
      <c r="G183" s="154" t="s">
        <v>1514</v>
      </c>
      <c r="H183" s="155" t="n">
        <v>1</v>
      </c>
      <c r="I183" s="156" t="n">
        <v>4922</v>
      </c>
      <c r="J183" s="157" t="n">
        <f aca="false">ROUND(I183*H183,2)</f>
        <v>4922</v>
      </c>
      <c r="K183" s="153"/>
      <c r="L183" s="21"/>
      <c r="M183" s="158"/>
      <c r="N183" s="159" t="s">
        <v>42</v>
      </c>
      <c r="O183" s="160" t="n">
        <v>0</v>
      </c>
      <c r="P183" s="160" t="n">
        <f aca="false">O183*H183</f>
        <v>0</v>
      </c>
      <c r="Q183" s="160" t="n">
        <v>0</v>
      </c>
      <c r="R183" s="160" t="n">
        <f aca="false">Q183*H183</f>
        <v>0</v>
      </c>
      <c r="S183" s="160" t="n">
        <v>0</v>
      </c>
      <c r="T183" s="161" t="n">
        <f aca="false">S183*H183</f>
        <v>0</v>
      </c>
      <c r="AR183" s="162" t="s">
        <v>176</v>
      </c>
      <c r="AT183" s="162" t="s">
        <v>172</v>
      </c>
      <c r="AU183" s="162" t="s">
        <v>78</v>
      </c>
      <c r="AY183" s="4" t="s">
        <v>170</v>
      </c>
      <c r="BE183" s="163" t="n">
        <f aca="false">IF(N183="základní",J183,0)</f>
        <v>4922</v>
      </c>
      <c r="BF183" s="163" t="n">
        <f aca="false">IF(N183="snížená",J183,0)</f>
        <v>0</v>
      </c>
      <c r="BG183" s="163" t="n">
        <f aca="false">IF(N183="zákl. přenesená",J183,0)</f>
        <v>0</v>
      </c>
      <c r="BH183" s="163" t="n">
        <f aca="false">IF(N183="sníž. přenesená",J183,0)</f>
        <v>0</v>
      </c>
      <c r="BI183" s="163" t="n">
        <f aca="false">IF(N183="nulová",J183,0)</f>
        <v>0</v>
      </c>
      <c r="BJ183" s="4" t="s">
        <v>78</v>
      </c>
      <c r="BK183" s="163" t="n">
        <f aca="false">ROUND(I183*H183,2)</f>
        <v>4922</v>
      </c>
      <c r="BL183" s="4" t="s">
        <v>176</v>
      </c>
      <c r="BM183" s="162" t="s">
        <v>2398</v>
      </c>
    </row>
    <row r="184" s="20" customFormat="true" ht="24.2" hidden="false" customHeight="true" outlineLevel="0" collapsed="false">
      <c r="B184" s="21"/>
      <c r="C184" s="151" t="s">
        <v>719</v>
      </c>
      <c r="D184" s="151" t="s">
        <v>172</v>
      </c>
      <c r="E184" s="152" t="s">
        <v>602</v>
      </c>
      <c r="F184" s="153" t="s">
        <v>2399</v>
      </c>
      <c r="G184" s="154" t="s">
        <v>1514</v>
      </c>
      <c r="H184" s="155" t="n">
        <v>1</v>
      </c>
      <c r="I184" s="156" t="n">
        <v>4567</v>
      </c>
      <c r="J184" s="157" t="n">
        <f aca="false">ROUND(I184*H184,2)</f>
        <v>4567</v>
      </c>
      <c r="K184" s="153"/>
      <c r="L184" s="21"/>
      <c r="M184" s="158"/>
      <c r="N184" s="159" t="s">
        <v>42</v>
      </c>
      <c r="O184" s="160" t="n">
        <v>0</v>
      </c>
      <c r="P184" s="160" t="n">
        <f aca="false">O184*H184</f>
        <v>0</v>
      </c>
      <c r="Q184" s="160" t="n">
        <v>0</v>
      </c>
      <c r="R184" s="160" t="n">
        <f aca="false">Q184*H184</f>
        <v>0</v>
      </c>
      <c r="S184" s="160" t="n">
        <v>0</v>
      </c>
      <c r="T184" s="161" t="n">
        <f aca="false">S184*H184</f>
        <v>0</v>
      </c>
      <c r="AR184" s="162" t="s">
        <v>176</v>
      </c>
      <c r="AT184" s="162" t="s">
        <v>172</v>
      </c>
      <c r="AU184" s="162" t="s">
        <v>78</v>
      </c>
      <c r="AY184" s="4" t="s">
        <v>170</v>
      </c>
      <c r="BE184" s="163" t="n">
        <f aca="false">IF(N184="základní",J184,0)</f>
        <v>4567</v>
      </c>
      <c r="BF184" s="163" t="n">
        <f aca="false">IF(N184="snížená",J184,0)</f>
        <v>0</v>
      </c>
      <c r="BG184" s="163" t="n">
        <f aca="false">IF(N184="zákl. přenesená",J184,0)</f>
        <v>0</v>
      </c>
      <c r="BH184" s="163" t="n">
        <f aca="false">IF(N184="sníž. přenesená",J184,0)</f>
        <v>0</v>
      </c>
      <c r="BI184" s="163" t="n">
        <f aca="false">IF(N184="nulová",J184,0)</f>
        <v>0</v>
      </c>
      <c r="BJ184" s="4" t="s">
        <v>78</v>
      </c>
      <c r="BK184" s="163" t="n">
        <f aca="false">ROUND(I184*H184,2)</f>
        <v>4567</v>
      </c>
      <c r="BL184" s="4" t="s">
        <v>176</v>
      </c>
      <c r="BM184" s="162" t="s">
        <v>2400</v>
      </c>
    </row>
    <row r="185" s="20" customFormat="true" ht="37.9" hidden="false" customHeight="true" outlineLevel="0" collapsed="false">
      <c r="B185" s="21"/>
      <c r="C185" s="151" t="s">
        <v>724</v>
      </c>
      <c r="D185" s="151" t="s">
        <v>172</v>
      </c>
      <c r="E185" s="152" t="s">
        <v>608</v>
      </c>
      <c r="F185" s="153" t="s">
        <v>2401</v>
      </c>
      <c r="G185" s="154" t="s">
        <v>1514</v>
      </c>
      <c r="H185" s="155" t="n">
        <v>26</v>
      </c>
      <c r="I185" s="156" t="n">
        <v>2913</v>
      </c>
      <c r="J185" s="157" t="n">
        <f aca="false">ROUND(I185*H185,2)</f>
        <v>75738</v>
      </c>
      <c r="K185" s="153"/>
      <c r="L185" s="21"/>
      <c r="M185" s="158"/>
      <c r="N185" s="159" t="s">
        <v>42</v>
      </c>
      <c r="O185" s="160" t="n">
        <v>0</v>
      </c>
      <c r="P185" s="160" t="n">
        <f aca="false">O185*H185</f>
        <v>0</v>
      </c>
      <c r="Q185" s="160" t="n">
        <v>0</v>
      </c>
      <c r="R185" s="160" t="n">
        <f aca="false">Q185*H185</f>
        <v>0</v>
      </c>
      <c r="S185" s="160" t="n">
        <v>0</v>
      </c>
      <c r="T185" s="161" t="n">
        <f aca="false">S185*H185</f>
        <v>0</v>
      </c>
      <c r="AR185" s="162" t="s">
        <v>176</v>
      </c>
      <c r="AT185" s="162" t="s">
        <v>172</v>
      </c>
      <c r="AU185" s="162" t="s">
        <v>78</v>
      </c>
      <c r="AY185" s="4" t="s">
        <v>170</v>
      </c>
      <c r="BE185" s="163" t="n">
        <f aca="false">IF(N185="základní",J185,0)</f>
        <v>75738</v>
      </c>
      <c r="BF185" s="163" t="n">
        <f aca="false">IF(N185="snížená",J185,0)</f>
        <v>0</v>
      </c>
      <c r="BG185" s="163" t="n">
        <f aca="false">IF(N185="zákl. přenesená",J185,0)</f>
        <v>0</v>
      </c>
      <c r="BH185" s="163" t="n">
        <f aca="false">IF(N185="sníž. přenesená",J185,0)</f>
        <v>0</v>
      </c>
      <c r="BI185" s="163" t="n">
        <f aca="false">IF(N185="nulová",J185,0)</f>
        <v>0</v>
      </c>
      <c r="BJ185" s="4" t="s">
        <v>78</v>
      </c>
      <c r="BK185" s="163" t="n">
        <f aca="false">ROUND(I185*H185,2)</f>
        <v>75738</v>
      </c>
      <c r="BL185" s="4" t="s">
        <v>176</v>
      </c>
      <c r="BM185" s="162" t="s">
        <v>2402</v>
      </c>
    </row>
    <row r="186" s="20" customFormat="true" ht="37.9" hidden="false" customHeight="true" outlineLevel="0" collapsed="false">
      <c r="B186" s="21"/>
      <c r="C186" s="151" t="s">
        <v>728</v>
      </c>
      <c r="D186" s="151" t="s">
        <v>172</v>
      </c>
      <c r="E186" s="152" t="s">
        <v>613</v>
      </c>
      <c r="F186" s="153" t="s">
        <v>2403</v>
      </c>
      <c r="G186" s="154" t="s">
        <v>1514</v>
      </c>
      <c r="H186" s="155" t="n">
        <v>4</v>
      </c>
      <c r="I186" s="156" t="n">
        <v>3220</v>
      </c>
      <c r="J186" s="157" t="n">
        <f aca="false">ROUND(I186*H186,2)</f>
        <v>12880</v>
      </c>
      <c r="K186" s="153"/>
      <c r="L186" s="21"/>
      <c r="M186" s="158"/>
      <c r="N186" s="159" t="s">
        <v>42</v>
      </c>
      <c r="O186" s="160" t="n">
        <v>0</v>
      </c>
      <c r="P186" s="160" t="n">
        <f aca="false">O186*H186</f>
        <v>0</v>
      </c>
      <c r="Q186" s="160" t="n">
        <v>0</v>
      </c>
      <c r="R186" s="160" t="n">
        <f aca="false">Q186*H186</f>
        <v>0</v>
      </c>
      <c r="S186" s="160" t="n">
        <v>0</v>
      </c>
      <c r="T186" s="161" t="n">
        <f aca="false">S186*H186</f>
        <v>0</v>
      </c>
      <c r="AR186" s="162" t="s">
        <v>176</v>
      </c>
      <c r="AT186" s="162" t="s">
        <v>172</v>
      </c>
      <c r="AU186" s="162" t="s">
        <v>78</v>
      </c>
      <c r="AY186" s="4" t="s">
        <v>170</v>
      </c>
      <c r="BE186" s="163" t="n">
        <f aca="false">IF(N186="základní",J186,0)</f>
        <v>12880</v>
      </c>
      <c r="BF186" s="163" t="n">
        <f aca="false">IF(N186="snížená",J186,0)</f>
        <v>0</v>
      </c>
      <c r="BG186" s="163" t="n">
        <f aca="false">IF(N186="zákl. přenesená",J186,0)</f>
        <v>0</v>
      </c>
      <c r="BH186" s="163" t="n">
        <f aca="false">IF(N186="sníž. přenesená",J186,0)</f>
        <v>0</v>
      </c>
      <c r="BI186" s="163" t="n">
        <f aca="false">IF(N186="nulová",J186,0)</f>
        <v>0</v>
      </c>
      <c r="BJ186" s="4" t="s">
        <v>78</v>
      </c>
      <c r="BK186" s="163" t="n">
        <f aca="false">ROUND(I186*H186,2)</f>
        <v>12880</v>
      </c>
      <c r="BL186" s="4" t="s">
        <v>176</v>
      </c>
      <c r="BM186" s="162" t="s">
        <v>2404</v>
      </c>
    </row>
    <row r="187" s="20" customFormat="true" ht="37.9" hidden="false" customHeight="true" outlineLevel="0" collapsed="false">
      <c r="B187" s="21"/>
      <c r="C187" s="151" t="s">
        <v>734</v>
      </c>
      <c r="D187" s="151" t="s">
        <v>172</v>
      </c>
      <c r="E187" s="152" t="s">
        <v>619</v>
      </c>
      <c r="F187" s="153" t="s">
        <v>2405</v>
      </c>
      <c r="G187" s="154" t="s">
        <v>1514</v>
      </c>
      <c r="H187" s="155" t="n">
        <v>2</v>
      </c>
      <c r="I187" s="156" t="n">
        <v>3020</v>
      </c>
      <c r="J187" s="157" t="n">
        <f aca="false">ROUND(I187*H187,2)</f>
        <v>6040</v>
      </c>
      <c r="K187" s="153"/>
      <c r="L187" s="21"/>
      <c r="M187" s="158"/>
      <c r="N187" s="159" t="s">
        <v>42</v>
      </c>
      <c r="O187" s="160" t="n">
        <v>0</v>
      </c>
      <c r="P187" s="160" t="n">
        <f aca="false">O187*H187</f>
        <v>0</v>
      </c>
      <c r="Q187" s="160" t="n">
        <v>0</v>
      </c>
      <c r="R187" s="160" t="n">
        <f aca="false">Q187*H187</f>
        <v>0</v>
      </c>
      <c r="S187" s="160" t="n">
        <v>0</v>
      </c>
      <c r="T187" s="161" t="n">
        <f aca="false">S187*H187</f>
        <v>0</v>
      </c>
      <c r="AR187" s="162" t="s">
        <v>176</v>
      </c>
      <c r="AT187" s="162" t="s">
        <v>172</v>
      </c>
      <c r="AU187" s="162" t="s">
        <v>78</v>
      </c>
      <c r="AY187" s="4" t="s">
        <v>170</v>
      </c>
      <c r="BE187" s="163" t="n">
        <f aca="false">IF(N187="základní",J187,0)</f>
        <v>6040</v>
      </c>
      <c r="BF187" s="163" t="n">
        <f aca="false">IF(N187="snížená",J187,0)</f>
        <v>0</v>
      </c>
      <c r="BG187" s="163" t="n">
        <f aca="false">IF(N187="zákl. přenesená",J187,0)</f>
        <v>0</v>
      </c>
      <c r="BH187" s="163" t="n">
        <f aca="false">IF(N187="sníž. přenesená",J187,0)</f>
        <v>0</v>
      </c>
      <c r="BI187" s="163" t="n">
        <f aca="false">IF(N187="nulová",J187,0)</f>
        <v>0</v>
      </c>
      <c r="BJ187" s="4" t="s">
        <v>78</v>
      </c>
      <c r="BK187" s="163" t="n">
        <f aca="false">ROUND(I187*H187,2)</f>
        <v>6040</v>
      </c>
      <c r="BL187" s="4" t="s">
        <v>176</v>
      </c>
      <c r="BM187" s="162" t="s">
        <v>2406</v>
      </c>
    </row>
    <row r="188" s="20" customFormat="true" ht="24.2" hidden="false" customHeight="true" outlineLevel="0" collapsed="false">
      <c r="B188" s="21"/>
      <c r="C188" s="151" t="s">
        <v>740</v>
      </c>
      <c r="D188" s="151" t="s">
        <v>172</v>
      </c>
      <c r="E188" s="152" t="s">
        <v>626</v>
      </c>
      <c r="F188" s="153" t="s">
        <v>2407</v>
      </c>
      <c r="G188" s="154" t="s">
        <v>1514</v>
      </c>
      <c r="H188" s="155" t="n">
        <v>11</v>
      </c>
      <c r="I188" s="156" t="n">
        <v>2100</v>
      </c>
      <c r="J188" s="157" t="n">
        <f aca="false">ROUND(I188*H188,2)</f>
        <v>23100</v>
      </c>
      <c r="K188" s="153"/>
      <c r="L188" s="21"/>
      <c r="M188" s="158"/>
      <c r="N188" s="159" t="s">
        <v>42</v>
      </c>
      <c r="O188" s="160" t="n">
        <v>0</v>
      </c>
      <c r="P188" s="160" t="n">
        <f aca="false">O188*H188</f>
        <v>0</v>
      </c>
      <c r="Q188" s="160" t="n">
        <v>0</v>
      </c>
      <c r="R188" s="160" t="n">
        <f aca="false">Q188*H188</f>
        <v>0</v>
      </c>
      <c r="S188" s="160" t="n">
        <v>0</v>
      </c>
      <c r="T188" s="161" t="n">
        <f aca="false">S188*H188</f>
        <v>0</v>
      </c>
      <c r="AR188" s="162" t="s">
        <v>176</v>
      </c>
      <c r="AT188" s="162" t="s">
        <v>172</v>
      </c>
      <c r="AU188" s="162" t="s">
        <v>78</v>
      </c>
      <c r="AY188" s="4" t="s">
        <v>170</v>
      </c>
      <c r="BE188" s="163" t="n">
        <f aca="false">IF(N188="základní",J188,0)</f>
        <v>23100</v>
      </c>
      <c r="BF188" s="163" t="n">
        <f aca="false">IF(N188="snížená",J188,0)</f>
        <v>0</v>
      </c>
      <c r="BG188" s="163" t="n">
        <f aca="false">IF(N188="zákl. přenesená",J188,0)</f>
        <v>0</v>
      </c>
      <c r="BH188" s="163" t="n">
        <f aca="false">IF(N188="sníž. přenesená",J188,0)</f>
        <v>0</v>
      </c>
      <c r="BI188" s="163" t="n">
        <f aca="false">IF(N188="nulová",J188,0)</f>
        <v>0</v>
      </c>
      <c r="BJ188" s="4" t="s">
        <v>78</v>
      </c>
      <c r="BK188" s="163" t="n">
        <f aca="false">ROUND(I188*H188,2)</f>
        <v>23100</v>
      </c>
      <c r="BL188" s="4" t="s">
        <v>176</v>
      </c>
      <c r="BM188" s="162" t="s">
        <v>2408</v>
      </c>
    </row>
    <row r="189" s="20" customFormat="true" ht="37.9" hidden="false" customHeight="true" outlineLevel="0" collapsed="false">
      <c r="B189" s="21"/>
      <c r="C189" s="151" t="s">
        <v>747</v>
      </c>
      <c r="D189" s="151" t="s">
        <v>172</v>
      </c>
      <c r="E189" s="152" t="s">
        <v>633</v>
      </c>
      <c r="F189" s="153" t="s">
        <v>2409</v>
      </c>
      <c r="G189" s="154" t="s">
        <v>1514</v>
      </c>
      <c r="H189" s="155" t="n">
        <v>15</v>
      </c>
      <c r="I189" s="156" t="n">
        <v>4050</v>
      </c>
      <c r="J189" s="157" t="n">
        <f aca="false">ROUND(I189*H189,2)</f>
        <v>60750</v>
      </c>
      <c r="K189" s="153"/>
      <c r="L189" s="21"/>
      <c r="M189" s="158"/>
      <c r="N189" s="159" t="s">
        <v>42</v>
      </c>
      <c r="O189" s="160" t="n">
        <v>0</v>
      </c>
      <c r="P189" s="160" t="n">
        <f aca="false">O189*H189</f>
        <v>0</v>
      </c>
      <c r="Q189" s="160" t="n">
        <v>0</v>
      </c>
      <c r="R189" s="160" t="n">
        <f aca="false">Q189*H189</f>
        <v>0</v>
      </c>
      <c r="S189" s="160" t="n">
        <v>0</v>
      </c>
      <c r="T189" s="161" t="n">
        <f aca="false">S189*H189</f>
        <v>0</v>
      </c>
      <c r="AR189" s="162" t="s">
        <v>176</v>
      </c>
      <c r="AT189" s="162" t="s">
        <v>172</v>
      </c>
      <c r="AU189" s="162" t="s">
        <v>78</v>
      </c>
      <c r="AY189" s="4" t="s">
        <v>170</v>
      </c>
      <c r="BE189" s="163" t="n">
        <f aca="false">IF(N189="základní",J189,0)</f>
        <v>60750</v>
      </c>
      <c r="BF189" s="163" t="n">
        <f aca="false">IF(N189="snížená",J189,0)</f>
        <v>0</v>
      </c>
      <c r="BG189" s="163" t="n">
        <f aca="false">IF(N189="zákl. přenesená",J189,0)</f>
        <v>0</v>
      </c>
      <c r="BH189" s="163" t="n">
        <f aca="false">IF(N189="sníž. přenesená",J189,0)</f>
        <v>0</v>
      </c>
      <c r="BI189" s="163" t="n">
        <f aca="false">IF(N189="nulová",J189,0)</f>
        <v>0</v>
      </c>
      <c r="BJ189" s="4" t="s">
        <v>78</v>
      </c>
      <c r="BK189" s="163" t="n">
        <f aca="false">ROUND(I189*H189,2)</f>
        <v>60750</v>
      </c>
      <c r="BL189" s="4" t="s">
        <v>176</v>
      </c>
      <c r="BM189" s="162" t="s">
        <v>2410</v>
      </c>
    </row>
    <row r="190" s="20" customFormat="true" ht="37.9" hidden="false" customHeight="true" outlineLevel="0" collapsed="false">
      <c r="B190" s="21"/>
      <c r="C190" s="151" t="s">
        <v>756</v>
      </c>
      <c r="D190" s="151" t="s">
        <v>172</v>
      </c>
      <c r="E190" s="152" t="s">
        <v>640</v>
      </c>
      <c r="F190" s="153" t="s">
        <v>2411</v>
      </c>
      <c r="G190" s="154" t="s">
        <v>1514</v>
      </c>
      <c r="H190" s="155" t="n">
        <v>10</v>
      </c>
      <c r="I190" s="156" t="n">
        <v>3120</v>
      </c>
      <c r="J190" s="157" t="n">
        <f aca="false">ROUND(I190*H190,2)</f>
        <v>31200</v>
      </c>
      <c r="K190" s="153"/>
      <c r="L190" s="21"/>
      <c r="M190" s="158"/>
      <c r="N190" s="159" t="s">
        <v>42</v>
      </c>
      <c r="O190" s="160" t="n">
        <v>0</v>
      </c>
      <c r="P190" s="160" t="n">
        <f aca="false">O190*H190</f>
        <v>0</v>
      </c>
      <c r="Q190" s="160" t="n">
        <v>0</v>
      </c>
      <c r="R190" s="160" t="n">
        <f aca="false">Q190*H190</f>
        <v>0</v>
      </c>
      <c r="S190" s="160" t="n">
        <v>0</v>
      </c>
      <c r="T190" s="161" t="n">
        <f aca="false">S190*H190</f>
        <v>0</v>
      </c>
      <c r="AR190" s="162" t="s">
        <v>176</v>
      </c>
      <c r="AT190" s="162" t="s">
        <v>172</v>
      </c>
      <c r="AU190" s="162" t="s">
        <v>78</v>
      </c>
      <c r="AY190" s="4" t="s">
        <v>170</v>
      </c>
      <c r="BE190" s="163" t="n">
        <f aca="false">IF(N190="základní",J190,0)</f>
        <v>31200</v>
      </c>
      <c r="BF190" s="163" t="n">
        <f aca="false">IF(N190="snížená",J190,0)</f>
        <v>0</v>
      </c>
      <c r="BG190" s="163" t="n">
        <f aca="false">IF(N190="zákl. přenesená",J190,0)</f>
        <v>0</v>
      </c>
      <c r="BH190" s="163" t="n">
        <f aca="false">IF(N190="sníž. přenesená",J190,0)</f>
        <v>0</v>
      </c>
      <c r="BI190" s="163" t="n">
        <f aca="false">IF(N190="nulová",J190,0)</f>
        <v>0</v>
      </c>
      <c r="BJ190" s="4" t="s">
        <v>78</v>
      </c>
      <c r="BK190" s="163" t="n">
        <f aca="false">ROUND(I190*H190,2)</f>
        <v>31200</v>
      </c>
      <c r="BL190" s="4" t="s">
        <v>176</v>
      </c>
      <c r="BM190" s="162" t="s">
        <v>2412</v>
      </c>
    </row>
    <row r="191" s="20" customFormat="true" ht="37.9" hidden="false" customHeight="true" outlineLevel="0" collapsed="false">
      <c r="B191" s="21"/>
      <c r="C191" s="151" t="s">
        <v>762</v>
      </c>
      <c r="D191" s="151" t="s">
        <v>172</v>
      </c>
      <c r="E191" s="152" t="s">
        <v>649</v>
      </c>
      <c r="F191" s="153" t="s">
        <v>2413</v>
      </c>
      <c r="G191" s="154" t="s">
        <v>1514</v>
      </c>
      <c r="H191" s="155" t="n">
        <v>2</v>
      </c>
      <c r="I191" s="156" t="n">
        <v>3200</v>
      </c>
      <c r="J191" s="157" t="n">
        <f aca="false">ROUND(I191*H191,2)</f>
        <v>6400</v>
      </c>
      <c r="K191" s="153"/>
      <c r="L191" s="21"/>
      <c r="M191" s="158"/>
      <c r="N191" s="159" t="s">
        <v>42</v>
      </c>
      <c r="O191" s="160" t="n">
        <v>0</v>
      </c>
      <c r="P191" s="160" t="n">
        <f aca="false">O191*H191</f>
        <v>0</v>
      </c>
      <c r="Q191" s="160" t="n">
        <v>0</v>
      </c>
      <c r="R191" s="160" t="n">
        <f aca="false">Q191*H191</f>
        <v>0</v>
      </c>
      <c r="S191" s="160" t="n">
        <v>0</v>
      </c>
      <c r="T191" s="161" t="n">
        <f aca="false">S191*H191</f>
        <v>0</v>
      </c>
      <c r="AR191" s="162" t="s">
        <v>176</v>
      </c>
      <c r="AT191" s="162" t="s">
        <v>172</v>
      </c>
      <c r="AU191" s="162" t="s">
        <v>78</v>
      </c>
      <c r="AY191" s="4" t="s">
        <v>170</v>
      </c>
      <c r="BE191" s="163" t="n">
        <f aca="false">IF(N191="základní",J191,0)</f>
        <v>6400</v>
      </c>
      <c r="BF191" s="163" t="n">
        <f aca="false">IF(N191="snížená",J191,0)</f>
        <v>0</v>
      </c>
      <c r="BG191" s="163" t="n">
        <f aca="false">IF(N191="zákl. přenesená",J191,0)</f>
        <v>0</v>
      </c>
      <c r="BH191" s="163" t="n">
        <f aca="false">IF(N191="sníž. přenesená",J191,0)</f>
        <v>0</v>
      </c>
      <c r="BI191" s="163" t="n">
        <f aca="false">IF(N191="nulová",J191,0)</f>
        <v>0</v>
      </c>
      <c r="BJ191" s="4" t="s">
        <v>78</v>
      </c>
      <c r="BK191" s="163" t="n">
        <f aca="false">ROUND(I191*H191,2)</f>
        <v>6400</v>
      </c>
      <c r="BL191" s="4" t="s">
        <v>176</v>
      </c>
      <c r="BM191" s="162" t="s">
        <v>2414</v>
      </c>
    </row>
    <row r="192" s="20" customFormat="true" ht="37.9" hidden="false" customHeight="true" outlineLevel="0" collapsed="false">
      <c r="B192" s="21"/>
      <c r="C192" s="151" t="s">
        <v>767</v>
      </c>
      <c r="D192" s="151" t="s">
        <v>172</v>
      </c>
      <c r="E192" s="152" t="s">
        <v>656</v>
      </c>
      <c r="F192" s="153" t="s">
        <v>2415</v>
      </c>
      <c r="G192" s="154" t="s">
        <v>1514</v>
      </c>
      <c r="H192" s="155" t="n">
        <v>11</v>
      </c>
      <c r="I192" s="156" t="n">
        <v>2860</v>
      </c>
      <c r="J192" s="157" t="n">
        <f aca="false">ROUND(I192*H192,2)</f>
        <v>31460</v>
      </c>
      <c r="K192" s="153"/>
      <c r="L192" s="21"/>
      <c r="M192" s="158"/>
      <c r="N192" s="159" t="s">
        <v>42</v>
      </c>
      <c r="O192" s="160" t="n">
        <v>0</v>
      </c>
      <c r="P192" s="160" t="n">
        <f aca="false">O192*H192</f>
        <v>0</v>
      </c>
      <c r="Q192" s="160" t="n">
        <v>0</v>
      </c>
      <c r="R192" s="160" t="n">
        <f aca="false">Q192*H192</f>
        <v>0</v>
      </c>
      <c r="S192" s="160" t="n">
        <v>0</v>
      </c>
      <c r="T192" s="161" t="n">
        <f aca="false">S192*H192</f>
        <v>0</v>
      </c>
      <c r="AR192" s="162" t="s">
        <v>176</v>
      </c>
      <c r="AT192" s="162" t="s">
        <v>172</v>
      </c>
      <c r="AU192" s="162" t="s">
        <v>78</v>
      </c>
      <c r="AY192" s="4" t="s">
        <v>170</v>
      </c>
      <c r="BE192" s="163" t="n">
        <f aca="false">IF(N192="základní",J192,0)</f>
        <v>31460</v>
      </c>
      <c r="BF192" s="163" t="n">
        <f aca="false">IF(N192="snížená",J192,0)</f>
        <v>0</v>
      </c>
      <c r="BG192" s="163" t="n">
        <f aca="false">IF(N192="zákl. přenesená",J192,0)</f>
        <v>0</v>
      </c>
      <c r="BH192" s="163" t="n">
        <f aca="false">IF(N192="sníž. přenesená",J192,0)</f>
        <v>0</v>
      </c>
      <c r="BI192" s="163" t="n">
        <f aca="false">IF(N192="nulová",J192,0)</f>
        <v>0</v>
      </c>
      <c r="BJ192" s="4" t="s">
        <v>78</v>
      </c>
      <c r="BK192" s="163" t="n">
        <f aca="false">ROUND(I192*H192,2)</f>
        <v>31460</v>
      </c>
      <c r="BL192" s="4" t="s">
        <v>176</v>
      </c>
      <c r="BM192" s="162" t="s">
        <v>2416</v>
      </c>
    </row>
    <row r="193" s="20" customFormat="true" ht="21.75" hidden="false" customHeight="true" outlineLevel="0" collapsed="false">
      <c r="B193" s="21"/>
      <c r="C193" s="151" t="s">
        <v>773</v>
      </c>
      <c r="D193" s="151" t="s">
        <v>172</v>
      </c>
      <c r="E193" s="152" t="s">
        <v>661</v>
      </c>
      <c r="F193" s="153" t="s">
        <v>2417</v>
      </c>
      <c r="G193" s="154" t="s">
        <v>1514</v>
      </c>
      <c r="H193" s="155" t="n">
        <v>5</v>
      </c>
      <c r="I193" s="156" t="n">
        <v>1480</v>
      </c>
      <c r="J193" s="157" t="n">
        <f aca="false">ROUND(I193*H193,2)</f>
        <v>7400</v>
      </c>
      <c r="K193" s="153"/>
      <c r="L193" s="21"/>
      <c r="M193" s="158"/>
      <c r="N193" s="159" t="s">
        <v>42</v>
      </c>
      <c r="O193" s="160" t="n">
        <v>0</v>
      </c>
      <c r="P193" s="160" t="n">
        <f aca="false">O193*H193</f>
        <v>0</v>
      </c>
      <c r="Q193" s="160" t="n">
        <v>0</v>
      </c>
      <c r="R193" s="160" t="n">
        <f aca="false">Q193*H193</f>
        <v>0</v>
      </c>
      <c r="S193" s="160" t="n">
        <v>0</v>
      </c>
      <c r="T193" s="161" t="n">
        <f aca="false">S193*H193</f>
        <v>0</v>
      </c>
      <c r="AR193" s="162" t="s">
        <v>176</v>
      </c>
      <c r="AT193" s="162" t="s">
        <v>172</v>
      </c>
      <c r="AU193" s="162" t="s">
        <v>78</v>
      </c>
      <c r="AY193" s="4" t="s">
        <v>170</v>
      </c>
      <c r="BE193" s="163" t="n">
        <f aca="false">IF(N193="základní",J193,0)</f>
        <v>7400</v>
      </c>
      <c r="BF193" s="163" t="n">
        <f aca="false">IF(N193="snížená",J193,0)</f>
        <v>0</v>
      </c>
      <c r="BG193" s="163" t="n">
        <f aca="false">IF(N193="zákl. přenesená",J193,0)</f>
        <v>0</v>
      </c>
      <c r="BH193" s="163" t="n">
        <f aca="false">IF(N193="sníž. přenesená",J193,0)</f>
        <v>0</v>
      </c>
      <c r="BI193" s="163" t="n">
        <f aca="false">IF(N193="nulová",J193,0)</f>
        <v>0</v>
      </c>
      <c r="BJ193" s="4" t="s">
        <v>78</v>
      </c>
      <c r="BK193" s="163" t="n">
        <f aca="false">ROUND(I193*H193,2)</f>
        <v>7400</v>
      </c>
      <c r="BL193" s="4" t="s">
        <v>176</v>
      </c>
      <c r="BM193" s="162" t="s">
        <v>2418</v>
      </c>
    </row>
    <row r="194" s="20" customFormat="true" ht="24.2" hidden="false" customHeight="true" outlineLevel="0" collapsed="false">
      <c r="B194" s="21"/>
      <c r="C194" s="151" t="s">
        <v>776</v>
      </c>
      <c r="D194" s="151" t="s">
        <v>172</v>
      </c>
      <c r="E194" s="152" t="s">
        <v>670</v>
      </c>
      <c r="F194" s="153" t="s">
        <v>2419</v>
      </c>
      <c r="G194" s="154" t="s">
        <v>1514</v>
      </c>
      <c r="H194" s="155" t="n">
        <v>2</v>
      </c>
      <c r="I194" s="156" t="n">
        <v>3006.4</v>
      </c>
      <c r="J194" s="157" t="n">
        <f aca="false">ROUND(I194*H194,2)</f>
        <v>6012.8</v>
      </c>
      <c r="K194" s="153"/>
      <c r="L194" s="21"/>
      <c r="M194" s="158"/>
      <c r="N194" s="159" t="s">
        <v>42</v>
      </c>
      <c r="O194" s="160" t="n">
        <v>0</v>
      </c>
      <c r="P194" s="160" t="n">
        <f aca="false">O194*H194</f>
        <v>0</v>
      </c>
      <c r="Q194" s="160" t="n">
        <v>0</v>
      </c>
      <c r="R194" s="160" t="n">
        <f aca="false">Q194*H194</f>
        <v>0</v>
      </c>
      <c r="S194" s="160" t="n">
        <v>0</v>
      </c>
      <c r="T194" s="161" t="n">
        <f aca="false">S194*H194</f>
        <v>0</v>
      </c>
      <c r="AR194" s="162" t="s">
        <v>176</v>
      </c>
      <c r="AT194" s="162" t="s">
        <v>172</v>
      </c>
      <c r="AU194" s="162" t="s">
        <v>78</v>
      </c>
      <c r="AY194" s="4" t="s">
        <v>170</v>
      </c>
      <c r="BE194" s="163" t="n">
        <f aca="false">IF(N194="základní",J194,0)</f>
        <v>6012.8</v>
      </c>
      <c r="BF194" s="163" t="n">
        <f aca="false">IF(N194="snížená",J194,0)</f>
        <v>0</v>
      </c>
      <c r="BG194" s="163" t="n">
        <f aca="false">IF(N194="zákl. přenesená",J194,0)</f>
        <v>0</v>
      </c>
      <c r="BH194" s="163" t="n">
        <f aca="false">IF(N194="sníž. přenesená",J194,0)</f>
        <v>0</v>
      </c>
      <c r="BI194" s="163" t="n">
        <f aca="false">IF(N194="nulová",J194,0)</f>
        <v>0</v>
      </c>
      <c r="BJ194" s="4" t="s">
        <v>78</v>
      </c>
      <c r="BK194" s="163" t="n">
        <f aca="false">ROUND(I194*H194,2)</f>
        <v>6012.8</v>
      </c>
      <c r="BL194" s="4" t="s">
        <v>176</v>
      </c>
      <c r="BM194" s="162" t="s">
        <v>2420</v>
      </c>
    </row>
    <row r="195" s="20" customFormat="true" ht="16.5" hidden="false" customHeight="true" outlineLevel="0" collapsed="false">
      <c r="B195" s="21"/>
      <c r="C195" s="151" t="s">
        <v>781</v>
      </c>
      <c r="D195" s="151" t="s">
        <v>172</v>
      </c>
      <c r="E195" s="152" t="s">
        <v>677</v>
      </c>
      <c r="F195" s="153" t="s">
        <v>2421</v>
      </c>
      <c r="G195" s="154" t="s">
        <v>1514</v>
      </c>
      <c r="H195" s="155" t="n">
        <v>2</v>
      </c>
      <c r="I195" s="156" t="n">
        <v>1430</v>
      </c>
      <c r="J195" s="157" t="n">
        <f aca="false">ROUND(I195*H195,2)</f>
        <v>2860</v>
      </c>
      <c r="K195" s="153"/>
      <c r="L195" s="21"/>
      <c r="M195" s="158"/>
      <c r="N195" s="159" t="s">
        <v>42</v>
      </c>
      <c r="O195" s="160" t="n">
        <v>0</v>
      </c>
      <c r="P195" s="160" t="n">
        <f aca="false">O195*H195</f>
        <v>0</v>
      </c>
      <c r="Q195" s="160" t="n">
        <v>0</v>
      </c>
      <c r="R195" s="160" t="n">
        <f aca="false">Q195*H195</f>
        <v>0</v>
      </c>
      <c r="S195" s="160" t="n">
        <v>0</v>
      </c>
      <c r="T195" s="161" t="n">
        <f aca="false">S195*H195</f>
        <v>0</v>
      </c>
      <c r="AR195" s="162" t="s">
        <v>176</v>
      </c>
      <c r="AT195" s="162" t="s">
        <v>172</v>
      </c>
      <c r="AU195" s="162" t="s">
        <v>78</v>
      </c>
      <c r="AY195" s="4" t="s">
        <v>170</v>
      </c>
      <c r="BE195" s="163" t="n">
        <f aca="false">IF(N195="základní",J195,0)</f>
        <v>2860</v>
      </c>
      <c r="BF195" s="163" t="n">
        <f aca="false">IF(N195="snížená",J195,0)</f>
        <v>0</v>
      </c>
      <c r="BG195" s="163" t="n">
        <f aca="false">IF(N195="zákl. přenesená",J195,0)</f>
        <v>0</v>
      </c>
      <c r="BH195" s="163" t="n">
        <f aca="false">IF(N195="sníž. přenesená",J195,0)</f>
        <v>0</v>
      </c>
      <c r="BI195" s="163" t="n">
        <f aca="false">IF(N195="nulová",J195,0)</f>
        <v>0</v>
      </c>
      <c r="BJ195" s="4" t="s">
        <v>78</v>
      </c>
      <c r="BK195" s="163" t="n">
        <f aca="false">ROUND(I195*H195,2)</f>
        <v>2860</v>
      </c>
      <c r="BL195" s="4" t="s">
        <v>176</v>
      </c>
      <c r="BM195" s="162" t="s">
        <v>2422</v>
      </c>
    </row>
    <row r="196" s="20" customFormat="true" ht="24.2" hidden="false" customHeight="true" outlineLevel="0" collapsed="false">
      <c r="B196" s="21"/>
      <c r="C196" s="151" t="s">
        <v>792</v>
      </c>
      <c r="D196" s="151" t="s">
        <v>172</v>
      </c>
      <c r="E196" s="152" t="s">
        <v>683</v>
      </c>
      <c r="F196" s="153" t="s">
        <v>2423</v>
      </c>
      <c r="G196" s="154" t="s">
        <v>1514</v>
      </c>
      <c r="H196" s="155" t="n">
        <v>4</v>
      </c>
      <c r="I196" s="156" t="n">
        <v>3100</v>
      </c>
      <c r="J196" s="157" t="n">
        <f aca="false">ROUND(I196*H196,2)</f>
        <v>12400</v>
      </c>
      <c r="K196" s="153"/>
      <c r="L196" s="21"/>
      <c r="M196" s="158"/>
      <c r="N196" s="159" t="s">
        <v>42</v>
      </c>
      <c r="O196" s="160" t="n">
        <v>0</v>
      </c>
      <c r="P196" s="160" t="n">
        <f aca="false">O196*H196</f>
        <v>0</v>
      </c>
      <c r="Q196" s="160" t="n">
        <v>0</v>
      </c>
      <c r="R196" s="160" t="n">
        <f aca="false">Q196*H196</f>
        <v>0</v>
      </c>
      <c r="S196" s="160" t="n">
        <v>0</v>
      </c>
      <c r="T196" s="161" t="n">
        <f aca="false">S196*H196</f>
        <v>0</v>
      </c>
      <c r="AR196" s="162" t="s">
        <v>176</v>
      </c>
      <c r="AT196" s="162" t="s">
        <v>172</v>
      </c>
      <c r="AU196" s="162" t="s">
        <v>78</v>
      </c>
      <c r="AY196" s="4" t="s">
        <v>170</v>
      </c>
      <c r="BE196" s="163" t="n">
        <f aca="false">IF(N196="základní",J196,0)</f>
        <v>12400</v>
      </c>
      <c r="BF196" s="163" t="n">
        <f aca="false">IF(N196="snížená",J196,0)</f>
        <v>0</v>
      </c>
      <c r="BG196" s="163" t="n">
        <f aca="false">IF(N196="zákl. přenesená",J196,0)</f>
        <v>0</v>
      </c>
      <c r="BH196" s="163" t="n">
        <f aca="false">IF(N196="sníž. přenesená",J196,0)</f>
        <v>0</v>
      </c>
      <c r="BI196" s="163" t="n">
        <f aca="false">IF(N196="nulová",J196,0)</f>
        <v>0</v>
      </c>
      <c r="BJ196" s="4" t="s">
        <v>78</v>
      </c>
      <c r="BK196" s="163" t="n">
        <f aca="false">ROUND(I196*H196,2)</f>
        <v>12400</v>
      </c>
      <c r="BL196" s="4" t="s">
        <v>176</v>
      </c>
      <c r="BM196" s="162" t="s">
        <v>2424</v>
      </c>
    </row>
    <row r="197" s="20" customFormat="true" ht="24.2" hidden="false" customHeight="true" outlineLevel="0" collapsed="false">
      <c r="B197" s="21"/>
      <c r="C197" s="151" t="s">
        <v>798</v>
      </c>
      <c r="D197" s="151" t="s">
        <v>172</v>
      </c>
      <c r="E197" s="152" t="s">
        <v>688</v>
      </c>
      <c r="F197" s="153" t="s">
        <v>2425</v>
      </c>
      <c r="G197" s="154" t="s">
        <v>1514</v>
      </c>
      <c r="H197" s="155" t="n">
        <v>48</v>
      </c>
      <c r="I197" s="156" t="n">
        <v>234.08</v>
      </c>
      <c r="J197" s="157" t="n">
        <f aca="false">ROUND(I197*H197,2)</f>
        <v>11235.84</v>
      </c>
      <c r="K197" s="153"/>
      <c r="L197" s="21"/>
      <c r="M197" s="158"/>
      <c r="N197" s="159" t="s">
        <v>42</v>
      </c>
      <c r="O197" s="160" t="n">
        <v>0</v>
      </c>
      <c r="P197" s="160" t="n">
        <f aca="false">O197*H197</f>
        <v>0</v>
      </c>
      <c r="Q197" s="160" t="n">
        <v>0</v>
      </c>
      <c r="R197" s="160" t="n">
        <f aca="false">Q197*H197</f>
        <v>0</v>
      </c>
      <c r="S197" s="160" t="n">
        <v>0</v>
      </c>
      <c r="T197" s="161" t="n">
        <f aca="false">S197*H197</f>
        <v>0</v>
      </c>
      <c r="AR197" s="162" t="s">
        <v>176</v>
      </c>
      <c r="AT197" s="162" t="s">
        <v>172</v>
      </c>
      <c r="AU197" s="162" t="s">
        <v>78</v>
      </c>
      <c r="AY197" s="4" t="s">
        <v>170</v>
      </c>
      <c r="BE197" s="163" t="n">
        <f aca="false">IF(N197="základní",J197,0)</f>
        <v>11235.84</v>
      </c>
      <c r="BF197" s="163" t="n">
        <f aca="false">IF(N197="snížená",J197,0)</f>
        <v>0</v>
      </c>
      <c r="BG197" s="163" t="n">
        <f aca="false">IF(N197="zákl. přenesená",J197,0)</f>
        <v>0</v>
      </c>
      <c r="BH197" s="163" t="n">
        <f aca="false">IF(N197="sníž. přenesená",J197,0)</f>
        <v>0</v>
      </c>
      <c r="BI197" s="163" t="n">
        <f aca="false">IF(N197="nulová",J197,0)</f>
        <v>0</v>
      </c>
      <c r="BJ197" s="4" t="s">
        <v>78</v>
      </c>
      <c r="BK197" s="163" t="n">
        <f aca="false">ROUND(I197*H197,2)</f>
        <v>11235.84</v>
      </c>
      <c r="BL197" s="4" t="s">
        <v>176</v>
      </c>
      <c r="BM197" s="162" t="s">
        <v>2426</v>
      </c>
    </row>
    <row r="198" s="20" customFormat="true" ht="24.2" hidden="false" customHeight="true" outlineLevel="0" collapsed="false">
      <c r="B198" s="21"/>
      <c r="C198" s="151" t="s">
        <v>803</v>
      </c>
      <c r="D198" s="151" t="s">
        <v>172</v>
      </c>
      <c r="E198" s="152" t="s">
        <v>694</v>
      </c>
      <c r="F198" s="153" t="s">
        <v>2427</v>
      </c>
      <c r="G198" s="154" t="s">
        <v>1514</v>
      </c>
      <c r="H198" s="155" t="n">
        <v>9</v>
      </c>
      <c r="I198" s="156" t="n">
        <v>306</v>
      </c>
      <c r="J198" s="157" t="n">
        <f aca="false">ROUND(I198*H198,2)</f>
        <v>2754</v>
      </c>
      <c r="K198" s="153"/>
      <c r="L198" s="21"/>
      <c r="M198" s="158"/>
      <c r="N198" s="159" t="s">
        <v>42</v>
      </c>
      <c r="O198" s="160" t="n">
        <v>0</v>
      </c>
      <c r="P198" s="160" t="n">
        <f aca="false">O198*H198</f>
        <v>0</v>
      </c>
      <c r="Q198" s="160" t="n">
        <v>0</v>
      </c>
      <c r="R198" s="160" t="n">
        <f aca="false">Q198*H198</f>
        <v>0</v>
      </c>
      <c r="S198" s="160" t="n">
        <v>0</v>
      </c>
      <c r="T198" s="161" t="n">
        <f aca="false">S198*H198</f>
        <v>0</v>
      </c>
      <c r="AR198" s="162" t="s">
        <v>176</v>
      </c>
      <c r="AT198" s="162" t="s">
        <v>172</v>
      </c>
      <c r="AU198" s="162" t="s">
        <v>78</v>
      </c>
      <c r="AY198" s="4" t="s">
        <v>170</v>
      </c>
      <c r="BE198" s="163" t="n">
        <f aca="false">IF(N198="základní",J198,0)</f>
        <v>2754</v>
      </c>
      <c r="BF198" s="163" t="n">
        <f aca="false">IF(N198="snížená",J198,0)</f>
        <v>0</v>
      </c>
      <c r="BG198" s="163" t="n">
        <f aca="false">IF(N198="zákl. přenesená",J198,0)</f>
        <v>0</v>
      </c>
      <c r="BH198" s="163" t="n">
        <f aca="false">IF(N198="sníž. přenesená",J198,0)</f>
        <v>0</v>
      </c>
      <c r="BI198" s="163" t="n">
        <f aca="false">IF(N198="nulová",J198,0)</f>
        <v>0</v>
      </c>
      <c r="BJ198" s="4" t="s">
        <v>78</v>
      </c>
      <c r="BK198" s="163" t="n">
        <f aca="false">ROUND(I198*H198,2)</f>
        <v>2754</v>
      </c>
      <c r="BL198" s="4" t="s">
        <v>176</v>
      </c>
      <c r="BM198" s="162" t="s">
        <v>2428</v>
      </c>
    </row>
    <row r="199" s="20" customFormat="true" ht="24.2" hidden="false" customHeight="true" outlineLevel="0" collapsed="false">
      <c r="B199" s="21"/>
      <c r="C199" s="151" t="s">
        <v>809</v>
      </c>
      <c r="D199" s="151" t="s">
        <v>172</v>
      </c>
      <c r="E199" s="152" t="s">
        <v>700</v>
      </c>
      <c r="F199" s="153" t="s">
        <v>2429</v>
      </c>
      <c r="G199" s="154" t="s">
        <v>1514</v>
      </c>
      <c r="H199" s="155" t="n">
        <v>6</v>
      </c>
      <c r="I199" s="156" t="n">
        <v>257.9</v>
      </c>
      <c r="J199" s="157" t="n">
        <f aca="false">ROUND(I199*H199,2)</f>
        <v>1547.4</v>
      </c>
      <c r="K199" s="153"/>
      <c r="L199" s="21"/>
      <c r="M199" s="158"/>
      <c r="N199" s="159" t="s">
        <v>42</v>
      </c>
      <c r="O199" s="160" t="n">
        <v>0</v>
      </c>
      <c r="P199" s="160" t="n">
        <f aca="false">O199*H199</f>
        <v>0</v>
      </c>
      <c r="Q199" s="160" t="n">
        <v>0</v>
      </c>
      <c r="R199" s="160" t="n">
        <f aca="false">Q199*H199</f>
        <v>0</v>
      </c>
      <c r="S199" s="160" t="n">
        <v>0</v>
      </c>
      <c r="T199" s="161" t="n">
        <f aca="false">S199*H199</f>
        <v>0</v>
      </c>
      <c r="AR199" s="162" t="s">
        <v>176</v>
      </c>
      <c r="AT199" s="162" t="s">
        <v>172</v>
      </c>
      <c r="AU199" s="162" t="s">
        <v>78</v>
      </c>
      <c r="AY199" s="4" t="s">
        <v>170</v>
      </c>
      <c r="BE199" s="163" t="n">
        <f aca="false">IF(N199="základní",J199,0)</f>
        <v>1547.4</v>
      </c>
      <c r="BF199" s="163" t="n">
        <f aca="false">IF(N199="snížená",J199,0)</f>
        <v>0</v>
      </c>
      <c r="BG199" s="163" t="n">
        <f aca="false">IF(N199="zákl. přenesená",J199,0)</f>
        <v>0</v>
      </c>
      <c r="BH199" s="163" t="n">
        <f aca="false">IF(N199="sníž. přenesená",J199,0)</f>
        <v>0</v>
      </c>
      <c r="BI199" s="163" t="n">
        <f aca="false">IF(N199="nulová",J199,0)</f>
        <v>0</v>
      </c>
      <c r="BJ199" s="4" t="s">
        <v>78</v>
      </c>
      <c r="BK199" s="163" t="n">
        <f aca="false">ROUND(I199*H199,2)</f>
        <v>1547.4</v>
      </c>
      <c r="BL199" s="4" t="s">
        <v>176</v>
      </c>
      <c r="BM199" s="162" t="s">
        <v>2430</v>
      </c>
    </row>
    <row r="200" s="20" customFormat="true" ht="24.2" hidden="false" customHeight="true" outlineLevel="0" collapsed="false">
      <c r="B200" s="21"/>
      <c r="C200" s="151" t="s">
        <v>812</v>
      </c>
      <c r="D200" s="151" t="s">
        <v>172</v>
      </c>
      <c r="E200" s="152" t="s">
        <v>706</v>
      </c>
      <c r="F200" s="153" t="s">
        <v>2431</v>
      </c>
      <c r="G200" s="154" t="s">
        <v>1514</v>
      </c>
      <c r="H200" s="155" t="n">
        <v>57</v>
      </c>
      <c r="I200" s="156" t="n">
        <v>62.4</v>
      </c>
      <c r="J200" s="157" t="n">
        <f aca="false">ROUND(I200*H200,2)</f>
        <v>3556.8</v>
      </c>
      <c r="K200" s="153"/>
      <c r="L200" s="21"/>
      <c r="M200" s="158"/>
      <c r="N200" s="159" t="s">
        <v>42</v>
      </c>
      <c r="O200" s="160" t="n">
        <v>0</v>
      </c>
      <c r="P200" s="160" t="n">
        <f aca="false">O200*H200</f>
        <v>0</v>
      </c>
      <c r="Q200" s="160" t="n">
        <v>0</v>
      </c>
      <c r="R200" s="160" t="n">
        <f aca="false">Q200*H200</f>
        <v>0</v>
      </c>
      <c r="S200" s="160" t="n">
        <v>0</v>
      </c>
      <c r="T200" s="161" t="n">
        <f aca="false">S200*H200</f>
        <v>0</v>
      </c>
      <c r="AR200" s="162" t="s">
        <v>176</v>
      </c>
      <c r="AT200" s="162" t="s">
        <v>172</v>
      </c>
      <c r="AU200" s="162" t="s">
        <v>78</v>
      </c>
      <c r="AY200" s="4" t="s">
        <v>170</v>
      </c>
      <c r="BE200" s="163" t="n">
        <f aca="false">IF(N200="základní",J200,0)</f>
        <v>3556.8</v>
      </c>
      <c r="BF200" s="163" t="n">
        <f aca="false">IF(N200="snížená",J200,0)</f>
        <v>0</v>
      </c>
      <c r="BG200" s="163" t="n">
        <f aca="false">IF(N200="zákl. přenesená",J200,0)</f>
        <v>0</v>
      </c>
      <c r="BH200" s="163" t="n">
        <f aca="false">IF(N200="sníž. přenesená",J200,0)</f>
        <v>0</v>
      </c>
      <c r="BI200" s="163" t="n">
        <f aca="false">IF(N200="nulová",J200,0)</f>
        <v>0</v>
      </c>
      <c r="BJ200" s="4" t="s">
        <v>78</v>
      </c>
      <c r="BK200" s="163" t="n">
        <f aca="false">ROUND(I200*H200,2)</f>
        <v>3556.8</v>
      </c>
      <c r="BL200" s="4" t="s">
        <v>176</v>
      </c>
      <c r="BM200" s="162" t="s">
        <v>2432</v>
      </c>
    </row>
    <row r="201" s="20" customFormat="true" ht="24.2" hidden="false" customHeight="true" outlineLevel="0" collapsed="false">
      <c r="B201" s="21"/>
      <c r="C201" s="151" t="s">
        <v>819</v>
      </c>
      <c r="D201" s="151" t="s">
        <v>172</v>
      </c>
      <c r="E201" s="152" t="s">
        <v>713</v>
      </c>
      <c r="F201" s="153" t="s">
        <v>2433</v>
      </c>
      <c r="G201" s="154" t="s">
        <v>1514</v>
      </c>
      <c r="H201" s="155" t="n">
        <v>6</v>
      </c>
      <c r="I201" s="156" t="n">
        <v>74.1</v>
      </c>
      <c r="J201" s="157" t="n">
        <f aca="false">ROUND(I201*H201,2)</f>
        <v>444.6</v>
      </c>
      <c r="K201" s="153"/>
      <c r="L201" s="21"/>
      <c r="M201" s="158"/>
      <c r="N201" s="159" t="s">
        <v>42</v>
      </c>
      <c r="O201" s="160" t="n">
        <v>0</v>
      </c>
      <c r="P201" s="160" t="n">
        <f aca="false">O201*H201</f>
        <v>0</v>
      </c>
      <c r="Q201" s="160" t="n">
        <v>0</v>
      </c>
      <c r="R201" s="160" t="n">
        <f aca="false">Q201*H201</f>
        <v>0</v>
      </c>
      <c r="S201" s="160" t="n">
        <v>0</v>
      </c>
      <c r="T201" s="161" t="n">
        <f aca="false">S201*H201</f>
        <v>0</v>
      </c>
      <c r="AR201" s="162" t="s">
        <v>176</v>
      </c>
      <c r="AT201" s="162" t="s">
        <v>172</v>
      </c>
      <c r="AU201" s="162" t="s">
        <v>78</v>
      </c>
      <c r="AY201" s="4" t="s">
        <v>170</v>
      </c>
      <c r="BE201" s="163" t="n">
        <f aca="false">IF(N201="základní",J201,0)</f>
        <v>444.6</v>
      </c>
      <c r="BF201" s="163" t="n">
        <f aca="false">IF(N201="snížená",J201,0)</f>
        <v>0</v>
      </c>
      <c r="BG201" s="163" t="n">
        <f aca="false">IF(N201="zákl. přenesená",J201,0)</f>
        <v>0</v>
      </c>
      <c r="BH201" s="163" t="n">
        <f aca="false">IF(N201="sníž. přenesená",J201,0)</f>
        <v>0</v>
      </c>
      <c r="BI201" s="163" t="n">
        <f aca="false">IF(N201="nulová",J201,0)</f>
        <v>0</v>
      </c>
      <c r="BJ201" s="4" t="s">
        <v>78</v>
      </c>
      <c r="BK201" s="163" t="n">
        <f aca="false">ROUND(I201*H201,2)</f>
        <v>444.6</v>
      </c>
      <c r="BL201" s="4" t="s">
        <v>176</v>
      </c>
      <c r="BM201" s="162" t="s">
        <v>2434</v>
      </c>
    </row>
    <row r="202" s="20" customFormat="true" ht="24.2" hidden="false" customHeight="true" outlineLevel="0" collapsed="false">
      <c r="B202" s="21"/>
      <c r="C202" s="151" t="s">
        <v>826</v>
      </c>
      <c r="D202" s="151" t="s">
        <v>172</v>
      </c>
      <c r="E202" s="152" t="s">
        <v>719</v>
      </c>
      <c r="F202" s="153" t="s">
        <v>2435</v>
      </c>
      <c r="G202" s="154" t="s">
        <v>1514</v>
      </c>
      <c r="H202" s="155" t="n">
        <v>54</v>
      </c>
      <c r="I202" s="156" t="n">
        <v>338.1</v>
      </c>
      <c r="J202" s="157" t="n">
        <f aca="false">ROUND(I202*H202,2)</f>
        <v>18257.4</v>
      </c>
      <c r="K202" s="153"/>
      <c r="L202" s="21"/>
      <c r="M202" s="158"/>
      <c r="N202" s="159" t="s">
        <v>42</v>
      </c>
      <c r="O202" s="160" t="n">
        <v>0</v>
      </c>
      <c r="P202" s="160" t="n">
        <f aca="false">O202*H202</f>
        <v>0</v>
      </c>
      <c r="Q202" s="160" t="n">
        <v>0</v>
      </c>
      <c r="R202" s="160" t="n">
        <f aca="false">Q202*H202</f>
        <v>0</v>
      </c>
      <c r="S202" s="160" t="n">
        <v>0</v>
      </c>
      <c r="T202" s="161" t="n">
        <f aca="false">S202*H202</f>
        <v>0</v>
      </c>
      <c r="AR202" s="162" t="s">
        <v>176</v>
      </c>
      <c r="AT202" s="162" t="s">
        <v>172</v>
      </c>
      <c r="AU202" s="162" t="s">
        <v>78</v>
      </c>
      <c r="AY202" s="4" t="s">
        <v>170</v>
      </c>
      <c r="BE202" s="163" t="n">
        <f aca="false">IF(N202="základní",J202,0)</f>
        <v>18257.4</v>
      </c>
      <c r="BF202" s="163" t="n">
        <f aca="false">IF(N202="snížená",J202,0)</f>
        <v>0</v>
      </c>
      <c r="BG202" s="163" t="n">
        <f aca="false">IF(N202="zákl. přenesená",J202,0)</f>
        <v>0</v>
      </c>
      <c r="BH202" s="163" t="n">
        <f aca="false">IF(N202="sníž. přenesená",J202,0)</f>
        <v>0</v>
      </c>
      <c r="BI202" s="163" t="n">
        <f aca="false">IF(N202="nulová",J202,0)</f>
        <v>0</v>
      </c>
      <c r="BJ202" s="4" t="s">
        <v>78</v>
      </c>
      <c r="BK202" s="163" t="n">
        <f aca="false">ROUND(I202*H202,2)</f>
        <v>18257.4</v>
      </c>
      <c r="BL202" s="4" t="s">
        <v>176</v>
      </c>
      <c r="BM202" s="162" t="s">
        <v>2436</v>
      </c>
    </row>
    <row r="203" s="20" customFormat="true" ht="24.2" hidden="false" customHeight="true" outlineLevel="0" collapsed="false">
      <c r="B203" s="21"/>
      <c r="C203" s="151" t="s">
        <v>832</v>
      </c>
      <c r="D203" s="151" t="s">
        <v>172</v>
      </c>
      <c r="E203" s="152" t="s">
        <v>724</v>
      </c>
      <c r="F203" s="153" t="s">
        <v>2437</v>
      </c>
      <c r="G203" s="154" t="s">
        <v>1514</v>
      </c>
      <c r="H203" s="155" t="n">
        <v>99</v>
      </c>
      <c r="I203" s="156" t="n">
        <v>127.4</v>
      </c>
      <c r="J203" s="157" t="n">
        <f aca="false">ROUND(I203*H203,2)</f>
        <v>12612.6</v>
      </c>
      <c r="K203" s="153"/>
      <c r="L203" s="21"/>
      <c r="M203" s="158"/>
      <c r="N203" s="159" t="s">
        <v>42</v>
      </c>
      <c r="O203" s="160" t="n">
        <v>0</v>
      </c>
      <c r="P203" s="160" t="n">
        <f aca="false">O203*H203</f>
        <v>0</v>
      </c>
      <c r="Q203" s="160" t="n">
        <v>0</v>
      </c>
      <c r="R203" s="160" t="n">
        <f aca="false">Q203*H203</f>
        <v>0</v>
      </c>
      <c r="S203" s="160" t="n">
        <v>0</v>
      </c>
      <c r="T203" s="161" t="n">
        <f aca="false">S203*H203</f>
        <v>0</v>
      </c>
      <c r="AR203" s="162" t="s">
        <v>176</v>
      </c>
      <c r="AT203" s="162" t="s">
        <v>172</v>
      </c>
      <c r="AU203" s="162" t="s">
        <v>78</v>
      </c>
      <c r="AY203" s="4" t="s">
        <v>170</v>
      </c>
      <c r="BE203" s="163" t="n">
        <f aca="false">IF(N203="základní",J203,0)</f>
        <v>12612.6</v>
      </c>
      <c r="BF203" s="163" t="n">
        <f aca="false">IF(N203="snížená",J203,0)</f>
        <v>0</v>
      </c>
      <c r="BG203" s="163" t="n">
        <f aca="false">IF(N203="zákl. přenesená",J203,0)</f>
        <v>0</v>
      </c>
      <c r="BH203" s="163" t="n">
        <f aca="false">IF(N203="sníž. přenesená",J203,0)</f>
        <v>0</v>
      </c>
      <c r="BI203" s="163" t="n">
        <f aca="false">IF(N203="nulová",J203,0)</f>
        <v>0</v>
      </c>
      <c r="BJ203" s="4" t="s">
        <v>78</v>
      </c>
      <c r="BK203" s="163" t="n">
        <f aca="false">ROUND(I203*H203,2)</f>
        <v>12612.6</v>
      </c>
      <c r="BL203" s="4" t="s">
        <v>176</v>
      </c>
      <c r="BM203" s="162" t="s">
        <v>2438</v>
      </c>
    </row>
    <row r="204" s="20" customFormat="true" ht="24.2" hidden="false" customHeight="true" outlineLevel="0" collapsed="false">
      <c r="B204" s="21"/>
      <c r="C204" s="151" t="s">
        <v>836</v>
      </c>
      <c r="D204" s="151" t="s">
        <v>172</v>
      </c>
      <c r="E204" s="152" t="s">
        <v>728</v>
      </c>
      <c r="F204" s="153" t="s">
        <v>2439</v>
      </c>
      <c r="G204" s="154" t="s">
        <v>1514</v>
      </c>
      <c r="H204" s="155" t="n">
        <v>7</v>
      </c>
      <c r="I204" s="156" t="n">
        <v>864.5</v>
      </c>
      <c r="J204" s="157" t="n">
        <f aca="false">ROUND(I204*H204,2)</f>
        <v>6051.5</v>
      </c>
      <c r="K204" s="153"/>
      <c r="L204" s="21"/>
      <c r="M204" s="158"/>
      <c r="N204" s="159" t="s">
        <v>42</v>
      </c>
      <c r="O204" s="160" t="n">
        <v>0</v>
      </c>
      <c r="P204" s="160" t="n">
        <f aca="false">O204*H204</f>
        <v>0</v>
      </c>
      <c r="Q204" s="160" t="n">
        <v>0</v>
      </c>
      <c r="R204" s="160" t="n">
        <f aca="false">Q204*H204</f>
        <v>0</v>
      </c>
      <c r="S204" s="160" t="n">
        <v>0</v>
      </c>
      <c r="T204" s="161" t="n">
        <f aca="false">S204*H204</f>
        <v>0</v>
      </c>
      <c r="AR204" s="162" t="s">
        <v>176</v>
      </c>
      <c r="AT204" s="162" t="s">
        <v>172</v>
      </c>
      <c r="AU204" s="162" t="s">
        <v>78</v>
      </c>
      <c r="AY204" s="4" t="s">
        <v>170</v>
      </c>
      <c r="BE204" s="163" t="n">
        <f aca="false">IF(N204="základní",J204,0)</f>
        <v>6051.5</v>
      </c>
      <c r="BF204" s="163" t="n">
        <f aca="false">IF(N204="snížená",J204,0)</f>
        <v>0</v>
      </c>
      <c r="BG204" s="163" t="n">
        <f aca="false">IF(N204="zákl. přenesená",J204,0)</f>
        <v>0</v>
      </c>
      <c r="BH204" s="163" t="n">
        <f aca="false">IF(N204="sníž. přenesená",J204,0)</f>
        <v>0</v>
      </c>
      <c r="BI204" s="163" t="n">
        <f aca="false">IF(N204="nulová",J204,0)</f>
        <v>0</v>
      </c>
      <c r="BJ204" s="4" t="s">
        <v>78</v>
      </c>
      <c r="BK204" s="163" t="n">
        <f aca="false">ROUND(I204*H204,2)</f>
        <v>6051.5</v>
      </c>
      <c r="BL204" s="4" t="s">
        <v>176</v>
      </c>
      <c r="BM204" s="162" t="s">
        <v>2440</v>
      </c>
    </row>
    <row r="205" s="20" customFormat="true" ht="24.2" hidden="false" customHeight="true" outlineLevel="0" collapsed="false">
      <c r="B205" s="21"/>
      <c r="C205" s="151" t="s">
        <v>841</v>
      </c>
      <c r="D205" s="151" t="s">
        <v>172</v>
      </c>
      <c r="E205" s="152" t="s">
        <v>734</v>
      </c>
      <c r="F205" s="153" t="s">
        <v>2441</v>
      </c>
      <c r="G205" s="154" t="s">
        <v>1514</v>
      </c>
      <c r="H205" s="155" t="n">
        <v>4</v>
      </c>
      <c r="I205" s="156" t="n">
        <v>556.4</v>
      </c>
      <c r="J205" s="157" t="n">
        <f aca="false">ROUND(I205*H205,2)</f>
        <v>2225.6</v>
      </c>
      <c r="K205" s="153"/>
      <c r="L205" s="21"/>
      <c r="M205" s="158"/>
      <c r="N205" s="159" t="s">
        <v>42</v>
      </c>
      <c r="O205" s="160" t="n">
        <v>0</v>
      </c>
      <c r="P205" s="160" t="n">
        <f aca="false">O205*H205</f>
        <v>0</v>
      </c>
      <c r="Q205" s="160" t="n">
        <v>0</v>
      </c>
      <c r="R205" s="160" t="n">
        <f aca="false">Q205*H205</f>
        <v>0</v>
      </c>
      <c r="S205" s="160" t="n">
        <v>0</v>
      </c>
      <c r="T205" s="161" t="n">
        <f aca="false">S205*H205</f>
        <v>0</v>
      </c>
      <c r="AR205" s="162" t="s">
        <v>176</v>
      </c>
      <c r="AT205" s="162" t="s">
        <v>172</v>
      </c>
      <c r="AU205" s="162" t="s">
        <v>78</v>
      </c>
      <c r="AY205" s="4" t="s">
        <v>170</v>
      </c>
      <c r="BE205" s="163" t="n">
        <f aca="false">IF(N205="základní",J205,0)</f>
        <v>2225.6</v>
      </c>
      <c r="BF205" s="163" t="n">
        <f aca="false">IF(N205="snížená",J205,0)</f>
        <v>0</v>
      </c>
      <c r="BG205" s="163" t="n">
        <f aca="false">IF(N205="zákl. přenesená",J205,0)</f>
        <v>0</v>
      </c>
      <c r="BH205" s="163" t="n">
        <f aca="false">IF(N205="sníž. přenesená",J205,0)</f>
        <v>0</v>
      </c>
      <c r="BI205" s="163" t="n">
        <f aca="false">IF(N205="nulová",J205,0)</f>
        <v>0</v>
      </c>
      <c r="BJ205" s="4" t="s">
        <v>78</v>
      </c>
      <c r="BK205" s="163" t="n">
        <f aca="false">ROUND(I205*H205,2)</f>
        <v>2225.6</v>
      </c>
      <c r="BL205" s="4" t="s">
        <v>176</v>
      </c>
      <c r="BM205" s="162" t="s">
        <v>2442</v>
      </c>
    </row>
    <row r="206" s="20" customFormat="true" ht="24.2" hidden="false" customHeight="true" outlineLevel="0" collapsed="false">
      <c r="B206" s="21"/>
      <c r="C206" s="151" t="s">
        <v>848</v>
      </c>
      <c r="D206" s="151" t="s">
        <v>172</v>
      </c>
      <c r="E206" s="152" t="s">
        <v>740</v>
      </c>
      <c r="F206" s="153" t="s">
        <v>2443</v>
      </c>
      <c r="G206" s="154" t="s">
        <v>1514</v>
      </c>
      <c r="H206" s="155" t="n">
        <v>6</v>
      </c>
      <c r="I206" s="156" t="n">
        <v>338</v>
      </c>
      <c r="J206" s="157" t="n">
        <f aca="false">ROUND(I206*H206,2)</f>
        <v>2028</v>
      </c>
      <c r="K206" s="153"/>
      <c r="L206" s="21"/>
      <c r="M206" s="158"/>
      <c r="N206" s="159" t="s">
        <v>42</v>
      </c>
      <c r="O206" s="160" t="n">
        <v>0</v>
      </c>
      <c r="P206" s="160" t="n">
        <f aca="false">O206*H206</f>
        <v>0</v>
      </c>
      <c r="Q206" s="160" t="n">
        <v>0</v>
      </c>
      <c r="R206" s="160" t="n">
        <f aca="false">Q206*H206</f>
        <v>0</v>
      </c>
      <c r="S206" s="160" t="n">
        <v>0</v>
      </c>
      <c r="T206" s="161" t="n">
        <f aca="false">S206*H206</f>
        <v>0</v>
      </c>
      <c r="AR206" s="162" t="s">
        <v>176</v>
      </c>
      <c r="AT206" s="162" t="s">
        <v>172</v>
      </c>
      <c r="AU206" s="162" t="s">
        <v>78</v>
      </c>
      <c r="AY206" s="4" t="s">
        <v>170</v>
      </c>
      <c r="BE206" s="163" t="n">
        <f aca="false">IF(N206="základní",J206,0)</f>
        <v>2028</v>
      </c>
      <c r="BF206" s="163" t="n">
        <f aca="false">IF(N206="snížená",J206,0)</f>
        <v>0</v>
      </c>
      <c r="BG206" s="163" t="n">
        <f aca="false">IF(N206="zákl. přenesená",J206,0)</f>
        <v>0</v>
      </c>
      <c r="BH206" s="163" t="n">
        <f aca="false">IF(N206="sníž. přenesená",J206,0)</f>
        <v>0</v>
      </c>
      <c r="BI206" s="163" t="n">
        <f aca="false">IF(N206="nulová",J206,0)</f>
        <v>0</v>
      </c>
      <c r="BJ206" s="4" t="s">
        <v>78</v>
      </c>
      <c r="BK206" s="163" t="n">
        <f aca="false">ROUND(I206*H206,2)</f>
        <v>2028</v>
      </c>
      <c r="BL206" s="4" t="s">
        <v>176</v>
      </c>
      <c r="BM206" s="162" t="s">
        <v>2444</v>
      </c>
    </row>
    <row r="207" s="20" customFormat="true" ht="16.5" hidden="false" customHeight="true" outlineLevel="0" collapsed="false">
      <c r="B207" s="21"/>
      <c r="C207" s="151" t="s">
        <v>853</v>
      </c>
      <c r="D207" s="151" t="s">
        <v>172</v>
      </c>
      <c r="E207" s="152" t="s">
        <v>747</v>
      </c>
      <c r="F207" s="153" t="s">
        <v>2445</v>
      </c>
      <c r="G207" s="154" t="s">
        <v>1514</v>
      </c>
      <c r="H207" s="155" t="n">
        <v>17</v>
      </c>
      <c r="I207" s="156" t="n">
        <v>299</v>
      </c>
      <c r="J207" s="157" t="n">
        <f aca="false">ROUND(I207*H207,2)</f>
        <v>5083</v>
      </c>
      <c r="K207" s="153"/>
      <c r="L207" s="21"/>
      <c r="M207" s="158"/>
      <c r="N207" s="159" t="s">
        <v>42</v>
      </c>
      <c r="O207" s="160" t="n">
        <v>0</v>
      </c>
      <c r="P207" s="160" t="n">
        <f aca="false">O207*H207</f>
        <v>0</v>
      </c>
      <c r="Q207" s="160" t="n">
        <v>0</v>
      </c>
      <c r="R207" s="160" t="n">
        <f aca="false">Q207*H207</f>
        <v>0</v>
      </c>
      <c r="S207" s="160" t="n">
        <v>0</v>
      </c>
      <c r="T207" s="161" t="n">
        <f aca="false">S207*H207</f>
        <v>0</v>
      </c>
      <c r="AR207" s="162" t="s">
        <v>176</v>
      </c>
      <c r="AT207" s="162" t="s">
        <v>172</v>
      </c>
      <c r="AU207" s="162" t="s">
        <v>78</v>
      </c>
      <c r="AY207" s="4" t="s">
        <v>170</v>
      </c>
      <c r="BE207" s="163" t="n">
        <f aca="false">IF(N207="základní",J207,0)</f>
        <v>5083</v>
      </c>
      <c r="BF207" s="163" t="n">
        <f aca="false">IF(N207="snížená",J207,0)</f>
        <v>0</v>
      </c>
      <c r="BG207" s="163" t="n">
        <f aca="false">IF(N207="zákl. přenesená",J207,0)</f>
        <v>0</v>
      </c>
      <c r="BH207" s="163" t="n">
        <f aca="false">IF(N207="sníž. přenesená",J207,0)</f>
        <v>0</v>
      </c>
      <c r="BI207" s="163" t="n">
        <f aca="false">IF(N207="nulová",J207,0)</f>
        <v>0</v>
      </c>
      <c r="BJ207" s="4" t="s">
        <v>78</v>
      </c>
      <c r="BK207" s="163" t="n">
        <f aca="false">ROUND(I207*H207,2)</f>
        <v>5083</v>
      </c>
      <c r="BL207" s="4" t="s">
        <v>176</v>
      </c>
      <c r="BM207" s="162" t="s">
        <v>2446</v>
      </c>
    </row>
    <row r="208" s="20" customFormat="true" ht="16.5" hidden="false" customHeight="true" outlineLevel="0" collapsed="false">
      <c r="B208" s="21"/>
      <c r="C208" s="151" t="s">
        <v>857</v>
      </c>
      <c r="D208" s="151" t="s">
        <v>172</v>
      </c>
      <c r="E208" s="152" t="s">
        <v>756</v>
      </c>
      <c r="F208" s="153" t="s">
        <v>2447</v>
      </c>
      <c r="G208" s="154" t="s">
        <v>352</v>
      </c>
      <c r="H208" s="155" t="n">
        <v>300</v>
      </c>
      <c r="I208" s="156" t="n">
        <v>43.9</v>
      </c>
      <c r="J208" s="157" t="n">
        <f aca="false">ROUND(I208*H208,2)</f>
        <v>13170</v>
      </c>
      <c r="K208" s="153"/>
      <c r="L208" s="21"/>
      <c r="M208" s="158"/>
      <c r="N208" s="159" t="s">
        <v>42</v>
      </c>
      <c r="O208" s="160" t="n">
        <v>0</v>
      </c>
      <c r="P208" s="160" t="n">
        <f aca="false">O208*H208</f>
        <v>0</v>
      </c>
      <c r="Q208" s="160" t="n">
        <v>0</v>
      </c>
      <c r="R208" s="160" t="n">
        <f aca="false">Q208*H208</f>
        <v>0</v>
      </c>
      <c r="S208" s="160" t="n">
        <v>0</v>
      </c>
      <c r="T208" s="161" t="n">
        <f aca="false">S208*H208</f>
        <v>0</v>
      </c>
      <c r="AR208" s="162" t="s">
        <v>176</v>
      </c>
      <c r="AT208" s="162" t="s">
        <v>172</v>
      </c>
      <c r="AU208" s="162" t="s">
        <v>78</v>
      </c>
      <c r="AY208" s="4" t="s">
        <v>170</v>
      </c>
      <c r="BE208" s="163" t="n">
        <f aca="false">IF(N208="základní",J208,0)</f>
        <v>13170</v>
      </c>
      <c r="BF208" s="163" t="n">
        <f aca="false">IF(N208="snížená",J208,0)</f>
        <v>0</v>
      </c>
      <c r="BG208" s="163" t="n">
        <f aca="false">IF(N208="zákl. přenesená",J208,0)</f>
        <v>0</v>
      </c>
      <c r="BH208" s="163" t="n">
        <f aca="false">IF(N208="sníž. přenesená",J208,0)</f>
        <v>0</v>
      </c>
      <c r="BI208" s="163" t="n">
        <f aca="false">IF(N208="nulová",J208,0)</f>
        <v>0</v>
      </c>
      <c r="BJ208" s="4" t="s">
        <v>78</v>
      </c>
      <c r="BK208" s="163" t="n">
        <f aca="false">ROUND(I208*H208,2)</f>
        <v>13170</v>
      </c>
      <c r="BL208" s="4" t="s">
        <v>176</v>
      </c>
      <c r="BM208" s="162" t="s">
        <v>2448</v>
      </c>
    </row>
    <row r="209" s="20" customFormat="true" ht="16.5" hidden="false" customHeight="true" outlineLevel="0" collapsed="false">
      <c r="B209" s="21"/>
      <c r="C209" s="151" t="s">
        <v>862</v>
      </c>
      <c r="D209" s="151" t="s">
        <v>172</v>
      </c>
      <c r="E209" s="152" t="s">
        <v>762</v>
      </c>
      <c r="F209" s="153" t="s">
        <v>2449</v>
      </c>
      <c r="G209" s="154" t="s">
        <v>1514</v>
      </c>
      <c r="H209" s="155" t="n">
        <v>10</v>
      </c>
      <c r="I209" s="156" t="n">
        <v>453</v>
      </c>
      <c r="J209" s="157" t="n">
        <f aca="false">ROUND(I209*H209,2)</f>
        <v>4530</v>
      </c>
      <c r="K209" s="153"/>
      <c r="L209" s="21"/>
      <c r="M209" s="158"/>
      <c r="N209" s="159" t="s">
        <v>42</v>
      </c>
      <c r="O209" s="160" t="n">
        <v>0</v>
      </c>
      <c r="P209" s="160" t="n">
        <f aca="false">O209*H209</f>
        <v>0</v>
      </c>
      <c r="Q209" s="160" t="n">
        <v>0</v>
      </c>
      <c r="R209" s="160" t="n">
        <f aca="false">Q209*H209</f>
        <v>0</v>
      </c>
      <c r="S209" s="160" t="n">
        <v>0</v>
      </c>
      <c r="T209" s="161" t="n">
        <f aca="false">S209*H209</f>
        <v>0</v>
      </c>
      <c r="AR209" s="162" t="s">
        <v>176</v>
      </c>
      <c r="AT209" s="162" t="s">
        <v>172</v>
      </c>
      <c r="AU209" s="162" t="s">
        <v>78</v>
      </c>
      <c r="AY209" s="4" t="s">
        <v>170</v>
      </c>
      <c r="BE209" s="163" t="n">
        <f aca="false">IF(N209="základní",J209,0)</f>
        <v>4530</v>
      </c>
      <c r="BF209" s="163" t="n">
        <f aca="false">IF(N209="snížená",J209,0)</f>
        <v>0</v>
      </c>
      <c r="BG209" s="163" t="n">
        <f aca="false">IF(N209="zákl. přenesená",J209,0)</f>
        <v>0</v>
      </c>
      <c r="BH209" s="163" t="n">
        <f aca="false">IF(N209="sníž. přenesená",J209,0)</f>
        <v>0</v>
      </c>
      <c r="BI209" s="163" t="n">
        <f aca="false">IF(N209="nulová",J209,0)</f>
        <v>0</v>
      </c>
      <c r="BJ209" s="4" t="s">
        <v>78</v>
      </c>
      <c r="BK209" s="163" t="n">
        <f aca="false">ROUND(I209*H209,2)</f>
        <v>4530</v>
      </c>
      <c r="BL209" s="4" t="s">
        <v>176</v>
      </c>
      <c r="BM209" s="162" t="s">
        <v>2450</v>
      </c>
    </row>
    <row r="210" s="20" customFormat="true" ht="21.75" hidden="false" customHeight="true" outlineLevel="0" collapsed="false">
      <c r="B210" s="21"/>
      <c r="C210" s="151" t="s">
        <v>869</v>
      </c>
      <c r="D210" s="151" t="s">
        <v>172</v>
      </c>
      <c r="E210" s="152" t="s">
        <v>767</v>
      </c>
      <c r="F210" s="153" t="s">
        <v>2451</v>
      </c>
      <c r="G210" s="154" t="s">
        <v>1514</v>
      </c>
      <c r="H210" s="155" t="n">
        <v>150</v>
      </c>
      <c r="I210" s="156" t="n">
        <v>56.52</v>
      </c>
      <c r="J210" s="157" t="n">
        <f aca="false">ROUND(I210*H210,2)</f>
        <v>8478</v>
      </c>
      <c r="K210" s="153"/>
      <c r="L210" s="21"/>
      <c r="M210" s="158"/>
      <c r="N210" s="159" t="s">
        <v>42</v>
      </c>
      <c r="O210" s="160" t="n">
        <v>0</v>
      </c>
      <c r="P210" s="160" t="n">
        <f aca="false">O210*H210</f>
        <v>0</v>
      </c>
      <c r="Q210" s="160" t="n">
        <v>0</v>
      </c>
      <c r="R210" s="160" t="n">
        <f aca="false">Q210*H210</f>
        <v>0</v>
      </c>
      <c r="S210" s="160" t="n">
        <v>0</v>
      </c>
      <c r="T210" s="161" t="n">
        <f aca="false">S210*H210</f>
        <v>0</v>
      </c>
      <c r="AR210" s="162" t="s">
        <v>176</v>
      </c>
      <c r="AT210" s="162" t="s">
        <v>172</v>
      </c>
      <c r="AU210" s="162" t="s">
        <v>78</v>
      </c>
      <c r="AY210" s="4" t="s">
        <v>170</v>
      </c>
      <c r="BE210" s="163" t="n">
        <f aca="false">IF(N210="základní",J210,0)</f>
        <v>8478</v>
      </c>
      <c r="BF210" s="163" t="n">
        <f aca="false">IF(N210="snížená",J210,0)</f>
        <v>0</v>
      </c>
      <c r="BG210" s="163" t="n">
        <f aca="false">IF(N210="zákl. přenesená",J210,0)</f>
        <v>0</v>
      </c>
      <c r="BH210" s="163" t="n">
        <f aca="false">IF(N210="sníž. přenesená",J210,0)</f>
        <v>0</v>
      </c>
      <c r="BI210" s="163" t="n">
        <f aca="false">IF(N210="nulová",J210,0)</f>
        <v>0</v>
      </c>
      <c r="BJ210" s="4" t="s">
        <v>78</v>
      </c>
      <c r="BK210" s="163" t="n">
        <f aca="false">ROUND(I210*H210,2)</f>
        <v>8478</v>
      </c>
      <c r="BL210" s="4" t="s">
        <v>176</v>
      </c>
      <c r="BM210" s="162" t="s">
        <v>2452</v>
      </c>
    </row>
    <row r="211" s="20" customFormat="true" ht="24.2" hidden="false" customHeight="true" outlineLevel="0" collapsed="false">
      <c r="B211" s="21"/>
      <c r="C211" s="151" t="s">
        <v>874</v>
      </c>
      <c r="D211" s="151" t="s">
        <v>172</v>
      </c>
      <c r="E211" s="152" t="s">
        <v>773</v>
      </c>
      <c r="F211" s="153" t="s">
        <v>2453</v>
      </c>
      <c r="G211" s="154" t="s">
        <v>1514</v>
      </c>
      <c r="H211" s="155" t="n">
        <v>6</v>
      </c>
      <c r="I211" s="156" t="n">
        <v>426.5</v>
      </c>
      <c r="J211" s="157" t="n">
        <f aca="false">ROUND(I211*H211,2)</f>
        <v>2559</v>
      </c>
      <c r="K211" s="153"/>
      <c r="L211" s="21"/>
      <c r="M211" s="158"/>
      <c r="N211" s="159" t="s">
        <v>42</v>
      </c>
      <c r="O211" s="160" t="n">
        <v>0</v>
      </c>
      <c r="P211" s="160" t="n">
        <f aca="false">O211*H211</f>
        <v>0</v>
      </c>
      <c r="Q211" s="160" t="n">
        <v>0</v>
      </c>
      <c r="R211" s="160" t="n">
        <f aca="false">Q211*H211</f>
        <v>0</v>
      </c>
      <c r="S211" s="160" t="n">
        <v>0</v>
      </c>
      <c r="T211" s="161" t="n">
        <f aca="false">S211*H211</f>
        <v>0</v>
      </c>
      <c r="AR211" s="162" t="s">
        <v>176</v>
      </c>
      <c r="AT211" s="162" t="s">
        <v>172</v>
      </c>
      <c r="AU211" s="162" t="s">
        <v>78</v>
      </c>
      <c r="AY211" s="4" t="s">
        <v>170</v>
      </c>
      <c r="BE211" s="163" t="n">
        <f aca="false">IF(N211="základní",J211,0)</f>
        <v>2559</v>
      </c>
      <c r="BF211" s="163" t="n">
        <f aca="false">IF(N211="snížená",J211,0)</f>
        <v>0</v>
      </c>
      <c r="BG211" s="163" t="n">
        <f aca="false">IF(N211="zákl. přenesená",J211,0)</f>
        <v>0</v>
      </c>
      <c r="BH211" s="163" t="n">
        <f aca="false">IF(N211="sníž. přenesená",J211,0)</f>
        <v>0</v>
      </c>
      <c r="BI211" s="163" t="n">
        <f aca="false">IF(N211="nulová",J211,0)</f>
        <v>0</v>
      </c>
      <c r="BJ211" s="4" t="s">
        <v>78</v>
      </c>
      <c r="BK211" s="163" t="n">
        <f aca="false">ROUND(I211*H211,2)</f>
        <v>2559</v>
      </c>
      <c r="BL211" s="4" t="s">
        <v>176</v>
      </c>
      <c r="BM211" s="162" t="s">
        <v>2454</v>
      </c>
    </row>
    <row r="212" s="20" customFormat="true" ht="24.2" hidden="false" customHeight="true" outlineLevel="0" collapsed="false">
      <c r="B212" s="21"/>
      <c r="C212" s="151" t="s">
        <v>879</v>
      </c>
      <c r="D212" s="151" t="s">
        <v>172</v>
      </c>
      <c r="E212" s="152" t="s">
        <v>776</v>
      </c>
      <c r="F212" s="153" t="s">
        <v>2455</v>
      </c>
      <c r="G212" s="154" t="s">
        <v>352</v>
      </c>
      <c r="H212" s="155" t="n">
        <v>20</v>
      </c>
      <c r="I212" s="156" t="n">
        <v>136.32</v>
      </c>
      <c r="J212" s="157" t="n">
        <f aca="false">ROUND(I212*H212,2)</f>
        <v>2726.4</v>
      </c>
      <c r="K212" s="153"/>
      <c r="L212" s="21"/>
      <c r="M212" s="158"/>
      <c r="N212" s="159" t="s">
        <v>42</v>
      </c>
      <c r="O212" s="160" t="n">
        <v>0</v>
      </c>
      <c r="P212" s="160" t="n">
        <f aca="false">O212*H212</f>
        <v>0</v>
      </c>
      <c r="Q212" s="160" t="n">
        <v>0</v>
      </c>
      <c r="R212" s="160" t="n">
        <f aca="false">Q212*H212</f>
        <v>0</v>
      </c>
      <c r="S212" s="160" t="n">
        <v>0</v>
      </c>
      <c r="T212" s="161" t="n">
        <f aca="false">S212*H212</f>
        <v>0</v>
      </c>
      <c r="AR212" s="162" t="s">
        <v>176</v>
      </c>
      <c r="AT212" s="162" t="s">
        <v>172</v>
      </c>
      <c r="AU212" s="162" t="s">
        <v>78</v>
      </c>
      <c r="AY212" s="4" t="s">
        <v>170</v>
      </c>
      <c r="BE212" s="163" t="n">
        <f aca="false">IF(N212="základní",J212,0)</f>
        <v>2726.4</v>
      </c>
      <c r="BF212" s="163" t="n">
        <f aca="false">IF(N212="snížená",J212,0)</f>
        <v>0</v>
      </c>
      <c r="BG212" s="163" t="n">
        <f aca="false">IF(N212="zákl. přenesená",J212,0)</f>
        <v>0</v>
      </c>
      <c r="BH212" s="163" t="n">
        <f aca="false">IF(N212="sníž. přenesená",J212,0)</f>
        <v>0</v>
      </c>
      <c r="BI212" s="163" t="n">
        <f aca="false">IF(N212="nulová",J212,0)</f>
        <v>0</v>
      </c>
      <c r="BJ212" s="4" t="s">
        <v>78</v>
      </c>
      <c r="BK212" s="163" t="n">
        <f aca="false">ROUND(I212*H212,2)</f>
        <v>2726.4</v>
      </c>
      <c r="BL212" s="4" t="s">
        <v>176</v>
      </c>
      <c r="BM212" s="162" t="s">
        <v>2456</v>
      </c>
    </row>
    <row r="213" s="20" customFormat="true" ht="24.2" hidden="false" customHeight="true" outlineLevel="0" collapsed="false">
      <c r="B213" s="21"/>
      <c r="C213" s="151" t="s">
        <v>885</v>
      </c>
      <c r="D213" s="151" t="s">
        <v>172</v>
      </c>
      <c r="E213" s="152" t="s">
        <v>781</v>
      </c>
      <c r="F213" s="153" t="s">
        <v>2457</v>
      </c>
      <c r="G213" s="154" t="s">
        <v>352</v>
      </c>
      <c r="H213" s="155" t="n">
        <v>10</v>
      </c>
      <c r="I213" s="156" t="n">
        <v>184.76</v>
      </c>
      <c r="J213" s="157" t="n">
        <f aca="false">ROUND(I213*H213,2)</f>
        <v>1847.6</v>
      </c>
      <c r="K213" s="153"/>
      <c r="L213" s="21"/>
      <c r="M213" s="158"/>
      <c r="N213" s="159" t="s">
        <v>42</v>
      </c>
      <c r="O213" s="160" t="n">
        <v>0</v>
      </c>
      <c r="P213" s="160" t="n">
        <f aca="false">O213*H213</f>
        <v>0</v>
      </c>
      <c r="Q213" s="160" t="n">
        <v>0</v>
      </c>
      <c r="R213" s="160" t="n">
        <f aca="false">Q213*H213</f>
        <v>0</v>
      </c>
      <c r="S213" s="160" t="n">
        <v>0</v>
      </c>
      <c r="T213" s="161" t="n">
        <f aca="false">S213*H213</f>
        <v>0</v>
      </c>
      <c r="AR213" s="162" t="s">
        <v>176</v>
      </c>
      <c r="AT213" s="162" t="s">
        <v>172</v>
      </c>
      <c r="AU213" s="162" t="s">
        <v>78</v>
      </c>
      <c r="AY213" s="4" t="s">
        <v>170</v>
      </c>
      <c r="BE213" s="163" t="n">
        <f aca="false">IF(N213="základní",J213,0)</f>
        <v>1847.6</v>
      </c>
      <c r="BF213" s="163" t="n">
        <f aca="false">IF(N213="snížená",J213,0)</f>
        <v>0</v>
      </c>
      <c r="BG213" s="163" t="n">
        <f aca="false">IF(N213="zákl. přenesená",J213,0)</f>
        <v>0</v>
      </c>
      <c r="BH213" s="163" t="n">
        <f aca="false">IF(N213="sníž. přenesená",J213,0)</f>
        <v>0</v>
      </c>
      <c r="BI213" s="163" t="n">
        <f aca="false">IF(N213="nulová",J213,0)</f>
        <v>0</v>
      </c>
      <c r="BJ213" s="4" t="s">
        <v>78</v>
      </c>
      <c r="BK213" s="163" t="n">
        <f aca="false">ROUND(I213*H213,2)</f>
        <v>1847.6</v>
      </c>
      <c r="BL213" s="4" t="s">
        <v>176</v>
      </c>
      <c r="BM213" s="162" t="s">
        <v>2458</v>
      </c>
    </row>
    <row r="214" s="20" customFormat="true" ht="24.2" hidden="false" customHeight="true" outlineLevel="0" collapsed="false">
      <c r="B214" s="21"/>
      <c r="C214" s="151" t="s">
        <v>890</v>
      </c>
      <c r="D214" s="151" t="s">
        <v>172</v>
      </c>
      <c r="E214" s="152" t="s">
        <v>792</v>
      </c>
      <c r="F214" s="153" t="s">
        <v>2459</v>
      </c>
      <c r="G214" s="154" t="s">
        <v>352</v>
      </c>
      <c r="H214" s="155" t="n">
        <v>120</v>
      </c>
      <c r="I214" s="156" t="n">
        <v>98.07</v>
      </c>
      <c r="J214" s="157" t="n">
        <f aca="false">ROUND(I214*H214,2)</f>
        <v>11768.4</v>
      </c>
      <c r="K214" s="153"/>
      <c r="L214" s="21"/>
      <c r="M214" s="158"/>
      <c r="N214" s="159" t="s">
        <v>42</v>
      </c>
      <c r="O214" s="160" t="n">
        <v>0</v>
      </c>
      <c r="P214" s="160" t="n">
        <f aca="false">O214*H214</f>
        <v>0</v>
      </c>
      <c r="Q214" s="160" t="n">
        <v>0</v>
      </c>
      <c r="R214" s="160" t="n">
        <f aca="false">Q214*H214</f>
        <v>0</v>
      </c>
      <c r="S214" s="160" t="n">
        <v>0</v>
      </c>
      <c r="T214" s="161" t="n">
        <f aca="false">S214*H214</f>
        <v>0</v>
      </c>
      <c r="AR214" s="162" t="s">
        <v>176</v>
      </c>
      <c r="AT214" s="162" t="s">
        <v>172</v>
      </c>
      <c r="AU214" s="162" t="s">
        <v>78</v>
      </c>
      <c r="AY214" s="4" t="s">
        <v>170</v>
      </c>
      <c r="BE214" s="163" t="n">
        <f aca="false">IF(N214="základní",J214,0)</f>
        <v>11768.4</v>
      </c>
      <c r="BF214" s="163" t="n">
        <f aca="false">IF(N214="snížená",J214,0)</f>
        <v>0</v>
      </c>
      <c r="BG214" s="163" t="n">
        <f aca="false">IF(N214="zákl. přenesená",J214,0)</f>
        <v>0</v>
      </c>
      <c r="BH214" s="163" t="n">
        <f aca="false">IF(N214="sníž. přenesená",J214,0)</f>
        <v>0</v>
      </c>
      <c r="BI214" s="163" t="n">
        <f aca="false">IF(N214="nulová",J214,0)</f>
        <v>0</v>
      </c>
      <c r="BJ214" s="4" t="s">
        <v>78</v>
      </c>
      <c r="BK214" s="163" t="n">
        <f aca="false">ROUND(I214*H214,2)</f>
        <v>11768.4</v>
      </c>
      <c r="BL214" s="4" t="s">
        <v>176</v>
      </c>
      <c r="BM214" s="162" t="s">
        <v>2460</v>
      </c>
    </row>
    <row r="215" s="20" customFormat="true" ht="24.2" hidden="false" customHeight="true" outlineLevel="0" collapsed="false">
      <c r="B215" s="21"/>
      <c r="C215" s="151" t="s">
        <v>896</v>
      </c>
      <c r="D215" s="151" t="s">
        <v>172</v>
      </c>
      <c r="E215" s="152" t="s">
        <v>798</v>
      </c>
      <c r="F215" s="153" t="s">
        <v>2461</v>
      </c>
      <c r="G215" s="154" t="s">
        <v>352</v>
      </c>
      <c r="H215" s="155" t="n">
        <v>750</v>
      </c>
      <c r="I215" s="156" t="n">
        <v>61.61</v>
      </c>
      <c r="J215" s="157" t="n">
        <f aca="false">ROUND(I215*H215,2)</f>
        <v>46207.5</v>
      </c>
      <c r="K215" s="153"/>
      <c r="L215" s="21"/>
      <c r="M215" s="158"/>
      <c r="N215" s="159" t="s">
        <v>42</v>
      </c>
      <c r="O215" s="160" t="n">
        <v>0</v>
      </c>
      <c r="P215" s="160" t="n">
        <f aca="false">O215*H215</f>
        <v>0</v>
      </c>
      <c r="Q215" s="160" t="n">
        <v>0</v>
      </c>
      <c r="R215" s="160" t="n">
        <f aca="false">Q215*H215</f>
        <v>0</v>
      </c>
      <c r="S215" s="160" t="n">
        <v>0</v>
      </c>
      <c r="T215" s="161" t="n">
        <f aca="false">S215*H215</f>
        <v>0</v>
      </c>
      <c r="AR215" s="162" t="s">
        <v>176</v>
      </c>
      <c r="AT215" s="162" t="s">
        <v>172</v>
      </c>
      <c r="AU215" s="162" t="s">
        <v>78</v>
      </c>
      <c r="AY215" s="4" t="s">
        <v>170</v>
      </c>
      <c r="BE215" s="163" t="n">
        <f aca="false">IF(N215="základní",J215,0)</f>
        <v>46207.5</v>
      </c>
      <c r="BF215" s="163" t="n">
        <f aca="false">IF(N215="snížená",J215,0)</f>
        <v>0</v>
      </c>
      <c r="BG215" s="163" t="n">
        <f aca="false">IF(N215="zákl. přenesená",J215,0)</f>
        <v>0</v>
      </c>
      <c r="BH215" s="163" t="n">
        <f aca="false">IF(N215="sníž. přenesená",J215,0)</f>
        <v>0</v>
      </c>
      <c r="BI215" s="163" t="n">
        <f aca="false">IF(N215="nulová",J215,0)</f>
        <v>0</v>
      </c>
      <c r="BJ215" s="4" t="s">
        <v>78</v>
      </c>
      <c r="BK215" s="163" t="n">
        <f aca="false">ROUND(I215*H215,2)</f>
        <v>46207.5</v>
      </c>
      <c r="BL215" s="4" t="s">
        <v>176</v>
      </c>
      <c r="BM215" s="162" t="s">
        <v>2462</v>
      </c>
    </row>
    <row r="216" s="20" customFormat="true" ht="24.2" hidden="false" customHeight="true" outlineLevel="0" collapsed="false">
      <c r="B216" s="21"/>
      <c r="C216" s="151" t="s">
        <v>902</v>
      </c>
      <c r="D216" s="151" t="s">
        <v>172</v>
      </c>
      <c r="E216" s="152" t="s">
        <v>803</v>
      </c>
      <c r="F216" s="153" t="s">
        <v>2463</v>
      </c>
      <c r="G216" s="154" t="s">
        <v>352</v>
      </c>
      <c r="H216" s="155" t="n">
        <v>730</v>
      </c>
      <c r="I216" s="156" t="n">
        <v>75.17</v>
      </c>
      <c r="J216" s="157" t="n">
        <f aca="false">ROUND(I216*H216,2)</f>
        <v>54874.1</v>
      </c>
      <c r="K216" s="153"/>
      <c r="L216" s="21"/>
      <c r="M216" s="158"/>
      <c r="N216" s="159" t="s">
        <v>42</v>
      </c>
      <c r="O216" s="160" t="n">
        <v>0</v>
      </c>
      <c r="P216" s="160" t="n">
        <f aca="false">O216*H216</f>
        <v>0</v>
      </c>
      <c r="Q216" s="160" t="n">
        <v>0</v>
      </c>
      <c r="R216" s="160" t="n">
        <f aca="false">Q216*H216</f>
        <v>0</v>
      </c>
      <c r="S216" s="160" t="n">
        <v>0</v>
      </c>
      <c r="T216" s="161" t="n">
        <f aca="false">S216*H216</f>
        <v>0</v>
      </c>
      <c r="AR216" s="162" t="s">
        <v>176</v>
      </c>
      <c r="AT216" s="162" t="s">
        <v>172</v>
      </c>
      <c r="AU216" s="162" t="s">
        <v>78</v>
      </c>
      <c r="AY216" s="4" t="s">
        <v>170</v>
      </c>
      <c r="BE216" s="163" t="n">
        <f aca="false">IF(N216="základní",J216,0)</f>
        <v>54874.1</v>
      </c>
      <c r="BF216" s="163" t="n">
        <f aca="false">IF(N216="snížená",J216,0)</f>
        <v>0</v>
      </c>
      <c r="BG216" s="163" t="n">
        <f aca="false">IF(N216="zákl. přenesená",J216,0)</f>
        <v>0</v>
      </c>
      <c r="BH216" s="163" t="n">
        <f aca="false">IF(N216="sníž. přenesená",J216,0)</f>
        <v>0</v>
      </c>
      <c r="BI216" s="163" t="n">
        <f aca="false">IF(N216="nulová",J216,0)</f>
        <v>0</v>
      </c>
      <c r="BJ216" s="4" t="s">
        <v>78</v>
      </c>
      <c r="BK216" s="163" t="n">
        <f aca="false">ROUND(I216*H216,2)</f>
        <v>54874.1</v>
      </c>
      <c r="BL216" s="4" t="s">
        <v>176</v>
      </c>
      <c r="BM216" s="162" t="s">
        <v>2464</v>
      </c>
    </row>
    <row r="217" s="20" customFormat="true" ht="24.2" hidden="false" customHeight="true" outlineLevel="0" collapsed="false">
      <c r="B217" s="21"/>
      <c r="C217" s="151" t="s">
        <v>909</v>
      </c>
      <c r="D217" s="151" t="s">
        <v>172</v>
      </c>
      <c r="E217" s="152" t="s">
        <v>809</v>
      </c>
      <c r="F217" s="153" t="s">
        <v>2465</v>
      </c>
      <c r="G217" s="154" t="s">
        <v>352</v>
      </c>
      <c r="H217" s="155" t="n">
        <v>20</v>
      </c>
      <c r="I217" s="156" t="n">
        <v>93.25</v>
      </c>
      <c r="J217" s="157" t="n">
        <f aca="false">ROUND(I217*H217,2)</f>
        <v>1865</v>
      </c>
      <c r="K217" s="153"/>
      <c r="L217" s="21"/>
      <c r="M217" s="158"/>
      <c r="N217" s="159" t="s">
        <v>42</v>
      </c>
      <c r="O217" s="160" t="n">
        <v>0</v>
      </c>
      <c r="P217" s="160" t="n">
        <f aca="false">O217*H217</f>
        <v>0</v>
      </c>
      <c r="Q217" s="160" t="n">
        <v>0</v>
      </c>
      <c r="R217" s="160" t="n">
        <f aca="false">Q217*H217</f>
        <v>0</v>
      </c>
      <c r="S217" s="160" t="n">
        <v>0</v>
      </c>
      <c r="T217" s="161" t="n">
        <f aca="false">S217*H217</f>
        <v>0</v>
      </c>
      <c r="AR217" s="162" t="s">
        <v>176</v>
      </c>
      <c r="AT217" s="162" t="s">
        <v>172</v>
      </c>
      <c r="AU217" s="162" t="s">
        <v>78</v>
      </c>
      <c r="AY217" s="4" t="s">
        <v>170</v>
      </c>
      <c r="BE217" s="163" t="n">
        <f aca="false">IF(N217="základní",J217,0)</f>
        <v>1865</v>
      </c>
      <c r="BF217" s="163" t="n">
        <f aca="false">IF(N217="snížená",J217,0)</f>
        <v>0</v>
      </c>
      <c r="BG217" s="163" t="n">
        <f aca="false">IF(N217="zákl. přenesená",J217,0)</f>
        <v>0</v>
      </c>
      <c r="BH217" s="163" t="n">
        <f aca="false">IF(N217="sníž. přenesená",J217,0)</f>
        <v>0</v>
      </c>
      <c r="BI217" s="163" t="n">
        <f aca="false">IF(N217="nulová",J217,0)</f>
        <v>0</v>
      </c>
      <c r="BJ217" s="4" t="s">
        <v>78</v>
      </c>
      <c r="BK217" s="163" t="n">
        <f aca="false">ROUND(I217*H217,2)</f>
        <v>1865</v>
      </c>
      <c r="BL217" s="4" t="s">
        <v>176</v>
      </c>
      <c r="BM217" s="162" t="s">
        <v>2466</v>
      </c>
    </row>
    <row r="218" s="20" customFormat="true" ht="23.85" hidden="false" customHeight="false" outlineLevel="0" collapsed="false">
      <c r="B218" s="21"/>
      <c r="D218" s="169" t="s">
        <v>2249</v>
      </c>
      <c r="F218" s="213" t="s">
        <v>2467</v>
      </c>
      <c r="L218" s="21"/>
      <c r="M218" s="166"/>
      <c r="T218" s="52"/>
      <c r="AT218" s="4" t="s">
        <v>2249</v>
      </c>
      <c r="AU218" s="4" t="s">
        <v>78</v>
      </c>
    </row>
    <row r="219" s="20" customFormat="true" ht="21.75" hidden="false" customHeight="true" outlineLevel="0" collapsed="false">
      <c r="B219" s="21"/>
      <c r="C219" s="151" t="s">
        <v>915</v>
      </c>
      <c r="D219" s="151" t="s">
        <v>172</v>
      </c>
      <c r="E219" s="152" t="s">
        <v>812</v>
      </c>
      <c r="F219" s="153" t="s">
        <v>2468</v>
      </c>
      <c r="G219" s="154" t="s">
        <v>352</v>
      </c>
      <c r="H219" s="155" t="n">
        <v>100</v>
      </c>
      <c r="I219" s="156" t="n">
        <v>58.54</v>
      </c>
      <c r="J219" s="157" t="n">
        <f aca="false">ROUND(I219*H219,2)</f>
        <v>5854</v>
      </c>
      <c r="K219" s="153"/>
      <c r="L219" s="21"/>
      <c r="M219" s="158"/>
      <c r="N219" s="159" t="s">
        <v>42</v>
      </c>
      <c r="O219" s="160" t="n">
        <v>0</v>
      </c>
      <c r="P219" s="160" t="n">
        <f aca="false">O219*H219</f>
        <v>0</v>
      </c>
      <c r="Q219" s="160" t="n">
        <v>0</v>
      </c>
      <c r="R219" s="160" t="n">
        <f aca="false">Q219*H219</f>
        <v>0</v>
      </c>
      <c r="S219" s="160" t="n">
        <v>0</v>
      </c>
      <c r="T219" s="161" t="n">
        <f aca="false">S219*H219</f>
        <v>0</v>
      </c>
      <c r="AR219" s="162" t="s">
        <v>176</v>
      </c>
      <c r="AT219" s="162" t="s">
        <v>172</v>
      </c>
      <c r="AU219" s="162" t="s">
        <v>78</v>
      </c>
      <c r="AY219" s="4" t="s">
        <v>170</v>
      </c>
      <c r="BE219" s="163" t="n">
        <f aca="false">IF(N219="základní",J219,0)</f>
        <v>5854</v>
      </c>
      <c r="BF219" s="163" t="n">
        <f aca="false">IF(N219="snížená",J219,0)</f>
        <v>0</v>
      </c>
      <c r="BG219" s="163" t="n">
        <f aca="false">IF(N219="zákl. přenesená",J219,0)</f>
        <v>0</v>
      </c>
      <c r="BH219" s="163" t="n">
        <f aca="false">IF(N219="sníž. přenesená",J219,0)</f>
        <v>0</v>
      </c>
      <c r="BI219" s="163" t="n">
        <f aca="false">IF(N219="nulová",J219,0)</f>
        <v>0</v>
      </c>
      <c r="BJ219" s="4" t="s">
        <v>78</v>
      </c>
      <c r="BK219" s="163" t="n">
        <f aca="false">ROUND(I219*H219,2)</f>
        <v>5854</v>
      </c>
      <c r="BL219" s="4" t="s">
        <v>176</v>
      </c>
      <c r="BM219" s="162" t="s">
        <v>2469</v>
      </c>
    </row>
    <row r="220" s="20" customFormat="true" ht="24.2" hidden="false" customHeight="true" outlineLevel="0" collapsed="false">
      <c r="B220" s="21"/>
      <c r="C220" s="151" t="s">
        <v>920</v>
      </c>
      <c r="D220" s="151" t="s">
        <v>172</v>
      </c>
      <c r="E220" s="152" t="s">
        <v>819</v>
      </c>
      <c r="F220" s="153" t="s">
        <v>2470</v>
      </c>
      <c r="G220" s="154" t="s">
        <v>352</v>
      </c>
      <c r="H220" s="155" t="n">
        <v>20</v>
      </c>
      <c r="I220" s="156" t="n">
        <v>201.59</v>
      </c>
      <c r="J220" s="157" t="n">
        <f aca="false">ROUND(I220*H220,2)</f>
        <v>4031.8</v>
      </c>
      <c r="K220" s="153"/>
      <c r="L220" s="21"/>
      <c r="M220" s="158"/>
      <c r="N220" s="159" t="s">
        <v>42</v>
      </c>
      <c r="O220" s="160" t="n">
        <v>0</v>
      </c>
      <c r="P220" s="160" t="n">
        <f aca="false">O220*H220</f>
        <v>0</v>
      </c>
      <c r="Q220" s="160" t="n">
        <v>0</v>
      </c>
      <c r="R220" s="160" t="n">
        <f aca="false">Q220*H220</f>
        <v>0</v>
      </c>
      <c r="S220" s="160" t="n">
        <v>0</v>
      </c>
      <c r="T220" s="161" t="n">
        <f aca="false">S220*H220</f>
        <v>0</v>
      </c>
      <c r="AR220" s="162" t="s">
        <v>176</v>
      </c>
      <c r="AT220" s="162" t="s">
        <v>172</v>
      </c>
      <c r="AU220" s="162" t="s">
        <v>78</v>
      </c>
      <c r="AY220" s="4" t="s">
        <v>170</v>
      </c>
      <c r="BE220" s="163" t="n">
        <f aca="false">IF(N220="základní",J220,0)</f>
        <v>4031.8</v>
      </c>
      <c r="BF220" s="163" t="n">
        <f aca="false">IF(N220="snížená",J220,0)</f>
        <v>0</v>
      </c>
      <c r="BG220" s="163" t="n">
        <f aca="false">IF(N220="zákl. přenesená",J220,0)</f>
        <v>0</v>
      </c>
      <c r="BH220" s="163" t="n">
        <f aca="false">IF(N220="sníž. přenesená",J220,0)</f>
        <v>0</v>
      </c>
      <c r="BI220" s="163" t="n">
        <f aca="false">IF(N220="nulová",J220,0)</f>
        <v>0</v>
      </c>
      <c r="BJ220" s="4" t="s">
        <v>78</v>
      </c>
      <c r="BK220" s="163" t="n">
        <f aca="false">ROUND(I220*H220,2)</f>
        <v>4031.8</v>
      </c>
      <c r="BL220" s="4" t="s">
        <v>176</v>
      </c>
      <c r="BM220" s="162" t="s">
        <v>2471</v>
      </c>
    </row>
    <row r="221" s="20" customFormat="true" ht="24.2" hidden="false" customHeight="true" outlineLevel="0" collapsed="false">
      <c r="B221" s="21"/>
      <c r="C221" s="151" t="s">
        <v>925</v>
      </c>
      <c r="D221" s="151" t="s">
        <v>172</v>
      </c>
      <c r="E221" s="152" t="s">
        <v>826</v>
      </c>
      <c r="F221" s="153" t="s">
        <v>2472</v>
      </c>
      <c r="G221" s="154" t="s">
        <v>352</v>
      </c>
      <c r="H221" s="155" t="n">
        <v>45</v>
      </c>
      <c r="I221" s="156" t="n">
        <v>507.5</v>
      </c>
      <c r="J221" s="157" t="n">
        <f aca="false">ROUND(I221*H221,2)</f>
        <v>22837.5</v>
      </c>
      <c r="K221" s="153"/>
      <c r="L221" s="21"/>
      <c r="M221" s="158"/>
      <c r="N221" s="159" t="s">
        <v>42</v>
      </c>
      <c r="O221" s="160" t="n">
        <v>0</v>
      </c>
      <c r="P221" s="160" t="n">
        <f aca="false">O221*H221</f>
        <v>0</v>
      </c>
      <c r="Q221" s="160" t="n">
        <v>0</v>
      </c>
      <c r="R221" s="160" t="n">
        <f aca="false">Q221*H221</f>
        <v>0</v>
      </c>
      <c r="S221" s="160" t="n">
        <v>0</v>
      </c>
      <c r="T221" s="161" t="n">
        <f aca="false">S221*H221</f>
        <v>0</v>
      </c>
      <c r="AR221" s="162" t="s">
        <v>176</v>
      </c>
      <c r="AT221" s="162" t="s">
        <v>172</v>
      </c>
      <c r="AU221" s="162" t="s">
        <v>78</v>
      </c>
      <c r="AY221" s="4" t="s">
        <v>170</v>
      </c>
      <c r="BE221" s="163" t="n">
        <f aca="false">IF(N221="základní",J221,0)</f>
        <v>22837.5</v>
      </c>
      <c r="BF221" s="163" t="n">
        <f aca="false">IF(N221="snížená",J221,0)</f>
        <v>0</v>
      </c>
      <c r="BG221" s="163" t="n">
        <f aca="false">IF(N221="zákl. přenesená",J221,0)</f>
        <v>0</v>
      </c>
      <c r="BH221" s="163" t="n">
        <f aca="false">IF(N221="sníž. přenesená",J221,0)</f>
        <v>0</v>
      </c>
      <c r="BI221" s="163" t="n">
        <f aca="false">IF(N221="nulová",J221,0)</f>
        <v>0</v>
      </c>
      <c r="BJ221" s="4" t="s">
        <v>78</v>
      </c>
      <c r="BK221" s="163" t="n">
        <f aca="false">ROUND(I221*H221,2)</f>
        <v>22837.5</v>
      </c>
      <c r="BL221" s="4" t="s">
        <v>176</v>
      </c>
      <c r="BM221" s="162" t="s">
        <v>2473</v>
      </c>
    </row>
    <row r="222" s="139" customFormat="true" ht="25.9" hidden="false" customHeight="true" outlineLevel="0" collapsed="false">
      <c r="B222" s="140"/>
      <c r="D222" s="141" t="s">
        <v>70</v>
      </c>
      <c r="E222" s="142" t="s">
        <v>2474</v>
      </c>
      <c r="F222" s="142" t="s">
        <v>2475</v>
      </c>
      <c r="J222" s="143" t="n">
        <f aca="false">BK222</f>
        <v>65652.86</v>
      </c>
      <c r="L222" s="140"/>
      <c r="M222" s="144"/>
      <c r="P222" s="145" t="n">
        <f aca="false">SUM(P223:P233)</f>
        <v>0</v>
      </c>
      <c r="R222" s="145" t="n">
        <f aca="false">SUM(R223:R233)</f>
        <v>0</v>
      </c>
      <c r="T222" s="146" t="n">
        <f aca="false">SUM(T223:T233)</f>
        <v>0</v>
      </c>
      <c r="AR222" s="141" t="s">
        <v>78</v>
      </c>
      <c r="AT222" s="147" t="s">
        <v>70</v>
      </c>
      <c r="AU222" s="147" t="s">
        <v>71</v>
      </c>
      <c r="AY222" s="141" t="s">
        <v>170</v>
      </c>
      <c r="BK222" s="148" t="n">
        <f aca="false">SUM(BK223:BK233)</f>
        <v>65652.86</v>
      </c>
    </row>
    <row r="223" s="20" customFormat="true" ht="16.5" hidden="false" customHeight="true" outlineLevel="0" collapsed="false">
      <c r="B223" s="21"/>
      <c r="C223" s="151" t="s">
        <v>930</v>
      </c>
      <c r="D223" s="151" t="s">
        <v>172</v>
      </c>
      <c r="E223" s="152" t="s">
        <v>930</v>
      </c>
      <c r="F223" s="153" t="s">
        <v>2476</v>
      </c>
      <c r="G223" s="154" t="s">
        <v>352</v>
      </c>
      <c r="H223" s="155" t="n">
        <v>190</v>
      </c>
      <c r="I223" s="156" t="n">
        <v>104.49</v>
      </c>
      <c r="J223" s="157" t="n">
        <f aca="false">ROUND(I223*H223,2)</f>
        <v>19853.1</v>
      </c>
      <c r="K223" s="153"/>
      <c r="L223" s="21"/>
      <c r="M223" s="158"/>
      <c r="N223" s="159" t="s">
        <v>42</v>
      </c>
      <c r="O223" s="160" t="n">
        <v>0</v>
      </c>
      <c r="P223" s="160" t="n">
        <f aca="false">O223*H223</f>
        <v>0</v>
      </c>
      <c r="Q223" s="160" t="n">
        <v>0</v>
      </c>
      <c r="R223" s="160" t="n">
        <f aca="false">Q223*H223</f>
        <v>0</v>
      </c>
      <c r="S223" s="160" t="n">
        <v>0</v>
      </c>
      <c r="T223" s="161" t="n">
        <f aca="false">S223*H223</f>
        <v>0</v>
      </c>
      <c r="AR223" s="162" t="s">
        <v>176</v>
      </c>
      <c r="AT223" s="162" t="s">
        <v>172</v>
      </c>
      <c r="AU223" s="162" t="s">
        <v>78</v>
      </c>
      <c r="AY223" s="4" t="s">
        <v>170</v>
      </c>
      <c r="BE223" s="163" t="n">
        <f aca="false">IF(N223="základní",J223,0)</f>
        <v>19853.1</v>
      </c>
      <c r="BF223" s="163" t="n">
        <f aca="false">IF(N223="snížená",J223,0)</f>
        <v>0</v>
      </c>
      <c r="BG223" s="163" t="n">
        <f aca="false">IF(N223="zákl. přenesená",J223,0)</f>
        <v>0</v>
      </c>
      <c r="BH223" s="163" t="n">
        <f aca="false">IF(N223="sníž. přenesená",J223,0)</f>
        <v>0</v>
      </c>
      <c r="BI223" s="163" t="n">
        <f aca="false">IF(N223="nulová",J223,0)</f>
        <v>0</v>
      </c>
      <c r="BJ223" s="4" t="s">
        <v>78</v>
      </c>
      <c r="BK223" s="163" t="n">
        <f aca="false">ROUND(I223*H223,2)</f>
        <v>19853.1</v>
      </c>
      <c r="BL223" s="4" t="s">
        <v>176</v>
      </c>
      <c r="BM223" s="162" t="s">
        <v>2477</v>
      </c>
    </row>
    <row r="224" s="20" customFormat="true" ht="24.2" hidden="false" customHeight="true" outlineLevel="0" collapsed="false">
      <c r="B224" s="21"/>
      <c r="C224" s="151" t="s">
        <v>936</v>
      </c>
      <c r="D224" s="151" t="s">
        <v>172</v>
      </c>
      <c r="E224" s="152" t="s">
        <v>936</v>
      </c>
      <c r="F224" s="153" t="s">
        <v>2478</v>
      </c>
      <c r="G224" s="154" t="s">
        <v>352</v>
      </c>
      <c r="H224" s="155" t="n">
        <v>110</v>
      </c>
      <c r="I224" s="156" t="n">
        <v>183.05</v>
      </c>
      <c r="J224" s="157" t="n">
        <f aca="false">ROUND(I224*H224,2)</f>
        <v>20135.5</v>
      </c>
      <c r="K224" s="153"/>
      <c r="L224" s="21"/>
      <c r="M224" s="158"/>
      <c r="N224" s="159" t="s">
        <v>42</v>
      </c>
      <c r="O224" s="160" t="n">
        <v>0</v>
      </c>
      <c r="P224" s="160" t="n">
        <f aca="false">O224*H224</f>
        <v>0</v>
      </c>
      <c r="Q224" s="160" t="n">
        <v>0</v>
      </c>
      <c r="R224" s="160" t="n">
        <f aca="false">Q224*H224</f>
        <v>0</v>
      </c>
      <c r="S224" s="160" t="n">
        <v>0</v>
      </c>
      <c r="T224" s="161" t="n">
        <f aca="false">S224*H224</f>
        <v>0</v>
      </c>
      <c r="AR224" s="162" t="s">
        <v>176</v>
      </c>
      <c r="AT224" s="162" t="s">
        <v>172</v>
      </c>
      <c r="AU224" s="162" t="s">
        <v>78</v>
      </c>
      <c r="AY224" s="4" t="s">
        <v>170</v>
      </c>
      <c r="BE224" s="163" t="n">
        <f aca="false">IF(N224="základní",J224,0)</f>
        <v>20135.5</v>
      </c>
      <c r="BF224" s="163" t="n">
        <f aca="false">IF(N224="snížená",J224,0)</f>
        <v>0</v>
      </c>
      <c r="BG224" s="163" t="n">
        <f aca="false">IF(N224="zákl. přenesená",J224,0)</f>
        <v>0</v>
      </c>
      <c r="BH224" s="163" t="n">
        <f aca="false">IF(N224="sníž. přenesená",J224,0)</f>
        <v>0</v>
      </c>
      <c r="BI224" s="163" t="n">
        <f aca="false">IF(N224="nulová",J224,0)</f>
        <v>0</v>
      </c>
      <c r="BJ224" s="4" t="s">
        <v>78</v>
      </c>
      <c r="BK224" s="163" t="n">
        <f aca="false">ROUND(I224*H224,2)</f>
        <v>20135.5</v>
      </c>
      <c r="BL224" s="4" t="s">
        <v>176</v>
      </c>
      <c r="BM224" s="162" t="s">
        <v>2479</v>
      </c>
    </row>
    <row r="225" s="20" customFormat="true" ht="24.2" hidden="false" customHeight="true" outlineLevel="0" collapsed="false">
      <c r="B225" s="21"/>
      <c r="C225" s="151" t="s">
        <v>939</v>
      </c>
      <c r="D225" s="151" t="s">
        <v>172</v>
      </c>
      <c r="E225" s="152" t="s">
        <v>939</v>
      </c>
      <c r="F225" s="153" t="s">
        <v>2480</v>
      </c>
      <c r="G225" s="154" t="s">
        <v>352</v>
      </c>
      <c r="H225" s="155" t="n">
        <v>18</v>
      </c>
      <c r="I225" s="156" t="n">
        <v>249.05</v>
      </c>
      <c r="J225" s="157" t="n">
        <f aca="false">ROUND(I225*H225,2)</f>
        <v>4482.9</v>
      </c>
      <c r="K225" s="153"/>
      <c r="L225" s="21"/>
      <c r="M225" s="158"/>
      <c r="N225" s="159" t="s">
        <v>42</v>
      </c>
      <c r="O225" s="160" t="n">
        <v>0</v>
      </c>
      <c r="P225" s="160" t="n">
        <f aca="false">O225*H225</f>
        <v>0</v>
      </c>
      <c r="Q225" s="160" t="n">
        <v>0</v>
      </c>
      <c r="R225" s="160" t="n">
        <f aca="false">Q225*H225</f>
        <v>0</v>
      </c>
      <c r="S225" s="160" t="n">
        <v>0</v>
      </c>
      <c r="T225" s="161" t="n">
        <f aca="false">S225*H225</f>
        <v>0</v>
      </c>
      <c r="AR225" s="162" t="s">
        <v>176</v>
      </c>
      <c r="AT225" s="162" t="s">
        <v>172</v>
      </c>
      <c r="AU225" s="162" t="s">
        <v>78</v>
      </c>
      <c r="AY225" s="4" t="s">
        <v>170</v>
      </c>
      <c r="BE225" s="163" t="n">
        <f aca="false">IF(N225="základní",J225,0)</f>
        <v>4482.9</v>
      </c>
      <c r="BF225" s="163" t="n">
        <f aca="false">IF(N225="snížená",J225,0)</f>
        <v>0</v>
      </c>
      <c r="BG225" s="163" t="n">
        <f aca="false">IF(N225="zákl. přenesená",J225,0)</f>
        <v>0</v>
      </c>
      <c r="BH225" s="163" t="n">
        <f aca="false">IF(N225="sníž. přenesená",J225,0)</f>
        <v>0</v>
      </c>
      <c r="BI225" s="163" t="n">
        <f aca="false">IF(N225="nulová",J225,0)</f>
        <v>0</v>
      </c>
      <c r="BJ225" s="4" t="s">
        <v>78</v>
      </c>
      <c r="BK225" s="163" t="n">
        <f aca="false">ROUND(I225*H225,2)</f>
        <v>4482.9</v>
      </c>
      <c r="BL225" s="4" t="s">
        <v>176</v>
      </c>
      <c r="BM225" s="162" t="s">
        <v>2481</v>
      </c>
    </row>
    <row r="226" s="20" customFormat="true" ht="16.5" hidden="false" customHeight="true" outlineLevel="0" collapsed="false">
      <c r="B226" s="21"/>
      <c r="C226" s="151" t="s">
        <v>945</v>
      </c>
      <c r="D226" s="151" t="s">
        <v>172</v>
      </c>
      <c r="E226" s="152" t="s">
        <v>945</v>
      </c>
      <c r="F226" s="153" t="s">
        <v>2482</v>
      </c>
      <c r="G226" s="154" t="s">
        <v>1514</v>
      </c>
      <c r="H226" s="155" t="n">
        <v>2</v>
      </c>
      <c r="I226" s="156" t="n">
        <v>413.4</v>
      </c>
      <c r="J226" s="157" t="n">
        <f aca="false">ROUND(I226*H226,2)</f>
        <v>826.8</v>
      </c>
      <c r="K226" s="153"/>
      <c r="L226" s="21"/>
      <c r="M226" s="158"/>
      <c r="N226" s="159" t="s">
        <v>42</v>
      </c>
      <c r="O226" s="160" t="n">
        <v>0</v>
      </c>
      <c r="P226" s="160" t="n">
        <f aca="false">O226*H226</f>
        <v>0</v>
      </c>
      <c r="Q226" s="160" t="n">
        <v>0</v>
      </c>
      <c r="R226" s="160" t="n">
        <f aca="false">Q226*H226</f>
        <v>0</v>
      </c>
      <c r="S226" s="160" t="n">
        <v>0</v>
      </c>
      <c r="T226" s="161" t="n">
        <f aca="false">S226*H226</f>
        <v>0</v>
      </c>
      <c r="AR226" s="162" t="s">
        <v>176</v>
      </c>
      <c r="AT226" s="162" t="s">
        <v>172</v>
      </c>
      <c r="AU226" s="162" t="s">
        <v>78</v>
      </c>
      <c r="AY226" s="4" t="s">
        <v>170</v>
      </c>
      <c r="BE226" s="163" t="n">
        <f aca="false">IF(N226="základní",J226,0)</f>
        <v>826.8</v>
      </c>
      <c r="BF226" s="163" t="n">
        <f aca="false">IF(N226="snížená",J226,0)</f>
        <v>0</v>
      </c>
      <c r="BG226" s="163" t="n">
        <f aca="false">IF(N226="zákl. přenesená",J226,0)</f>
        <v>0</v>
      </c>
      <c r="BH226" s="163" t="n">
        <f aca="false">IF(N226="sníž. přenesená",J226,0)</f>
        <v>0</v>
      </c>
      <c r="BI226" s="163" t="n">
        <f aca="false">IF(N226="nulová",J226,0)</f>
        <v>0</v>
      </c>
      <c r="BJ226" s="4" t="s">
        <v>78</v>
      </c>
      <c r="BK226" s="163" t="n">
        <f aca="false">ROUND(I226*H226,2)</f>
        <v>826.8</v>
      </c>
      <c r="BL226" s="4" t="s">
        <v>176</v>
      </c>
      <c r="BM226" s="162" t="s">
        <v>2483</v>
      </c>
    </row>
    <row r="227" s="20" customFormat="true" ht="16.5" hidden="false" customHeight="true" outlineLevel="0" collapsed="false">
      <c r="B227" s="21"/>
      <c r="C227" s="151" t="s">
        <v>948</v>
      </c>
      <c r="D227" s="151" t="s">
        <v>172</v>
      </c>
      <c r="E227" s="152" t="s">
        <v>948</v>
      </c>
      <c r="F227" s="153" t="s">
        <v>2484</v>
      </c>
      <c r="G227" s="154" t="s">
        <v>1514</v>
      </c>
      <c r="H227" s="155" t="n">
        <v>17</v>
      </c>
      <c r="I227" s="156" t="n">
        <v>187.08</v>
      </c>
      <c r="J227" s="157" t="n">
        <f aca="false">ROUND(I227*H227,2)</f>
        <v>3180.36</v>
      </c>
      <c r="K227" s="153"/>
      <c r="L227" s="21"/>
      <c r="M227" s="158"/>
      <c r="N227" s="159" t="s">
        <v>42</v>
      </c>
      <c r="O227" s="160" t="n">
        <v>0</v>
      </c>
      <c r="P227" s="160" t="n">
        <f aca="false">O227*H227</f>
        <v>0</v>
      </c>
      <c r="Q227" s="160" t="n">
        <v>0</v>
      </c>
      <c r="R227" s="160" t="n">
        <f aca="false">Q227*H227</f>
        <v>0</v>
      </c>
      <c r="S227" s="160" t="n">
        <v>0</v>
      </c>
      <c r="T227" s="161" t="n">
        <f aca="false">S227*H227</f>
        <v>0</v>
      </c>
      <c r="AR227" s="162" t="s">
        <v>176</v>
      </c>
      <c r="AT227" s="162" t="s">
        <v>172</v>
      </c>
      <c r="AU227" s="162" t="s">
        <v>78</v>
      </c>
      <c r="AY227" s="4" t="s">
        <v>170</v>
      </c>
      <c r="BE227" s="163" t="n">
        <f aca="false">IF(N227="základní",J227,0)</f>
        <v>3180.36</v>
      </c>
      <c r="BF227" s="163" t="n">
        <f aca="false">IF(N227="snížená",J227,0)</f>
        <v>0</v>
      </c>
      <c r="BG227" s="163" t="n">
        <f aca="false">IF(N227="zákl. přenesená",J227,0)</f>
        <v>0</v>
      </c>
      <c r="BH227" s="163" t="n">
        <f aca="false">IF(N227="sníž. přenesená",J227,0)</f>
        <v>0</v>
      </c>
      <c r="BI227" s="163" t="n">
        <f aca="false">IF(N227="nulová",J227,0)</f>
        <v>0</v>
      </c>
      <c r="BJ227" s="4" t="s">
        <v>78</v>
      </c>
      <c r="BK227" s="163" t="n">
        <f aca="false">ROUND(I227*H227,2)</f>
        <v>3180.36</v>
      </c>
      <c r="BL227" s="4" t="s">
        <v>176</v>
      </c>
      <c r="BM227" s="162" t="s">
        <v>2485</v>
      </c>
    </row>
    <row r="228" s="20" customFormat="true" ht="16.5" hidden="false" customHeight="true" outlineLevel="0" collapsed="false">
      <c r="B228" s="21"/>
      <c r="C228" s="151" t="s">
        <v>954</v>
      </c>
      <c r="D228" s="151" t="s">
        <v>172</v>
      </c>
      <c r="E228" s="152" t="s">
        <v>954</v>
      </c>
      <c r="F228" s="153" t="s">
        <v>2486</v>
      </c>
      <c r="G228" s="154" t="s">
        <v>1514</v>
      </c>
      <c r="H228" s="155" t="n">
        <v>10</v>
      </c>
      <c r="I228" s="156" t="n">
        <v>175.28</v>
      </c>
      <c r="J228" s="157" t="n">
        <f aca="false">ROUND(I228*H228,2)</f>
        <v>1752.8</v>
      </c>
      <c r="K228" s="153"/>
      <c r="L228" s="21"/>
      <c r="M228" s="158"/>
      <c r="N228" s="159" t="s">
        <v>42</v>
      </c>
      <c r="O228" s="160" t="n">
        <v>0</v>
      </c>
      <c r="P228" s="160" t="n">
        <f aca="false">O228*H228</f>
        <v>0</v>
      </c>
      <c r="Q228" s="160" t="n">
        <v>0</v>
      </c>
      <c r="R228" s="160" t="n">
        <f aca="false">Q228*H228</f>
        <v>0</v>
      </c>
      <c r="S228" s="160" t="n">
        <v>0</v>
      </c>
      <c r="T228" s="161" t="n">
        <f aca="false">S228*H228</f>
        <v>0</v>
      </c>
      <c r="AR228" s="162" t="s">
        <v>176</v>
      </c>
      <c r="AT228" s="162" t="s">
        <v>172</v>
      </c>
      <c r="AU228" s="162" t="s">
        <v>78</v>
      </c>
      <c r="AY228" s="4" t="s">
        <v>170</v>
      </c>
      <c r="BE228" s="163" t="n">
        <f aca="false">IF(N228="základní",J228,0)</f>
        <v>1752.8</v>
      </c>
      <c r="BF228" s="163" t="n">
        <f aca="false">IF(N228="snížená",J228,0)</f>
        <v>0</v>
      </c>
      <c r="BG228" s="163" t="n">
        <f aca="false">IF(N228="zákl. přenesená",J228,0)</f>
        <v>0</v>
      </c>
      <c r="BH228" s="163" t="n">
        <f aca="false">IF(N228="sníž. přenesená",J228,0)</f>
        <v>0</v>
      </c>
      <c r="BI228" s="163" t="n">
        <f aca="false">IF(N228="nulová",J228,0)</f>
        <v>0</v>
      </c>
      <c r="BJ228" s="4" t="s">
        <v>78</v>
      </c>
      <c r="BK228" s="163" t="n">
        <f aca="false">ROUND(I228*H228,2)</f>
        <v>1752.8</v>
      </c>
      <c r="BL228" s="4" t="s">
        <v>176</v>
      </c>
      <c r="BM228" s="162" t="s">
        <v>2487</v>
      </c>
    </row>
    <row r="229" s="20" customFormat="true" ht="16.5" hidden="false" customHeight="true" outlineLevel="0" collapsed="false">
      <c r="B229" s="21"/>
      <c r="C229" s="151" t="s">
        <v>959</v>
      </c>
      <c r="D229" s="151" t="s">
        <v>172</v>
      </c>
      <c r="E229" s="152" t="s">
        <v>959</v>
      </c>
      <c r="F229" s="153" t="s">
        <v>2488</v>
      </c>
      <c r="G229" s="154" t="s">
        <v>1514</v>
      </c>
      <c r="H229" s="155" t="n">
        <v>6</v>
      </c>
      <c r="I229" s="156" t="n">
        <v>198.78</v>
      </c>
      <c r="J229" s="157" t="n">
        <f aca="false">ROUND(I229*H229,2)</f>
        <v>1192.68</v>
      </c>
      <c r="K229" s="153"/>
      <c r="L229" s="21"/>
      <c r="M229" s="158"/>
      <c r="N229" s="159" t="s">
        <v>42</v>
      </c>
      <c r="O229" s="160" t="n">
        <v>0</v>
      </c>
      <c r="P229" s="160" t="n">
        <f aca="false">O229*H229</f>
        <v>0</v>
      </c>
      <c r="Q229" s="160" t="n">
        <v>0</v>
      </c>
      <c r="R229" s="160" t="n">
        <f aca="false">Q229*H229</f>
        <v>0</v>
      </c>
      <c r="S229" s="160" t="n">
        <v>0</v>
      </c>
      <c r="T229" s="161" t="n">
        <f aca="false">S229*H229</f>
        <v>0</v>
      </c>
      <c r="AR229" s="162" t="s">
        <v>176</v>
      </c>
      <c r="AT229" s="162" t="s">
        <v>172</v>
      </c>
      <c r="AU229" s="162" t="s">
        <v>78</v>
      </c>
      <c r="AY229" s="4" t="s">
        <v>170</v>
      </c>
      <c r="BE229" s="163" t="n">
        <f aca="false">IF(N229="základní",J229,0)</f>
        <v>1192.68</v>
      </c>
      <c r="BF229" s="163" t="n">
        <f aca="false">IF(N229="snížená",J229,0)</f>
        <v>0</v>
      </c>
      <c r="BG229" s="163" t="n">
        <f aca="false">IF(N229="zákl. přenesená",J229,0)</f>
        <v>0</v>
      </c>
      <c r="BH229" s="163" t="n">
        <f aca="false">IF(N229="sníž. přenesená",J229,0)</f>
        <v>0</v>
      </c>
      <c r="BI229" s="163" t="n">
        <f aca="false">IF(N229="nulová",J229,0)</f>
        <v>0</v>
      </c>
      <c r="BJ229" s="4" t="s">
        <v>78</v>
      </c>
      <c r="BK229" s="163" t="n">
        <f aca="false">ROUND(I229*H229,2)</f>
        <v>1192.68</v>
      </c>
      <c r="BL229" s="4" t="s">
        <v>176</v>
      </c>
      <c r="BM229" s="162" t="s">
        <v>2489</v>
      </c>
    </row>
    <row r="230" s="20" customFormat="true" ht="16.5" hidden="false" customHeight="true" outlineLevel="0" collapsed="false">
      <c r="B230" s="21"/>
      <c r="C230" s="151" t="s">
        <v>965</v>
      </c>
      <c r="D230" s="151" t="s">
        <v>172</v>
      </c>
      <c r="E230" s="152" t="s">
        <v>965</v>
      </c>
      <c r="F230" s="153" t="s">
        <v>2490</v>
      </c>
      <c r="G230" s="154" t="s">
        <v>1514</v>
      </c>
      <c r="H230" s="155" t="n">
        <v>6</v>
      </c>
      <c r="I230" s="156" t="n">
        <v>586.95</v>
      </c>
      <c r="J230" s="157" t="n">
        <f aca="false">ROUND(I230*H230,2)</f>
        <v>3521.7</v>
      </c>
      <c r="K230" s="153"/>
      <c r="L230" s="21"/>
      <c r="M230" s="158"/>
      <c r="N230" s="159" t="s">
        <v>42</v>
      </c>
      <c r="O230" s="160" t="n">
        <v>0</v>
      </c>
      <c r="P230" s="160" t="n">
        <f aca="false">O230*H230</f>
        <v>0</v>
      </c>
      <c r="Q230" s="160" t="n">
        <v>0</v>
      </c>
      <c r="R230" s="160" t="n">
        <f aca="false">Q230*H230</f>
        <v>0</v>
      </c>
      <c r="S230" s="160" t="n">
        <v>0</v>
      </c>
      <c r="T230" s="161" t="n">
        <f aca="false">S230*H230</f>
        <v>0</v>
      </c>
      <c r="AR230" s="162" t="s">
        <v>176</v>
      </c>
      <c r="AT230" s="162" t="s">
        <v>172</v>
      </c>
      <c r="AU230" s="162" t="s">
        <v>78</v>
      </c>
      <c r="AY230" s="4" t="s">
        <v>170</v>
      </c>
      <c r="BE230" s="163" t="n">
        <f aca="false">IF(N230="základní",J230,0)</f>
        <v>3521.7</v>
      </c>
      <c r="BF230" s="163" t="n">
        <f aca="false">IF(N230="snížená",J230,0)</f>
        <v>0</v>
      </c>
      <c r="BG230" s="163" t="n">
        <f aca="false">IF(N230="zákl. přenesená",J230,0)</f>
        <v>0</v>
      </c>
      <c r="BH230" s="163" t="n">
        <f aca="false">IF(N230="sníž. přenesená",J230,0)</f>
        <v>0</v>
      </c>
      <c r="BI230" s="163" t="n">
        <f aca="false">IF(N230="nulová",J230,0)</f>
        <v>0</v>
      </c>
      <c r="BJ230" s="4" t="s">
        <v>78</v>
      </c>
      <c r="BK230" s="163" t="n">
        <f aca="false">ROUND(I230*H230,2)</f>
        <v>3521.7</v>
      </c>
      <c r="BL230" s="4" t="s">
        <v>176</v>
      </c>
      <c r="BM230" s="162" t="s">
        <v>2491</v>
      </c>
    </row>
    <row r="231" s="20" customFormat="true" ht="16.5" hidden="false" customHeight="true" outlineLevel="0" collapsed="false">
      <c r="B231" s="21"/>
      <c r="C231" s="151" t="s">
        <v>970</v>
      </c>
      <c r="D231" s="151" t="s">
        <v>172</v>
      </c>
      <c r="E231" s="152" t="s">
        <v>970</v>
      </c>
      <c r="F231" s="153" t="s">
        <v>2492</v>
      </c>
      <c r="G231" s="154" t="s">
        <v>1514</v>
      </c>
      <c r="H231" s="155" t="n">
        <v>18</v>
      </c>
      <c r="I231" s="156" t="n">
        <v>39</v>
      </c>
      <c r="J231" s="157" t="n">
        <f aca="false">ROUND(I231*H231,2)</f>
        <v>702</v>
      </c>
      <c r="K231" s="153"/>
      <c r="L231" s="21"/>
      <c r="M231" s="158"/>
      <c r="N231" s="159" t="s">
        <v>42</v>
      </c>
      <c r="O231" s="160" t="n">
        <v>0</v>
      </c>
      <c r="P231" s="160" t="n">
        <f aca="false">O231*H231</f>
        <v>0</v>
      </c>
      <c r="Q231" s="160" t="n">
        <v>0</v>
      </c>
      <c r="R231" s="160" t="n">
        <f aca="false">Q231*H231</f>
        <v>0</v>
      </c>
      <c r="S231" s="160" t="n">
        <v>0</v>
      </c>
      <c r="T231" s="161" t="n">
        <f aca="false">S231*H231</f>
        <v>0</v>
      </c>
      <c r="AR231" s="162" t="s">
        <v>176</v>
      </c>
      <c r="AT231" s="162" t="s">
        <v>172</v>
      </c>
      <c r="AU231" s="162" t="s">
        <v>78</v>
      </c>
      <c r="AY231" s="4" t="s">
        <v>170</v>
      </c>
      <c r="BE231" s="163" t="n">
        <f aca="false">IF(N231="základní",J231,0)</f>
        <v>702</v>
      </c>
      <c r="BF231" s="163" t="n">
        <f aca="false">IF(N231="snížená",J231,0)</f>
        <v>0</v>
      </c>
      <c r="BG231" s="163" t="n">
        <f aca="false">IF(N231="zákl. přenesená",J231,0)</f>
        <v>0</v>
      </c>
      <c r="BH231" s="163" t="n">
        <f aca="false">IF(N231="sníž. přenesená",J231,0)</f>
        <v>0</v>
      </c>
      <c r="BI231" s="163" t="n">
        <f aca="false">IF(N231="nulová",J231,0)</f>
        <v>0</v>
      </c>
      <c r="BJ231" s="4" t="s">
        <v>78</v>
      </c>
      <c r="BK231" s="163" t="n">
        <f aca="false">ROUND(I231*H231,2)</f>
        <v>702</v>
      </c>
      <c r="BL231" s="4" t="s">
        <v>176</v>
      </c>
      <c r="BM231" s="162" t="s">
        <v>2493</v>
      </c>
    </row>
    <row r="232" s="20" customFormat="true" ht="16.5" hidden="false" customHeight="true" outlineLevel="0" collapsed="false">
      <c r="B232" s="21"/>
      <c r="C232" s="151" t="s">
        <v>977</v>
      </c>
      <c r="D232" s="151" t="s">
        <v>172</v>
      </c>
      <c r="E232" s="152" t="s">
        <v>977</v>
      </c>
      <c r="F232" s="153" t="s">
        <v>2494</v>
      </c>
      <c r="G232" s="154" t="s">
        <v>1514</v>
      </c>
      <c r="H232" s="155" t="n">
        <v>110</v>
      </c>
      <c r="I232" s="156" t="n">
        <v>78.6</v>
      </c>
      <c r="J232" s="157" t="n">
        <f aca="false">ROUND(I232*H232,2)</f>
        <v>8646</v>
      </c>
      <c r="K232" s="153"/>
      <c r="L232" s="21"/>
      <c r="M232" s="158"/>
      <c r="N232" s="159" t="s">
        <v>42</v>
      </c>
      <c r="O232" s="160" t="n">
        <v>0</v>
      </c>
      <c r="P232" s="160" t="n">
        <f aca="false">O232*H232</f>
        <v>0</v>
      </c>
      <c r="Q232" s="160" t="n">
        <v>0</v>
      </c>
      <c r="R232" s="160" t="n">
        <f aca="false">Q232*H232</f>
        <v>0</v>
      </c>
      <c r="S232" s="160" t="n">
        <v>0</v>
      </c>
      <c r="T232" s="161" t="n">
        <f aca="false">S232*H232</f>
        <v>0</v>
      </c>
      <c r="AR232" s="162" t="s">
        <v>176</v>
      </c>
      <c r="AT232" s="162" t="s">
        <v>172</v>
      </c>
      <c r="AU232" s="162" t="s">
        <v>78</v>
      </c>
      <c r="AY232" s="4" t="s">
        <v>170</v>
      </c>
      <c r="BE232" s="163" t="n">
        <f aca="false">IF(N232="základní",J232,0)</f>
        <v>8646</v>
      </c>
      <c r="BF232" s="163" t="n">
        <f aca="false">IF(N232="snížená",J232,0)</f>
        <v>0</v>
      </c>
      <c r="BG232" s="163" t="n">
        <f aca="false">IF(N232="zákl. přenesená",J232,0)</f>
        <v>0</v>
      </c>
      <c r="BH232" s="163" t="n">
        <f aca="false">IF(N232="sníž. přenesená",J232,0)</f>
        <v>0</v>
      </c>
      <c r="BI232" s="163" t="n">
        <f aca="false">IF(N232="nulová",J232,0)</f>
        <v>0</v>
      </c>
      <c r="BJ232" s="4" t="s">
        <v>78</v>
      </c>
      <c r="BK232" s="163" t="n">
        <f aca="false">ROUND(I232*H232,2)</f>
        <v>8646</v>
      </c>
      <c r="BL232" s="4" t="s">
        <v>176</v>
      </c>
      <c r="BM232" s="162" t="s">
        <v>2495</v>
      </c>
    </row>
    <row r="233" s="20" customFormat="true" ht="16.5" hidden="false" customHeight="true" outlineLevel="0" collapsed="false">
      <c r="B233" s="21"/>
      <c r="C233" s="151" t="s">
        <v>985</v>
      </c>
      <c r="D233" s="151" t="s">
        <v>172</v>
      </c>
      <c r="E233" s="152" t="s">
        <v>985</v>
      </c>
      <c r="F233" s="153" t="s">
        <v>2387</v>
      </c>
      <c r="G233" s="154" t="s">
        <v>1514</v>
      </c>
      <c r="H233" s="155" t="n">
        <v>1</v>
      </c>
      <c r="I233" s="156" t="n">
        <v>1359.02</v>
      </c>
      <c r="J233" s="157" t="n">
        <f aca="false">ROUND(I233*H233,2)</f>
        <v>1359.02</v>
      </c>
      <c r="K233" s="153"/>
      <c r="L233" s="21"/>
      <c r="M233" s="158"/>
      <c r="N233" s="159" t="s">
        <v>42</v>
      </c>
      <c r="O233" s="160" t="n">
        <v>0</v>
      </c>
      <c r="P233" s="160" t="n">
        <f aca="false">O233*H233</f>
        <v>0</v>
      </c>
      <c r="Q233" s="160" t="n">
        <v>0</v>
      </c>
      <c r="R233" s="160" t="n">
        <f aca="false">Q233*H233</f>
        <v>0</v>
      </c>
      <c r="S233" s="160" t="n">
        <v>0</v>
      </c>
      <c r="T233" s="161" t="n">
        <f aca="false">S233*H233</f>
        <v>0</v>
      </c>
      <c r="AR233" s="162" t="s">
        <v>176</v>
      </c>
      <c r="AT233" s="162" t="s">
        <v>172</v>
      </c>
      <c r="AU233" s="162" t="s">
        <v>78</v>
      </c>
      <c r="AY233" s="4" t="s">
        <v>170</v>
      </c>
      <c r="BE233" s="163" t="n">
        <f aca="false">IF(N233="základní",J233,0)</f>
        <v>1359.02</v>
      </c>
      <c r="BF233" s="163" t="n">
        <f aca="false">IF(N233="snížená",J233,0)</f>
        <v>0</v>
      </c>
      <c r="BG233" s="163" t="n">
        <f aca="false">IF(N233="zákl. přenesená",J233,0)</f>
        <v>0</v>
      </c>
      <c r="BH233" s="163" t="n">
        <f aca="false">IF(N233="sníž. přenesená",J233,0)</f>
        <v>0</v>
      </c>
      <c r="BI233" s="163" t="n">
        <f aca="false">IF(N233="nulová",J233,0)</f>
        <v>0</v>
      </c>
      <c r="BJ233" s="4" t="s">
        <v>78</v>
      </c>
      <c r="BK233" s="163" t="n">
        <f aca="false">ROUND(I233*H233,2)</f>
        <v>1359.02</v>
      </c>
      <c r="BL233" s="4" t="s">
        <v>176</v>
      </c>
      <c r="BM233" s="162" t="s">
        <v>2496</v>
      </c>
    </row>
    <row r="234" s="139" customFormat="true" ht="25.9" hidden="false" customHeight="true" outlineLevel="0" collapsed="false">
      <c r="B234" s="140"/>
      <c r="D234" s="141" t="s">
        <v>70</v>
      </c>
      <c r="E234" s="142" t="s">
        <v>2497</v>
      </c>
      <c r="F234" s="142" t="s">
        <v>2498</v>
      </c>
      <c r="J234" s="143" t="n">
        <f aca="false">BK234</f>
        <v>56612.38</v>
      </c>
      <c r="L234" s="140"/>
      <c r="M234" s="144"/>
      <c r="P234" s="145" t="n">
        <f aca="false">SUM(P235:P237)</f>
        <v>0</v>
      </c>
      <c r="R234" s="145" t="n">
        <f aca="false">SUM(R235:R237)</f>
        <v>0</v>
      </c>
      <c r="T234" s="146" t="n">
        <f aca="false">SUM(T235:T237)</f>
        <v>0</v>
      </c>
      <c r="AR234" s="141" t="s">
        <v>78</v>
      </c>
      <c r="AT234" s="147" t="s">
        <v>70</v>
      </c>
      <c r="AU234" s="147" t="s">
        <v>71</v>
      </c>
      <c r="AY234" s="141" t="s">
        <v>170</v>
      </c>
      <c r="BK234" s="148" t="n">
        <f aca="false">SUM(BK235:BK237)</f>
        <v>56612.38</v>
      </c>
    </row>
    <row r="235" s="20" customFormat="true" ht="16.5" hidden="false" customHeight="true" outlineLevel="0" collapsed="false">
      <c r="B235" s="21"/>
      <c r="C235" s="188" t="s">
        <v>993</v>
      </c>
      <c r="D235" s="188" t="s">
        <v>229</v>
      </c>
      <c r="E235" s="189" t="s">
        <v>1040</v>
      </c>
      <c r="F235" s="190" t="s">
        <v>2499</v>
      </c>
      <c r="G235" s="191" t="s">
        <v>1514</v>
      </c>
      <c r="H235" s="192" t="n">
        <v>1</v>
      </c>
      <c r="I235" s="193" t="n">
        <v>1579.41</v>
      </c>
      <c r="J235" s="194" t="n">
        <f aca="false">ROUND(I235*H235,2)</f>
        <v>1579.41</v>
      </c>
      <c r="K235" s="190"/>
      <c r="L235" s="195"/>
      <c r="M235" s="196"/>
      <c r="N235" s="197" t="s">
        <v>42</v>
      </c>
      <c r="O235" s="160" t="n">
        <v>0</v>
      </c>
      <c r="P235" s="160" t="n">
        <f aca="false">O235*H235</f>
        <v>0</v>
      </c>
      <c r="Q235" s="160" t="n">
        <v>0</v>
      </c>
      <c r="R235" s="160" t="n">
        <f aca="false">Q235*H235</f>
        <v>0</v>
      </c>
      <c r="S235" s="160" t="n">
        <v>0</v>
      </c>
      <c r="T235" s="161" t="n">
        <f aca="false">S235*H235</f>
        <v>0</v>
      </c>
      <c r="AR235" s="162" t="s">
        <v>223</v>
      </c>
      <c r="AT235" s="162" t="s">
        <v>229</v>
      </c>
      <c r="AU235" s="162" t="s">
        <v>78</v>
      </c>
      <c r="AY235" s="4" t="s">
        <v>170</v>
      </c>
      <c r="BE235" s="163" t="n">
        <f aca="false">IF(N235="základní",J235,0)</f>
        <v>1579.41</v>
      </c>
      <c r="BF235" s="163" t="n">
        <f aca="false">IF(N235="snížená",J235,0)</f>
        <v>0</v>
      </c>
      <c r="BG235" s="163" t="n">
        <f aca="false">IF(N235="zákl. přenesená",J235,0)</f>
        <v>0</v>
      </c>
      <c r="BH235" s="163" t="n">
        <f aca="false">IF(N235="sníž. přenesená",J235,0)</f>
        <v>0</v>
      </c>
      <c r="BI235" s="163" t="n">
        <f aca="false">IF(N235="nulová",J235,0)</f>
        <v>0</v>
      </c>
      <c r="BJ235" s="4" t="s">
        <v>78</v>
      </c>
      <c r="BK235" s="163" t="n">
        <f aca="false">ROUND(I235*H235,2)</f>
        <v>1579.41</v>
      </c>
      <c r="BL235" s="4" t="s">
        <v>176</v>
      </c>
      <c r="BM235" s="162" t="s">
        <v>2500</v>
      </c>
    </row>
    <row r="236" s="20" customFormat="true" ht="16.5" hidden="false" customHeight="true" outlineLevel="0" collapsed="false">
      <c r="B236" s="21"/>
      <c r="C236" s="151" t="s">
        <v>1000</v>
      </c>
      <c r="D236" s="151" t="s">
        <v>172</v>
      </c>
      <c r="E236" s="152" t="s">
        <v>1046</v>
      </c>
      <c r="F236" s="153" t="s">
        <v>2501</v>
      </c>
      <c r="G236" s="154" t="s">
        <v>1514</v>
      </c>
      <c r="H236" s="155" t="n">
        <v>1</v>
      </c>
      <c r="I236" s="156" t="n">
        <v>438.72</v>
      </c>
      <c r="J236" s="157" t="n">
        <f aca="false">ROUND(I236*H236,2)</f>
        <v>438.72</v>
      </c>
      <c r="K236" s="153"/>
      <c r="L236" s="21"/>
      <c r="M236" s="158"/>
      <c r="N236" s="159" t="s">
        <v>42</v>
      </c>
      <c r="O236" s="160" t="n">
        <v>0</v>
      </c>
      <c r="P236" s="160" t="n">
        <f aca="false">O236*H236</f>
        <v>0</v>
      </c>
      <c r="Q236" s="160" t="n">
        <v>0</v>
      </c>
      <c r="R236" s="160" t="n">
        <f aca="false">Q236*H236</f>
        <v>0</v>
      </c>
      <c r="S236" s="160" t="n">
        <v>0</v>
      </c>
      <c r="T236" s="161" t="n">
        <f aca="false">S236*H236</f>
        <v>0</v>
      </c>
      <c r="AR236" s="162" t="s">
        <v>176</v>
      </c>
      <c r="AT236" s="162" t="s">
        <v>172</v>
      </c>
      <c r="AU236" s="162" t="s">
        <v>78</v>
      </c>
      <c r="AY236" s="4" t="s">
        <v>170</v>
      </c>
      <c r="BE236" s="163" t="n">
        <f aca="false">IF(N236="základní",J236,0)</f>
        <v>438.72</v>
      </c>
      <c r="BF236" s="163" t="n">
        <f aca="false">IF(N236="snížená",J236,0)</f>
        <v>0</v>
      </c>
      <c r="BG236" s="163" t="n">
        <f aca="false">IF(N236="zákl. přenesená",J236,0)</f>
        <v>0</v>
      </c>
      <c r="BH236" s="163" t="n">
        <f aca="false">IF(N236="sníž. přenesená",J236,0)</f>
        <v>0</v>
      </c>
      <c r="BI236" s="163" t="n">
        <f aca="false">IF(N236="nulová",J236,0)</f>
        <v>0</v>
      </c>
      <c r="BJ236" s="4" t="s">
        <v>78</v>
      </c>
      <c r="BK236" s="163" t="n">
        <f aca="false">ROUND(I236*H236,2)</f>
        <v>438.72</v>
      </c>
      <c r="BL236" s="4" t="s">
        <v>176</v>
      </c>
      <c r="BM236" s="162" t="s">
        <v>2502</v>
      </c>
    </row>
    <row r="237" s="20" customFormat="true" ht="16.5" hidden="false" customHeight="true" outlineLevel="0" collapsed="false">
      <c r="B237" s="21"/>
      <c r="C237" s="151" t="s">
        <v>1007</v>
      </c>
      <c r="D237" s="151" t="s">
        <v>172</v>
      </c>
      <c r="E237" s="152" t="s">
        <v>1051</v>
      </c>
      <c r="F237" s="153" t="s">
        <v>2503</v>
      </c>
      <c r="G237" s="154" t="s">
        <v>1514</v>
      </c>
      <c r="H237" s="155" t="n">
        <v>1</v>
      </c>
      <c r="I237" s="156" t="n">
        <v>54594.25</v>
      </c>
      <c r="J237" s="157" t="n">
        <f aca="false">ROUND(I237*H237,2)</f>
        <v>54594.25</v>
      </c>
      <c r="K237" s="153"/>
      <c r="L237" s="21"/>
      <c r="M237" s="158"/>
      <c r="N237" s="159" t="s">
        <v>42</v>
      </c>
      <c r="O237" s="160" t="n">
        <v>0</v>
      </c>
      <c r="P237" s="160" t="n">
        <f aca="false">O237*H237</f>
        <v>0</v>
      </c>
      <c r="Q237" s="160" t="n">
        <v>0</v>
      </c>
      <c r="R237" s="160" t="n">
        <f aca="false">Q237*H237</f>
        <v>0</v>
      </c>
      <c r="S237" s="160" t="n">
        <v>0</v>
      </c>
      <c r="T237" s="161" t="n">
        <f aca="false">S237*H237</f>
        <v>0</v>
      </c>
      <c r="AR237" s="162" t="s">
        <v>176</v>
      </c>
      <c r="AT237" s="162" t="s">
        <v>172</v>
      </c>
      <c r="AU237" s="162" t="s">
        <v>78</v>
      </c>
      <c r="AY237" s="4" t="s">
        <v>170</v>
      </c>
      <c r="BE237" s="163" t="n">
        <f aca="false">IF(N237="základní",J237,0)</f>
        <v>54594.25</v>
      </c>
      <c r="BF237" s="163" t="n">
        <f aca="false">IF(N237="snížená",J237,0)</f>
        <v>0</v>
      </c>
      <c r="BG237" s="163" t="n">
        <f aca="false">IF(N237="zákl. přenesená",J237,0)</f>
        <v>0</v>
      </c>
      <c r="BH237" s="163" t="n">
        <f aca="false">IF(N237="sníž. přenesená",J237,0)</f>
        <v>0</v>
      </c>
      <c r="BI237" s="163" t="n">
        <f aca="false">IF(N237="nulová",J237,0)</f>
        <v>0</v>
      </c>
      <c r="BJ237" s="4" t="s">
        <v>78</v>
      </c>
      <c r="BK237" s="163" t="n">
        <f aca="false">ROUND(I237*H237,2)</f>
        <v>54594.25</v>
      </c>
      <c r="BL237" s="4" t="s">
        <v>176</v>
      </c>
      <c r="BM237" s="162" t="s">
        <v>2504</v>
      </c>
    </row>
    <row r="238" s="139" customFormat="true" ht="25.9" hidden="false" customHeight="true" outlineLevel="0" collapsed="false">
      <c r="B238" s="140"/>
      <c r="D238" s="141" t="s">
        <v>70</v>
      </c>
      <c r="E238" s="142" t="s">
        <v>2188</v>
      </c>
      <c r="F238" s="142" t="s">
        <v>2188</v>
      </c>
      <c r="J238" s="143" t="n">
        <f aca="false">BK238</f>
        <v>45600</v>
      </c>
      <c r="L238" s="140"/>
      <c r="M238" s="144"/>
      <c r="P238" s="145" t="n">
        <f aca="false">SUM(P239:P246)</f>
        <v>0</v>
      </c>
      <c r="R238" s="145" t="n">
        <f aca="false">SUM(R239:R246)</f>
        <v>0</v>
      </c>
      <c r="T238" s="146" t="n">
        <f aca="false">SUM(T239:T246)</f>
        <v>0</v>
      </c>
      <c r="AR238" s="141" t="s">
        <v>176</v>
      </c>
      <c r="AT238" s="147" t="s">
        <v>70</v>
      </c>
      <c r="AU238" s="147" t="s">
        <v>71</v>
      </c>
      <c r="AY238" s="141" t="s">
        <v>170</v>
      </c>
      <c r="BK238" s="148" t="n">
        <f aca="false">SUM(BK239:BK246)</f>
        <v>45600</v>
      </c>
    </row>
    <row r="239" s="20" customFormat="true" ht="16.5" hidden="false" customHeight="true" outlineLevel="0" collapsed="false">
      <c r="B239" s="21"/>
      <c r="C239" s="151" t="s">
        <v>1012</v>
      </c>
      <c r="D239" s="151" t="s">
        <v>172</v>
      </c>
      <c r="E239" s="152" t="s">
        <v>993</v>
      </c>
      <c r="F239" s="153" t="s">
        <v>2505</v>
      </c>
      <c r="G239" s="154" t="s">
        <v>1514</v>
      </c>
      <c r="H239" s="155" t="n">
        <v>1</v>
      </c>
      <c r="I239" s="156" t="n">
        <v>12000</v>
      </c>
      <c r="J239" s="157" t="n">
        <f aca="false">ROUND(I239*H239,2)</f>
        <v>12000</v>
      </c>
      <c r="K239" s="153"/>
      <c r="L239" s="21"/>
      <c r="M239" s="158"/>
      <c r="N239" s="159" t="s">
        <v>42</v>
      </c>
      <c r="O239" s="160" t="n">
        <v>0</v>
      </c>
      <c r="P239" s="160" t="n">
        <f aca="false">O239*H239</f>
        <v>0</v>
      </c>
      <c r="Q239" s="160" t="n">
        <v>0</v>
      </c>
      <c r="R239" s="160" t="n">
        <f aca="false">Q239*H239</f>
        <v>0</v>
      </c>
      <c r="S239" s="160" t="n">
        <v>0</v>
      </c>
      <c r="T239" s="161" t="n">
        <f aca="false">S239*H239</f>
        <v>0</v>
      </c>
      <c r="AR239" s="162" t="s">
        <v>2506</v>
      </c>
      <c r="AT239" s="162" t="s">
        <v>172</v>
      </c>
      <c r="AU239" s="162" t="s">
        <v>78</v>
      </c>
      <c r="AY239" s="4" t="s">
        <v>170</v>
      </c>
      <c r="BE239" s="163" t="n">
        <f aca="false">IF(N239="základní",J239,0)</f>
        <v>12000</v>
      </c>
      <c r="BF239" s="163" t="n">
        <f aca="false">IF(N239="snížená",J239,0)</f>
        <v>0</v>
      </c>
      <c r="BG239" s="163" t="n">
        <f aca="false">IF(N239="zákl. přenesená",J239,0)</f>
        <v>0</v>
      </c>
      <c r="BH239" s="163" t="n">
        <f aca="false">IF(N239="sníž. přenesená",J239,0)</f>
        <v>0</v>
      </c>
      <c r="BI239" s="163" t="n">
        <f aca="false">IF(N239="nulová",J239,0)</f>
        <v>0</v>
      </c>
      <c r="BJ239" s="4" t="s">
        <v>78</v>
      </c>
      <c r="BK239" s="163" t="n">
        <f aca="false">ROUND(I239*H239,2)</f>
        <v>12000</v>
      </c>
      <c r="BL239" s="4" t="s">
        <v>2506</v>
      </c>
      <c r="BM239" s="162" t="s">
        <v>2507</v>
      </c>
    </row>
    <row r="240" s="20" customFormat="true" ht="16.5" hidden="false" customHeight="true" outlineLevel="0" collapsed="false">
      <c r="B240" s="21"/>
      <c r="C240" s="151" t="s">
        <v>1019</v>
      </c>
      <c r="D240" s="151" t="s">
        <v>172</v>
      </c>
      <c r="E240" s="152" t="s">
        <v>1000</v>
      </c>
      <c r="F240" s="153" t="s">
        <v>2508</v>
      </c>
      <c r="G240" s="154" t="s">
        <v>2192</v>
      </c>
      <c r="H240" s="155" t="n">
        <v>8</v>
      </c>
      <c r="I240" s="156" t="n">
        <v>450</v>
      </c>
      <c r="J240" s="157" t="n">
        <f aca="false">ROUND(I240*H240,2)</f>
        <v>3600</v>
      </c>
      <c r="K240" s="153"/>
      <c r="L240" s="21"/>
      <c r="M240" s="158"/>
      <c r="N240" s="159" t="s">
        <v>42</v>
      </c>
      <c r="O240" s="160" t="n">
        <v>0</v>
      </c>
      <c r="P240" s="160" t="n">
        <f aca="false">O240*H240</f>
        <v>0</v>
      </c>
      <c r="Q240" s="160" t="n">
        <v>0</v>
      </c>
      <c r="R240" s="160" t="n">
        <f aca="false">Q240*H240</f>
        <v>0</v>
      </c>
      <c r="S240" s="160" t="n">
        <v>0</v>
      </c>
      <c r="T240" s="161" t="n">
        <f aca="false">S240*H240</f>
        <v>0</v>
      </c>
      <c r="AR240" s="162" t="s">
        <v>2506</v>
      </c>
      <c r="AT240" s="162" t="s">
        <v>172</v>
      </c>
      <c r="AU240" s="162" t="s">
        <v>78</v>
      </c>
      <c r="AY240" s="4" t="s">
        <v>170</v>
      </c>
      <c r="BE240" s="163" t="n">
        <f aca="false">IF(N240="základní",J240,0)</f>
        <v>3600</v>
      </c>
      <c r="BF240" s="163" t="n">
        <f aca="false">IF(N240="snížená",J240,0)</f>
        <v>0</v>
      </c>
      <c r="BG240" s="163" t="n">
        <f aca="false">IF(N240="zákl. přenesená",J240,0)</f>
        <v>0</v>
      </c>
      <c r="BH240" s="163" t="n">
        <f aca="false">IF(N240="sníž. přenesená",J240,0)</f>
        <v>0</v>
      </c>
      <c r="BI240" s="163" t="n">
        <f aca="false">IF(N240="nulová",J240,0)</f>
        <v>0</v>
      </c>
      <c r="BJ240" s="4" t="s">
        <v>78</v>
      </c>
      <c r="BK240" s="163" t="n">
        <f aca="false">ROUND(I240*H240,2)</f>
        <v>3600</v>
      </c>
      <c r="BL240" s="4" t="s">
        <v>2506</v>
      </c>
      <c r="BM240" s="162" t="s">
        <v>2509</v>
      </c>
    </row>
    <row r="241" s="20" customFormat="true" ht="16.5" hidden="false" customHeight="true" outlineLevel="0" collapsed="false">
      <c r="B241" s="21"/>
      <c r="C241" s="151" t="s">
        <v>1024</v>
      </c>
      <c r="D241" s="151" t="s">
        <v>172</v>
      </c>
      <c r="E241" s="152" t="s">
        <v>1007</v>
      </c>
      <c r="F241" s="153" t="s">
        <v>2510</v>
      </c>
      <c r="G241" s="154" t="s">
        <v>2192</v>
      </c>
      <c r="H241" s="155" t="n">
        <v>4</v>
      </c>
      <c r="I241" s="156" t="n">
        <v>450</v>
      </c>
      <c r="J241" s="157" t="n">
        <f aca="false">ROUND(I241*H241,2)</f>
        <v>1800</v>
      </c>
      <c r="K241" s="153"/>
      <c r="L241" s="21"/>
      <c r="M241" s="158"/>
      <c r="N241" s="159" t="s">
        <v>42</v>
      </c>
      <c r="O241" s="160" t="n">
        <v>0</v>
      </c>
      <c r="P241" s="160" t="n">
        <f aca="false">O241*H241</f>
        <v>0</v>
      </c>
      <c r="Q241" s="160" t="n">
        <v>0</v>
      </c>
      <c r="R241" s="160" t="n">
        <f aca="false">Q241*H241</f>
        <v>0</v>
      </c>
      <c r="S241" s="160" t="n">
        <v>0</v>
      </c>
      <c r="T241" s="161" t="n">
        <f aca="false">S241*H241</f>
        <v>0</v>
      </c>
      <c r="AR241" s="162" t="s">
        <v>2506</v>
      </c>
      <c r="AT241" s="162" t="s">
        <v>172</v>
      </c>
      <c r="AU241" s="162" t="s">
        <v>78</v>
      </c>
      <c r="AY241" s="4" t="s">
        <v>170</v>
      </c>
      <c r="BE241" s="163" t="n">
        <f aca="false">IF(N241="základní",J241,0)</f>
        <v>1800</v>
      </c>
      <c r="BF241" s="163" t="n">
        <f aca="false">IF(N241="snížená",J241,0)</f>
        <v>0</v>
      </c>
      <c r="BG241" s="163" t="n">
        <f aca="false">IF(N241="zákl. přenesená",J241,0)</f>
        <v>0</v>
      </c>
      <c r="BH241" s="163" t="n">
        <f aca="false">IF(N241="sníž. přenesená",J241,0)</f>
        <v>0</v>
      </c>
      <c r="BI241" s="163" t="n">
        <f aca="false">IF(N241="nulová",J241,0)</f>
        <v>0</v>
      </c>
      <c r="BJ241" s="4" t="s">
        <v>78</v>
      </c>
      <c r="BK241" s="163" t="n">
        <f aca="false">ROUND(I241*H241,2)</f>
        <v>1800</v>
      </c>
      <c r="BL241" s="4" t="s">
        <v>2506</v>
      </c>
      <c r="BM241" s="162" t="s">
        <v>2511</v>
      </c>
    </row>
    <row r="242" s="20" customFormat="true" ht="24.2" hidden="false" customHeight="true" outlineLevel="0" collapsed="false">
      <c r="B242" s="21"/>
      <c r="C242" s="151" t="s">
        <v>1029</v>
      </c>
      <c r="D242" s="151" t="s">
        <v>172</v>
      </c>
      <c r="E242" s="152" t="s">
        <v>1012</v>
      </c>
      <c r="F242" s="153" t="s">
        <v>2512</v>
      </c>
      <c r="G242" s="154" t="s">
        <v>2192</v>
      </c>
      <c r="H242" s="155" t="n">
        <v>4</v>
      </c>
      <c r="I242" s="156" t="n">
        <v>450</v>
      </c>
      <c r="J242" s="157" t="n">
        <f aca="false">ROUND(I242*H242,2)</f>
        <v>1800</v>
      </c>
      <c r="K242" s="153"/>
      <c r="L242" s="21"/>
      <c r="M242" s="158"/>
      <c r="N242" s="159" t="s">
        <v>42</v>
      </c>
      <c r="O242" s="160" t="n">
        <v>0</v>
      </c>
      <c r="P242" s="160" t="n">
        <f aca="false">O242*H242</f>
        <v>0</v>
      </c>
      <c r="Q242" s="160" t="n">
        <v>0</v>
      </c>
      <c r="R242" s="160" t="n">
        <f aca="false">Q242*H242</f>
        <v>0</v>
      </c>
      <c r="S242" s="160" t="n">
        <v>0</v>
      </c>
      <c r="T242" s="161" t="n">
        <f aca="false">S242*H242</f>
        <v>0</v>
      </c>
      <c r="AR242" s="162" t="s">
        <v>2506</v>
      </c>
      <c r="AT242" s="162" t="s">
        <v>172</v>
      </c>
      <c r="AU242" s="162" t="s">
        <v>78</v>
      </c>
      <c r="AY242" s="4" t="s">
        <v>170</v>
      </c>
      <c r="BE242" s="163" t="n">
        <f aca="false">IF(N242="základní",J242,0)</f>
        <v>1800</v>
      </c>
      <c r="BF242" s="163" t="n">
        <f aca="false">IF(N242="snížená",J242,0)</f>
        <v>0</v>
      </c>
      <c r="BG242" s="163" t="n">
        <f aca="false">IF(N242="zákl. přenesená",J242,0)</f>
        <v>0</v>
      </c>
      <c r="BH242" s="163" t="n">
        <f aca="false">IF(N242="sníž. přenesená",J242,0)</f>
        <v>0</v>
      </c>
      <c r="BI242" s="163" t="n">
        <f aca="false">IF(N242="nulová",J242,0)</f>
        <v>0</v>
      </c>
      <c r="BJ242" s="4" t="s">
        <v>78</v>
      </c>
      <c r="BK242" s="163" t="n">
        <f aca="false">ROUND(I242*H242,2)</f>
        <v>1800</v>
      </c>
      <c r="BL242" s="4" t="s">
        <v>2506</v>
      </c>
      <c r="BM242" s="162" t="s">
        <v>2513</v>
      </c>
    </row>
    <row r="243" s="20" customFormat="true" ht="24.2" hidden="false" customHeight="true" outlineLevel="0" collapsed="false">
      <c r="B243" s="21"/>
      <c r="C243" s="151" t="s">
        <v>1033</v>
      </c>
      <c r="D243" s="151" t="s">
        <v>172</v>
      </c>
      <c r="E243" s="152" t="s">
        <v>1019</v>
      </c>
      <c r="F243" s="153" t="s">
        <v>2514</v>
      </c>
      <c r="G243" s="154" t="s">
        <v>2192</v>
      </c>
      <c r="H243" s="155" t="n">
        <v>12</v>
      </c>
      <c r="I243" s="156" t="n">
        <v>450</v>
      </c>
      <c r="J243" s="157" t="n">
        <f aca="false">ROUND(I243*H243,2)</f>
        <v>5400</v>
      </c>
      <c r="K243" s="153"/>
      <c r="L243" s="21"/>
      <c r="M243" s="158"/>
      <c r="N243" s="159" t="s">
        <v>42</v>
      </c>
      <c r="O243" s="160" t="n">
        <v>0</v>
      </c>
      <c r="P243" s="160" t="n">
        <f aca="false">O243*H243</f>
        <v>0</v>
      </c>
      <c r="Q243" s="160" t="n">
        <v>0</v>
      </c>
      <c r="R243" s="160" t="n">
        <f aca="false">Q243*H243</f>
        <v>0</v>
      </c>
      <c r="S243" s="160" t="n">
        <v>0</v>
      </c>
      <c r="T243" s="161" t="n">
        <f aca="false">S243*H243</f>
        <v>0</v>
      </c>
      <c r="AR243" s="162" t="s">
        <v>2506</v>
      </c>
      <c r="AT243" s="162" t="s">
        <v>172</v>
      </c>
      <c r="AU243" s="162" t="s">
        <v>78</v>
      </c>
      <c r="AY243" s="4" t="s">
        <v>170</v>
      </c>
      <c r="BE243" s="163" t="n">
        <f aca="false">IF(N243="základní",J243,0)</f>
        <v>5400</v>
      </c>
      <c r="BF243" s="163" t="n">
        <f aca="false">IF(N243="snížená",J243,0)</f>
        <v>0</v>
      </c>
      <c r="BG243" s="163" t="n">
        <f aca="false">IF(N243="zákl. přenesená",J243,0)</f>
        <v>0</v>
      </c>
      <c r="BH243" s="163" t="n">
        <f aca="false">IF(N243="sníž. přenesená",J243,0)</f>
        <v>0</v>
      </c>
      <c r="BI243" s="163" t="n">
        <f aca="false">IF(N243="nulová",J243,0)</f>
        <v>0</v>
      </c>
      <c r="BJ243" s="4" t="s">
        <v>78</v>
      </c>
      <c r="BK243" s="163" t="n">
        <f aca="false">ROUND(I243*H243,2)</f>
        <v>5400</v>
      </c>
      <c r="BL243" s="4" t="s">
        <v>2506</v>
      </c>
      <c r="BM243" s="162" t="s">
        <v>2515</v>
      </c>
    </row>
    <row r="244" s="20" customFormat="true" ht="24.2" hidden="false" customHeight="true" outlineLevel="0" collapsed="false">
      <c r="B244" s="21"/>
      <c r="C244" s="151" t="s">
        <v>1040</v>
      </c>
      <c r="D244" s="151" t="s">
        <v>172</v>
      </c>
      <c r="E244" s="152" t="s">
        <v>1024</v>
      </c>
      <c r="F244" s="153" t="s">
        <v>2516</v>
      </c>
      <c r="G244" s="154" t="s">
        <v>2192</v>
      </c>
      <c r="H244" s="155" t="n">
        <v>4</v>
      </c>
      <c r="I244" s="156" t="n">
        <v>450</v>
      </c>
      <c r="J244" s="157" t="n">
        <f aca="false">ROUND(I244*H244,2)</f>
        <v>1800</v>
      </c>
      <c r="K244" s="153"/>
      <c r="L244" s="21"/>
      <c r="M244" s="158"/>
      <c r="N244" s="159" t="s">
        <v>42</v>
      </c>
      <c r="O244" s="160" t="n">
        <v>0</v>
      </c>
      <c r="P244" s="160" t="n">
        <f aca="false">O244*H244</f>
        <v>0</v>
      </c>
      <c r="Q244" s="160" t="n">
        <v>0</v>
      </c>
      <c r="R244" s="160" t="n">
        <f aca="false">Q244*H244</f>
        <v>0</v>
      </c>
      <c r="S244" s="160" t="n">
        <v>0</v>
      </c>
      <c r="T244" s="161" t="n">
        <f aca="false">S244*H244</f>
        <v>0</v>
      </c>
      <c r="AR244" s="162" t="s">
        <v>2506</v>
      </c>
      <c r="AT244" s="162" t="s">
        <v>172</v>
      </c>
      <c r="AU244" s="162" t="s">
        <v>78</v>
      </c>
      <c r="AY244" s="4" t="s">
        <v>170</v>
      </c>
      <c r="BE244" s="163" t="n">
        <f aca="false">IF(N244="základní",J244,0)</f>
        <v>1800</v>
      </c>
      <c r="BF244" s="163" t="n">
        <f aca="false">IF(N244="snížená",J244,0)</f>
        <v>0</v>
      </c>
      <c r="BG244" s="163" t="n">
        <f aca="false">IF(N244="zákl. přenesená",J244,0)</f>
        <v>0</v>
      </c>
      <c r="BH244" s="163" t="n">
        <f aca="false">IF(N244="sníž. přenesená",J244,0)</f>
        <v>0</v>
      </c>
      <c r="BI244" s="163" t="n">
        <f aca="false">IF(N244="nulová",J244,0)</f>
        <v>0</v>
      </c>
      <c r="BJ244" s="4" t="s">
        <v>78</v>
      </c>
      <c r="BK244" s="163" t="n">
        <f aca="false">ROUND(I244*H244,2)</f>
        <v>1800</v>
      </c>
      <c r="BL244" s="4" t="s">
        <v>2506</v>
      </c>
      <c r="BM244" s="162" t="s">
        <v>2517</v>
      </c>
    </row>
    <row r="245" s="20" customFormat="true" ht="24.2" hidden="false" customHeight="true" outlineLevel="0" collapsed="false">
      <c r="B245" s="21"/>
      <c r="C245" s="151" t="s">
        <v>1046</v>
      </c>
      <c r="D245" s="151" t="s">
        <v>172</v>
      </c>
      <c r="E245" s="152" t="s">
        <v>1029</v>
      </c>
      <c r="F245" s="153" t="s">
        <v>2518</v>
      </c>
      <c r="G245" s="154" t="s">
        <v>2192</v>
      </c>
      <c r="H245" s="155" t="n">
        <v>8</v>
      </c>
      <c r="I245" s="156" t="n">
        <v>525</v>
      </c>
      <c r="J245" s="157" t="n">
        <f aca="false">ROUND(I245*H245,2)</f>
        <v>4200</v>
      </c>
      <c r="K245" s="153"/>
      <c r="L245" s="21"/>
      <c r="M245" s="158"/>
      <c r="N245" s="159" t="s">
        <v>42</v>
      </c>
      <c r="O245" s="160" t="n">
        <v>0</v>
      </c>
      <c r="P245" s="160" t="n">
        <f aca="false">O245*H245</f>
        <v>0</v>
      </c>
      <c r="Q245" s="160" t="n">
        <v>0</v>
      </c>
      <c r="R245" s="160" t="n">
        <f aca="false">Q245*H245</f>
        <v>0</v>
      </c>
      <c r="S245" s="160" t="n">
        <v>0</v>
      </c>
      <c r="T245" s="161" t="n">
        <f aca="false">S245*H245</f>
        <v>0</v>
      </c>
      <c r="AR245" s="162" t="s">
        <v>2506</v>
      </c>
      <c r="AT245" s="162" t="s">
        <v>172</v>
      </c>
      <c r="AU245" s="162" t="s">
        <v>78</v>
      </c>
      <c r="AY245" s="4" t="s">
        <v>170</v>
      </c>
      <c r="BE245" s="163" t="n">
        <f aca="false">IF(N245="základní",J245,0)</f>
        <v>4200</v>
      </c>
      <c r="BF245" s="163" t="n">
        <f aca="false">IF(N245="snížená",J245,0)</f>
        <v>0</v>
      </c>
      <c r="BG245" s="163" t="n">
        <f aca="false">IF(N245="zákl. přenesená",J245,0)</f>
        <v>0</v>
      </c>
      <c r="BH245" s="163" t="n">
        <f aca="false">IF(N245="sníž. přenesená",J245,0)</f>
        <v>0</v>
      </c>
      <c r="BI245" s="163" t="n">
        <f aca="false">IF(N245="nulová",J245,0)</f>
        <v>0</v>
      </c>
      <c r="BJ245" s="4" t="s">
        <v>78</v>
      </c>
      <c r="BK245" s="163" t="n">
        <f aca="false">ROUND(I245*H245,2)</f>
        <v>4200</v>
      </c>
      <c r="BL245" s="4" t="s">
        <v>2506</v>
      </c>
      <c r="BM245" s="162" t="s">
        <v>2519</v>
      </c>
    </row>
    <row r="246" s="20" customFormat="true" ht="16.5" hidden="false" customHeight="true" outlineLevel="0" collapsed="false">
      <c r="B246" s="21"/>
      <c r="C246" s="151" t="s">
        <v>1051</v>
      </c>
      <c r="D246" s="151" t="s">
        <v>172</v>
      </c>
      <c r="E246" s="152" t="s">
        <v>1033</v>
      </c>
      <c r="F246" s="153" t="s">
        <v>2520</v>
      </c>
      <c r="G246" s="154" t="s">
        <v>1514</v>
      </c>
      <c r="H246" s="155" t="n">
        <v>1</v>
      </c>
      <c r="I246" s="156" t="n">
        <v>15000</v>
      </c>
      <c r="J246" s="157" t="n">
        <f aca="false">ROUND(I246*H246,2)</f>
        <v>15000</v>
      </c>
      <c r="K246" s="153"/>
      <c r="L246" s="21"/>
      <c r="M246" s="209"/>
      <c r="N246" s="210" t="s">
        <v>42</v>
      </c>
      <c r="O246" s="211" t="n">
        <v>0</v>
      </c>
      <c r="P246" s="211" t="n">
        <f aca="false">O246*H246</f>
        <v>0</v>
      </c>
      <c r="Q246" s="211" t="n">
        <v>0</v>
      </c>
      <c r="R246" s="211" t="n">
        <f aca="false">Q246*H246</f>
        <v>0</v>
      </c>
      <c r="S246" s="211" t="n">
        <v>0</v>
      </c>
      <c r="T246" s="212" t="n">
        <f aca="false">S246*H246</f>
        <v>0</v>
      </c>
      <c r="AR246" s="162" t="s">
        <v>2506</v>
      </c>
      <c r="AT246" s="162" t="s">
        <v>172</v>
      </c>
      <c r="AU246" s="162" t="s">
        <v>78</v>
      </c>
      <c r="AY246" s="4" t="s">
        <v>170</v>
      </c>
      <c r="BE246" s="163" t="n">
        <f aca="false">IF(N246="základní",J246,0)</f>
        <v>15000</v>
      </c>
      <c r="BF246" s="163" t="n">
        <f aca="false">IF(N246="snížená",J246,0)</f>
        <v>0</v>
      </c>
      <c r="BG246" s="163" t="n">
        <f aca="false">IF(N246="zákl. přenesená",J246,0)</f>
        <v>0</v>
      </c>
      <c r="BH246" s="163" t="n">
        <f aca="false">IF(N246="sníž. přenesená",J246,0)</f>
        <v>0</v>
      </c>
      <c r="BI246" s="163" t="n">
        <f aca="false">IF(N246="nulová",J246,0)</f>
        <v>0</v>
      </c>
      <c r="BJ246" s="4" t="s">
        <v>78</v>
      </c>
      <c r="BK246" s="163" t="n">
        <f aca="false">ROUND(I246*H246,2)</f>
        <v>15000</v>
      </c>
      <c r="BL246" s="4" t="s">
        <v>2506</v>
      </c>
      <c r="BM246" s="162" t="s">
        <v>2521</v>
      </c>
    </row>
    <row r="247" s="20" customFormat="true" ht="6.95" hidden="false" customHeight="true" outlineLevel="0" collapsed="false">
      <c r="B247" s="36"/>
      <c r="C247" s="37"/>
      <c r="D247" s="37"/>
      <c r="E247" s="37"/>
      <c r="F247" s="37"/>
      <c r="G247" s="37"/>
      <c r="H247" s="37"/>
      <c r="I247" s="37"/>
      <c r="J247" s="37"/>
      <c r="K247" s="37"/>
      <c r="L247" s="21"/>
    </row>
  </sheetData>
  <autoFilter ref="C94:K246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02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I102" activeCellId="0" sqref="I102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100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30" hidden="true" customHeight="true" outlineLevel="0" collapsed="false">
      <c r="B11" s="21"/>
      <c r="E11" s="45" t="s">
        <v>2522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ROUND(J87, 2)</f>
        <v>39222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ROUND((SUM(BE87:BE101)),  2)</f>
        <v>39222</v>
      </c>
      <c r="I35" s="110" t="n">
        <v>0.21</v>
      </c>
      <c r="J35" s="94" t="n">
        <f aca="false">ROUND(((SUM(BE87:BE101))*I35),  2)</f>
        <v>8236.62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ROUND((SUM(BF87:BF101)),  2)</f>
        <v>0</v>
      </c>
      <c r="I36" s="110" t="n">
        <v>0.15</v>
      </c>
      <c r="J36" s="94" t="n">
        <f aca="false">ROUND(((SUM(BF87:BF101))*I36),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ROUND((SUM(BG87:BG101)),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ROUND((SUM(BH87:BH101)),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ROUND((SUM(BI87:BI101)),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47458.62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30" hidden="false" customHeight="true" outlineLevel="0" collapsed="false">
      <c r="B54" s="21"/>
      <c r="E54" s="45" t="str">
        <f aca="false">E11</f>
        <v>22044106 - Slaboproud-poplachový zabezpečovací a tísňový systém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J87</f>
        <v>39222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2523</v>
      </c>
      <c r="E64" s="124"/>
      <c r="F64" s="124"/>
      <c r="G64" s="124"/>
      <c r="H64" s="124"/>
      <c r="I64" s="124"/>
      <c r="J64" s="125" t="n">
        <f aca="false">J88</f>
        <v>37022</v>
      </c>
      <c r="L64" s="122"/>
    </row>
    <row r="65" s="121" customFormat="true" ht="24.95" hidden="false" customHeight="true" outlineLevel="0" collapsed="false">
      <c r="B65" s="122"/>
      <c r="D65" s="123" t="s">
        <v>2524</v>
      </c>
      <c r="E65" s="124"/>
      <c r="F65" s="124"/>
      <c r="G65" s="124"/>
      <c r="H65" s="124"/>
      <c r="I65" s="124"/>
      <c r="J65" s="125" t="n">
        <f aca="false">J100</f>
        <v>2200</v>
      </c>
      <c r="L65" s="122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customFormat="false" ht="12" hidden="false" customHeight="true" outlineLevel="0" collapsed="false">
      <c r="B76" s="7"/>
      <c r="C76" s="14" t="s">
        <v>124</v>
      </c>
      <c r="L76" s="7"/>
    </row>
    <row r="77" s="20" customFormat="true" ht="23.25" hidden="false" customHeight="true" outlineLevel="0" collapsed="false">
      <c r="B77" s="21"/>
      <c r="E77" s="102" t="s">
        <v>125</v>
      </c>
      <c r="F77" s="102"/>
      <c r="G77" s="102"/>
      <c r="H77" s="102"/>
      <c r="L77" s="21"/>
    </row>
    <row r="78" s="20" customFormat="true" ht="12" hidden="false" customHeight="true" outlineLevel="0" collapsed="false">
      <c r="B78" s="21"/>
      <c r="C78" s="14" t="s">
        <v>126</v>
      </c>
      <c r="L78" s="21"/>
    </row>
    <row r="79" s="20" customFormat="true" ht="30" hidden="false" customHeight="true" outlineLevel="0" collapsed="false">
      <c r="B79" s="21"/>
      <c r="E79" s="45" t="str">
        <f aca="false">E11</f>
        <v>22044106 - Slaboproud-poplachový zabezpečovací a tísňový systém</v>
      </c>
      <c r="F79" s="45"/>
      <c r="G79" s="45"/>
      <c r="H79" s="45"/>
      <c r="L79" s="21"/>
    </row>
    <row r="80" s="20" customFormat="true" ht="6.95" hidden="false" customHeight="true" outlineLevel="0" collapsed="false">
      <c r="B80" s="21"/>
      <c r="L80" s="21"/>
    </row>
    <row r="81" s="20" customFormat="true" ht="12" hidden="false" customHeight="true" outlineLevel="0" collapsed="false">
      <c r="B81" s="21"/>
      <c r="C81" s="14" t="s">
        <v>19</v>
      </c>
      <c r="F81" s="15" t="str">
        <f aca="false">F14</f>
        <v>Ostrava - Hrabová</v>
      </c>
      <c r="I81" s="14" t="s">
        <v>21</v>
      </c>
      <c r="J81" s="103" t="n">
        <f aca="false">IF(J14="","",J14)</f>
        <v>45979</v>
      </c>
      <c r="L81" s="21"/>
    </row>
    <row r="82" s="20" customFormat="true" ht="6.95" hidden="false" customHeight="true" outlineLevel="0" collapsed="false">
      <c r="B82" s="21"/>
      <c r="L82" s="21"/>
    </row>
    <row r="83" s="20" customFormat="true" ht="25.7" hidden="false" customHeight="true" outlineLevel="0" collapsed="false">
      <c r="B83" s="21"/>
      <c r="C83" s="14" t="s">
        <v>24</v>
      </c>
      <c r="F83" s="15" t="str">
        <f aca="false">E17</f>
        <v>TJ Sokol Hrabová, z.s.</v>
      </c>
      <c r="I83" s="14" t="s">
        <v>30</v>
      </c>
      <c r="J83" s="117" t="str">
        <f aca="false">E23</f>
        <v>ing arch Hana Kovářová</v>
      </c>
      <c r="L83" s="21"/>
    </row>
    <row r="84" s="20" customFormat="true" ht="15.2" hidden="false" customHeight="true" outlineLevel="0" collapsed="false">
      <c r="B84" s="21"/>
      <c r="C84" s="14" t="s">
        <v>28</v>
      </c>
      <c r="F84" s="15" t="str">
        <f aca="false">IF(E20="","",E20)</f>
        <v> </v>
      </c>
      <c r="I84" s="14" t="s">
        <v>33</v>
      </c>
      <c r="J84" s="117" t="str">
        <f aca="false">E26</f>
        <v>Anna Mužná</v>
      </c>
      <c r="L84" s="21"/>
    </row>
    <row r="85" s="20" customFormat="true" ht="10.35" hidden="false" customHeight="true" outlineLevel="0" collapsed="false">
      <c r="B85" s="21"/>
      <c r="L85" s="21"/>
    </row>
    <row r="86" s="130" customFormat="true" ht="29.25" hidden="false" customHeight="true" outlineLevel="0" collapsed="false">
      <c r="B86" s="131"/>
      <c r="C86" s="132" t="s">
        <v>156</v>
      </c>
      <c r="D86" s="133" t="s">
        <v>56</v>
      </c>
      <c r="E86" s="133" t="s">
        <v>52</v>
      </c>
      <c r="F86" s="133" t="s">
        <v>53</v>
      </c>
      <c r="G86" s="133" t="s">
        <v>157</v>
      </c>
      <c r="H86" s="133" t="s">
        <v>158</v>
      </c>
      <c r="I86" s="133" t="s">
        <v>159</v>
      </c>
      <c r="J86" s="133" t="s">
        <v>130</v>
      </c>
      <c r="K86" s="134" t="s">
        <v>160</v>
      </c>
      <c r="L86" s="131"/>
      <c r="M86" s="58"/>
      <c r="N86" s="59" t="s">
        <v>41</v>
      </c>
      <c r="O86" s="59" t="s">
        <v>161</v>
      </c>
      <c r="P86" s="59" t="s">
        <v>162</v>
      </c>
      <c r="Q86" s="59" t="s">
        <v>163</v>
      </c>
      <c r="R86" s="59" t="s">
        <v>164</v>
      </c>
      <c r="S86" s="59" t="s">
        <v>165</v>
      </c>
      <c r="T86" s="60" t="s">
        <v>166</v>
      </c>
    </row>
    <row r="87" s="20" customFormat="true" ht="22.9" hidden="false" customHeight="true" outlineLevel="0" collapsed="false">
      <c r="B87" s="21"/>
      <c r="C87" s="64" t="s">
        <v>167</v>
      </c>
      <c r="J87" s="135" t="n">
        <f aca="false">BK87</f>
        <v>39222</v>
      </c>
      <c r="L87" s="21"/>
      <c r="M87" s="61"/>
      <c r="N87" s="50"/>
      <c r="O87" s="50"/>
      <c r="P87" s="136" t="n">
        <f aca="false">P88+P100</f>
        <v>0</v>
      </c>
      <c r="Q87" s="50"/>
      <c r="R87" s="136" t="n">
        <f aca="false">R88+R100</f>
        <v>0</v>
      </c>
      <c r="S87" s="50"/>
      <c r="T87" s="137" t="n">
        <f aca="false">T88+T100</f>
        <v>0</v>
      </c>
      <c r="AT87" s="4" t="s">
        <v>70</v>
      </c>
      <c r="AU87" s="4" t="s">
        <v>131</v>
      </c>
      <c r="BK87" s="138" t="n">
        <f aca="false">BK88+BK100</f>
        <v>39222</v>
      </c>
    </row>
    <row r="88" s="139" customFormat="true" ht="25.9" hidden="false" customHeight="true" outlineLevel="0" collapsed="false">
      <c r="B88" s="140"/>
      <c r="D88" s="141" t="s">
        <v>70</v>
      </c>
      <c r="E88" s="142" t="s">
        <v>2525</v>
      </c>
      <c r="F88" s="142" t="s">
        <v>2526</v>
      </c>
      <c r="J88" s="143" t="n">
        <f aca="false">BK88</f>
        <v>37022</v>
      </c>
      <c r="L88" s="140"/>
      <c r="M88" s="144"/>
      <c r="P88" s="145" t="n">
        <f aca="false">SUM(P89:P99)</f>
        <v>0</v>
      </c>
      <c r="R88" s="145" t="n">
        <f aca="false">SUM(R89:R99)</f>
        <v>0</v>
      </c>
      <c r="T88" s="146" t="n">
        <f aca="false">SUM(T89:T99)</f>
        <v>0</v>
      </c>
      <c r="AR88" s="141" t="s">
        <v>78</v>
      </c>
      <c r="AT88" s="147" t="s">
        <v>70</v>
      </c>
      <c r="AU88" s="147" t="s">
        <v>71</v>
      </c>
      <c r="AY88" s="141" t="s">
        <v>170</v>
      </c>
      <c r="BK88" s="148" t="n">
        <f aca="false">SUM(BK89:BK99)</f>
        <v>37022</v>
      </c>
    </row>
    <row r="89" s="20" customFormat="true" ht="33" hidden="false" customHeight="true" outlineLevel="0" collapsed="false">
      <c r="B89" s="21"/>
      <c r="C89" s="151" t="s">
        <v>78</v>
      </c>
      <c r="D89" s="151" t="s">
        <v>172</v>
      </c>
      <c r="E89" s="152" t="s">
        <v>78</v>
      </c>
      <c r="F89" s="153" t="s">
        <v>2527</v>
      </c>
      <c r="G89" s="154" t="s">
        <v>1514</v>
      </c>
      <c r="H89" s="155" t="n">
        <v>1</v>
      </c>
      <c r="I89" s="156" t="n">
        <v>9970</v>
      </c>
      <c r="J89" s="157" t="n">
        <f aca="false">ROUND(I89*H89,2)</f>
        <v>9970</v>
      </c>
      <c r="K89" s="153"/>
      <c r="L89" s="21"/>
      <c r="M89" s="158"/>
      <c r="N89" s="159" t="s">
        <v>42</v>
      </c>
      <c r="O89" s="160" t="n">
        <v>0</v>
      </c>
      <c r="P89" s="160" t="n">
        <f aca="false">O89*H89</f>
        <v>0</v>
      </c>
      <c r="Q89" s="160" t="n">
        <v>0</v>
      </c>
      <c r="R89" s="160" t="n">
        <f aca="false">Q89*H89</f>
        <v>0</v>
      </c>
      <c r="S89" s="160" t="n">
        <v>0</v>
      </c>
      <c r="T89" s="161" t="n">
        <f aca="false">S89*H89</f>
        <v>0</v>
      </c>
      <c r="AR89" s="162" t="s">
        <v>176</v>
      </c>
      <c r="AT89" s="162" t="s">
        <v>172</v>
      </c>
      <c r="AU89" s="162" t="s">
        <v>78</v>
      </c>
      <c r="AY89" s="4" t="s">
        <v>170</v>
      </c>
      <c r="BE89" s="163" t="n">
        <f aca="false">IF(N89="základní",J89,0)</f>
        <v>9970</v>
      </c>
      <c r="BF89" s="163" t="n">
        <f aca="false">IF(N89="snížená",J89,0)</f>
        <v>0</v>
      </c>
      <c r="BG89" s="163" t="n">
        <f aca="false">IF(N89="zákl. přenesená",J89,0)</f>
        <v>0</v>
      </c>
      <c r="BH89" s="163" t="n">
        <f aca="false">IF(N89="sníž. přenesená",J89,0)</f>
        <v>0</v>
      </c>
      <c r="BI89" s="163" t="n">
        <f aca="false">IF(N89="nulová",J89,0)</f>
        <v>0</v>
      </c>
      <c r="BJ89" s="4" t="s">
        <v>78</v>
      </c>
      <c r="BK89" s="163" t="n">
        <f aca="false">ROUND(I89*H89,2)</f>
        <v>9970</v>
      </c>
      <c r="BL89" s="4" t="s">
        <v>176</v>
      </c>
      <c r="BM89" s="162" t="s">
        <v>2528</v>
      </c>
    </row>
    <row r="90" s="20" customFormat="true" ht="16.5" hidden="false" customHeight="true" outlineLevel="0" collapsed="false">
      <c r="B90" s="21"/>
      <c r="C90" s="151" t="s">
        <v>80</v>
      </c>
      <c r="D90" s="151" t="s">
        <v>172</v>
      </c>
      <c r="E90" s="152" t="s">
        <v>236</v>
      </c>
      <c r="F90" s="153" t="s">
        <v>2529</v>
      </c>
      <c r="G90" s="154" t="s">
        <v>1568</v>
      </c>
      <c r="H90" s="155" t="n">
        <v>1</v>
      </c>
      <c r="I90" s="156" t="n">
        <v>1600</v>
      </c>
      <c r="J90" s="157" t="n">
        <f aca="false">ROUND(I90*H90,2)</f>
        <v>1600</v>
      </c>
      <c r="K90" s="153"/>
      <c r="L90" s="21"/>
      <c r="M90" s="158"/>
      <c r="N90" s="159" t="s">
        <v>42</v>
      </c>
      <c r="O90" s="160" t="n">
        <v>0</v>
      </c>
      <c r="P90" s="160" t="n">
        <f aca="false">O90*H90</f>
        <v>0</v>
      </c>
      <c r="Q90" s="160" t="n">
        <v>0</v>
      </c>
      <c r="R90" s="160" t="n">
        <f aca="false">Q90*H90</f>
        <v>0</v>
      </c>
      <c r="S90" s="160" t="n">
        <v>0</v>
      </c>
      <c r="T90" s="161" t="n">
        <f aca="false">S90*H90</f>
        <v>0</v>
      </c>
      <c r="AR90" s="162" t="s">
        <v>176</v>
      </c>
      <c r="AT90" s="162" t="s">
        <v>172</v>
      </c>
      <c r="AU90" s="162" t="s">
        <v>78</v>
      </c>
      <c r="AY90" s="4" t="s">
        <v>170</v>
      </c>
      <c r="BE90" s="163" t="n">
        <f aca="false">IF(N90="základní",J90,0)</f>
        <v>1600</v>
      </c>
      <c r="BF90" s="163" t="n">
        <f aca="false">IF(N90="snížená",J90,0)</f>
        <v>0</v>
      </c>
      <c r="BG90" s="163" t="n">
        <f aca="false">IF(N90="zákl. přenesená",J90,0)</f>
        <v>0</v>
      </c>
      <c r="BH90" s="163" t="n">
        <f aca="false">IF(N90="sníž. přenesená",J90,0)</f>
        <v>0</v>
      </c>
      <c r="BI90" s="163" t="n">
        <f aca="false">IF(N90="nulová",J90,0)</f>
        <v>0</v>
      </c>
      <c r="BJ90" s="4" t="s">
        <v>78</v>
      </c>
      <c r="BK90" s="163" t="n">
        <f aca="false">ROUND(I90*H90,2)</f>
        <v>1600</v>
      </c>
      <c r="BL90" s="4" t="s">
        <v>176</v>
      </c>
      <c r="BM90" s="162" t="s">
        <v>2530</v>
      </c>
    </row>
    <row r="91" s="20" customFormat="true" ht="16.5" hidden="false" customHeight="true" outlineLevel="0" collapsed="false">
      <c r="B91" s="21"/>
      <c r="C91" s="151" t="s">
        <v>191</v>
      </c>
      <c r="D91" s="151" t="s">
        <v>172</v>
      </c>
      <c r="E91" s="152" t="s">
        <v>244</v>
      </c>
      <c r="F91" s="153" t="s">
        <v>2531</v>
      </c>
      <c r="G91" s="154" t="s">
        <v>1514</v>
      </c>
      <c r="H91" s="155" t="n">
        <v>1</v>
      </c>
      <c r="I91" s="156" t="n">
        <v>1200</v>
      </c>
      <c r="J91" s="157" t="n">
        <f aca="false">ROUND(I91*H91,2)</f>
        <v>1200</v>
      </c>
      <c r="K91" s="153"/>
      <c r="L91" s="21"/>
      <c r="M91" s="158"/>
      <c r="N91" s="159" t="s">
        <v>42</v>
      </c>
      <c r="O91" s="160" t="n">
        <v>0</v>
      </c>
      <c r="P91" s="160" t="n">
        <f aca="false">O91*H91</f>
        <v>0</v>
      </c>
      <c r="Q91" s="160" t="n">
        <v>0</v>
      </c>
      <c r="R91" s="160" t="n">
        <f aca="false">Q91*H91</f>
        <v>0</v>
      </c>
      <c r="S91" s="160" t="n">
        <v>0</v>
      </c>
      <c r="T91" s="161" t="n">
        <f aca="false">S91*H91</f>
        <v>0</v>
      </c>
      <c r="AR91" s="162" t="s">
        <v>176</v>
      </c>
      <c r="AT91" s="162" t="s">
        <v>172</v>
      </c>
      <c r="AU91" s="162" t="s">
        <v>78</v>
      </c>
      <c r="AY91" s="4" t="s">
        <v>170</v>
      </c>
      <c r="BE91" s="163" t="n">
        <f aca="false">IF(N91="základní",J91,0)</f>
        <v>1200</v>
      </c>
      <c r="BF91" s="163" t="n">
        <f aca="false">IF(N91="snížená",J91,0)</f>
        <v>0</v>
      </c>
      <c r="BG91" s="163" t="n">
        <f aca="false">IF(N91="zákl. přenesená",J91,0)</f>
        <v>0</v>
      </c>
      <c r="BH91" s="163" t="n">
        <f aca="false">IF(N91="sníž. přenesená",J91,0)</f>
        <v>0</v>
      </c>
      <c r="BI91" s="163" t="n">
        <f aca="false">IF(N91="nulová",J91,0)</f>
        <v>0</v>
      </c>
      <c r="BJ91" s="4" t="s">
        <v>78</v>
      </c>
      <c r="BK91" s="163" t="n">
        <f aca="false">ROUND(I91*H91,2)</f>
        <v>1200</v>
      </c>
      <c r="BL91" s="4" t="s">
        <v>176</v>
      </c>
      <c r="BM91" s="162" t="s">
        <v>2532</v>
      </c>
    </row>
    <row r="92" s="20" customFormat="true" ht="21.75" hidden="false" customHeight="true" outlineLevel="0" collapsed="false">
      <c r="B92" s="21"/>
      <c r="C92" s="151" t="s">
        <v>176</v>
      </c>
      <c r="D92" s="151" t="s">
        <v>172</v>
      </c>
      <c r="E92" s="152" t="s">
        <v>80</v>
      </c>
      <c r="F92" s="153" t="s">
        <v>2533</v>
      </c>
      <c r="G92" s="154" t="s">
        <v>1514</v>
      </c>
      <c r="H92" s="155" t="n">
        <v>6</v>
      </c>
      <c r="I92" s="156" t="n">
        <v>1290</v>
      </c>
      <c r="J92" s="157" t="n">
        <f aca="false">ROUND(I92*H92,2)</f>
        <v>7740</v>
      </c>
      <c r="K92" s="153"/>
      <c r="L92" s="21"/>
      <c r="M92" s="158"/>
      <c r="N92" s="159" t="s">
        <v>42</v>
      </c>
      <c r="O92" s="160" t="n">
        <v>0</v>
      </c>
      <c r="P92" s="160" t="n">
        <f aca="false">O92*H92</f>
        <v>0</v>
      </c>
      <c r="Q92" s="160" t="n">
        <v>0</v>
      </c>
      <c r="R92" s="160" t="n">
        <f aca="false">Q92*H92</f>
        <v>0</v>
      </c>
      <c r="S92" s="160" t="n">
        <v>0</v>
      </c>
      <c r="T92" s="161" t="n">
        <f aca="false">S92*H92</f>
        <v>0</v>
      </c>
      <c r="AR92" s="162" t="s">
        <v>176</v>
      </c>
      <c r="AT92" s="162" t="s">
        <v>172</v>
      </c>
      <c r="AU92" s="162" t="s">
        <v>78</v>
      </c>
      <c r="AY92" s="4" t="s">
        <v>170</v>
      </c>
      <c r="BE92" s="163" t="n">
        <f aca="false">IF(N92="základní",J92,0)</f>
        <v>7740</v>
      </c>
      <c r="BF92" s="163" t="n">
        <f aca="false">IF(N92="snížená",J92,0)</f>
        <v>0</v>
      </c>
      <c r="BG92" s="163" t="n">
        <f aca="false">IF(N92="zákl. přenesená",J92,0)</f>
        <v>0</v>
      </c>
      <c r="BH92" s="163" t="n">
        <f aca="false">IF(N92="sníž. přenesená",J92,0)</f>
        <v>0</v>
      </c>
      <c r="BI92" s="163" t="n">
        <f aca="false">IF(N92="nulová",J92,0)</f>
        <v>0</v>
      </c>
      <c r="BJ92" s="4" t="s">
        <v>78</v>
      </c>
      <c r="BK92" s="163" t="n">
        <f aca="false">ROUND(I92*H92,2)</f>
        <v>7740</v>
      </c>
      <c r="BL92" s="4" t="s">
        <v>176</v>
      </c>
      <c r="BM92" s="162" t="s">
        <v>2534</v>
      </c>
    </row>
    <row r="93" s="20" customFormat="true" ht="16.5" hidden="false" customHeight="true" outlineLevel="0" collapsed="false">
      <c r="B93" s="21"/>
      <c r="C93" s="151" t="s">
        <v>204</v>
      </c>
      <c r="D93" s="151" t="s">
        <v>172</v>
      </c>
      <c r="E93" s="152" t="s">
        <v>191</v>
      </c>
      <c r="F93" s="153" t="s">
        <v>2535</v>
      </c>
      <c r="G93" s="154" t="s">
        <v>1514</v>
      </c>
      <c r="H93" s="155" t="n">
        <v>2</v>
      </c>
      <c r="I93" s="156" t="n">
        <v>738</v>
      </c>
      <c r="J93" s="157" t="n">
        <f aca="false">ROUND(I93*H93,2)</f>
        <v>1476</v>
      </c>
      <c r="K93" s="153"/>
      <c r="L93" s="21"/>
      <c r="M93" s="158"/>
      <c r="N93" s="159" t="s">
        <v>42</v>
      </c>
      <c r="O93" s="160" t="n">
        <v>0</v>
      </c>
      <c r="P93" s="160" t="n">
        <f aca="false">O93*H93</f>
        <v>0</v>
      </c>
      <c r="Q93" s="160" t="n">
        <v>0</v>
      </c>
      <c r="R93" s="160" t="n">
        <f aca="false">Q93*H93</f>
        <v>0</v>
      </c>
      <c r="S93" s="160" t="n">
        <v>0</v>
      </c>
      <c r="T93" s="161" t="n">
        <f aca="false">S93*H93</f>
        <v>0</v>
      </c>
      <c r="AR93" s="162" t="s">
        <v>176</v>
      </c>
      <c r="AT93" s="162" t="s">
        <v>172</v>
      </c>
      <c r="AU93" s="162" t="s">
        <v>78</v>
      </c>
      <c r="AY93" s="4" t="s">
        <v>170</v>
      </c>
      <c r="BE93" s="163" t="n">
        <f aca="false">IF(N93="základní",J93,0)</f>
        <v>1476</v>
      </c>
      <c r="BF93" s="163" t="n">
        <f aca="false">IF(N93="snížená",J93,0)</f>
        <v>0</v>
      </c>
      <c r="BG93" s="163" t="n">
        <f aca="false">IF(N93="zákl. přenesená",J93,0)</f>
        <v>0</v>
      </c>
      <c r="BH93" s="163" t="n">
        <f aca="false">IF(N93="sníž. přenesená",J93,0)</f>
        <v>0</v>
      </c>
      <c r="BI93" s="163" t="n">
        <f aca="false">IF(N93="nulová",J93,0)</f>
        <v>0</v>
      </c>
      <c r="BJ93" s="4" t="s">
        <v>78</v>
      </c>
      <c r="BK93" s="163" t="n">
        <f aca="false">ROUND(I93*H93,2)</f>
        <v>1476</v>
      </c>
      <c r="BL93" s="4" t="s">
        <v>176</v>
      </c>
      <c r="BM93" s="162" t="s">
        <v>2536</v>
      </c>
    </row>
    <row r="94" s="20" customFormat="true" ht="21.75" hidden="false" customHeight="true" outlineLevel="0" collapsed="false">
      <c r="B94" s="21"/>
      <c r="C94" s="151" t="s">
        <v>211</v>
      </c>
      <c r="D94" s="151" t="s">
        <v>172</v>
      </c>
      <c r="E94" s="152" t="s">
        <v>176</v>
      </c>
      <c r="F94" s="153" t="s">
        <v>2537</v>
      </c>
      <c r="G94" s="154" t="s">
        <v>1514</v>
      </c>
      <c r="H94" s="155" t="n">
        <v>2</v>
      </c>
      <c r="I94" s="156" t="n">
        <v>2505</v>
      </c>
      <c r="J94" s="157" t="n">
        <f aca="false">ROUND(I94*H94,2)</f>
        <v>5010</v>
      </c>
      <c r="K94" s="153"/>
      <c r="L94" s="21"/>
      <c r="M94" s="158"/>
      <c r="N94" s="159" t="s">
        <v>42</v>
      </c>
      <c r="O94" s="160" t="n">
        <v>0</v>
      </c>
      <c r="P94" s="160" t="n">
        <f aca="false">O94*H94</f>
        <v>0</v>
      </c>
      <c r="Q94" s="160" t="n">
        <v>0</v>
      </c>
      <c r="R94" s="160" t="n">
        <f aca="false">Q94*H94</f>
        <v>0</v>
      </c>
      <c r="S94" s="160" t="n">
        <v>0</v>
      </c>
      <c r="T94" s="161" t="n">
        <f aca="false">S94*H94</f>
        <v>0</v>
      </c>
      <c r="AR94" s="162" t="s">
        <v>176</v>
      </c>
      <c r="AT94" s="162" t="s">
        <v>172</v>
      </c>
      <c r="AU94" s="162" t="s">
        <v>78</v>
      </c>
      <c r="AY94" s="4" t="s">
        <v>170</v>
      </c>
      <c r="BE94" s="163" t="n">
        <f aca="false">IF(N94="základní",J94,0)</f>
        <v>5010</v>
      </c>
      <c r="BF94" s="163" t="n">
        <f aca="false">IF(N94="snížená",J94,0)</f>
        <v>0</v>
      </c>
      <c r="BG94" s="163" t="n">
        <f aca="false">IF(N94="zákl. přenesená",J94,0)</f>
        <v>0</v>
      </c>
      <c r="BH94" s="163" t="n">
        <f aca="false">IF(N94="sníž. přenesená",J94,0)</f>
        <v>0</v>
      </c>
      <c r="BI94" s="163" t="n">
        <f aca="false">IF(N94="nulová",J94,0)</f>
        <v>0</v>
      </c>
      <c r="BJ94" s="4" t="s">
        <v>78</v>
      </c>
      <c r="BK94" s="163" t="n">
        <f aca="false">ROUND(I94*H94,2)</f>
        <v>5010</v>
      </c>
      <c r="BL94" s="4" t="s">
        <v>176</v>
      </c>
      <c r="BM94" s="162" t="s">
        <v>2538</v>
      </c>
    </row>
    <row r="95" s="20" customFormat="true" ht="16.5" hidden="false" customHeight="true" outlineLevel="0" collapsed="false">
      <c r="B95" s="21"/>
      <c r="C95" s="151" t="s">
        <v>216</v>
      </c>
      <c r="D95" s="151" t="s">
        <v>172</v>
      </c>
      <c r="E95" s="152" t="s">
        <v>204</v>
      </c>
      <c r="F95" s="153" t="s">
        <v>2539</v>
      </c>
      <c r="G95" s="154" t="s">
        <v>1514</v>
      </c>
      <c r="H95" s="155" t="n">
        <v>2</v>
      </c>
      <c r="I95" s="156" t="n">
        <v>758</v>
      </c>
      <c r="J95" s="157" t="n">
        <f aca="false">ROUND(I95*H95,2)</f>
        <v>1516</v>
      </c>
      <c r="K95" s="153"/>
      <c r="L95" s="21"/>
      <c r="M95" s="158"/>
      <c r="N95" s="159" t="s">
        <v>42</v>
      </c>
      <c r="O95" s="160" t="n">
        <v>0</v>
      </c>
      <c r="P95" s="160" t="n">
        <f aca="false">O95*H95</f>
        <v>0</v>
      </c>
      <c r="Q95" s="160" t="n">
        <v>0</v>
      </c>
      <c r="R95" s="160" t="n">
        <f aca="false">Q95*H95</f>
        <v>0</v>
      </c>
      <c r="S95" s="160" t="n">
        <v>0</v>
      </c>
      <c r="T95" s="161" t="n">
        <f aca="false">S95*H95</f>
        <v>0</v>
      </c>
      <c r="AR95" s="162" t="s">
        <v>176</v>
      </c>
      <c r="AT95" s="162" t="s">
        <v>172</v>
      </c>
      <c r="AU95" s="162" t="s">
        <v>78</v>
      </c>
      <c r="AY95" s="4" t="s">
        <v>170</v>
      </c>
      <c r="BE95" s="163" t="n">
        <f aca="false">IF(N95="základní",J95,0)</f>
        <v>1516</v>
      </c>
      <c r="BF95" s="163" t="n">
        <f aca="false">IF(N95="snížená",J95,0)</f>
        <v>0</v>
      </c>
      <c r="BG95" s="163" t="n">
        <f aca="false">IF(N95="zákl. přenesená",J95,0)</f>
        <v>0</v>
      </c>
      <c r="BH95" s="163" t="n">
        <f aca="false">IF(N95="sníž. přenesená",J95,0)</f>
        <v>0</v>
      </c>
      <c r="BI95" s="163" t="n">
        <f aca="false">IF(N95="nulová",J95,0)</f>
        <v>0</v>
      </c>
      <c r="BJ95" s="4" t="s">
        <v>78</v>
      </c>
      <c r="BK95" s="163" t="n">
        <f aca="false">ROUND(I95*H95,2)</f>
        <v>1516</v>
      </c>
      <c r="BL95" s="4" t="s">
        <v>176</v>
      </c>
      <c r="BM95" s="162" t="s">
        <v>2540</v>
      </c>
    </row>
    <row r="96" s="20" customFormat="true" ht="37.9" hidden="false" customHeight="true" outlineLevel="0" collapsed="false">
      <c r="B96" s="21"/>
      <c r="C96" s="151" t="s">
        <v>223</v>
      </c>
      <c r="D96" s="151" t="s">
        <v>172</v>
      </c>
      <c r="E96" s="152" t="s">
        <v>211</v>
      </c>
      <c r="F96" s="153" t="s">
        <v>2541</v>
      </c>
      <c r="G96" s="154" t="s">
        <v>352</v>
      </c>
      <c r="H96" s="155" t="n">
        <v>180</v>
      </c>
      <c r="I96" s="156" t="n">
        <v>22</v>
      </c>
      <c r="J96" s="157" t="n">
        <f aca="false">ROUND(I96*H96,2)</f>
        <v>3960</v>
      </c>
      <c r="K96" s="153"/>
      <c r="L96" s="21"/>
      <c r="M96" s="158"/>
      <c r="N96" s="159" t="s">
        <v>42</v>
      </c>
      <c r="O96" s="160" t="n">
        <v>0</v>
      </c>
      <c r="P96" s="160" t="n">
        <f aca="false">O96*H96</f>
        <v>0</v>
      </c>
      <c r="Q96" s="160" t="n">
        <v>0</v>
      </c>
      <c r="R96" s="160" t="n">
        <f aca="false">Q96*H96</f>
        <v>0</v>
      </c>
      <c r="S96" s="160" t="n">
        <v>0</v>
      </c>
      <c r="T96" s="161" t="n">
        <f aca="false">S96*H96</f>
        <v>0</v>
      </c>
      <c r="AR96" s="162" t="s">
        <v>176</v>
      </c>
      <c r="AT96" s="162" t="s">
        <v>172</v>
      </c>
      <c r="AU96" s="162" t="s">
        <v>78</v>
      </c>
      <c r="AY96" s="4" t="s">
        <v>170</v>
      </c>
      <c r="BE96" s="163" t="n">
        <f aca="false">IF(N96="základní",J96,0)</f>
        <v>3960</v>
      </c>
      <c r="BF96" s="163" t="n">
        <f aca="false">IF(N96="snížená",J96,0)</f>
        <v>0</v>
      </c>
      <c r="BG96" s="163" t="n">
        <f aca="false">IF(N96="zákl. přenesená",J96,0)</f>
        <v>0</v>
      </c>
      <c r="BH96" s="163" t="n">
        <f aca="false">IF(N96="sníž. přenesená",J96,0)</f>
        <v>0</v>
      </c>
      <c r="BI96" s="163" t="n">
        <f aca="false">IF(N96="nulová",J96,0)</f>
        <v>0</v>
      </c>
      <c r="BJ96" s="4" t="s">
        <v>78</v>
      </c>
      <c r="BK96" s="163" t="n">
        <f aca="false">ROUND(I96*H96,2)</f>
        <v>3960</v>
      </c>
      <c r="BL96" s="4" t="s">
        <v>176</v>
      </c>
      <c r="BM96" s="162" t="s">
        <v>2542</v>
      </c>
    </row>
    <row r="97" s="20" customFormat="true" ht="37.9" hidden="false" customHeight="true" outlineLevel="0" collapsed="false">
      <c r="B97" s="21"/>
      <c r="C97" s="151" t="s">
        <v>228</v>
      </c>
      <c r="D97" s="151" t="s">
        <v>172</v>
      </c>
      <c r="E97" s="152" t="s">
        <v>216</v>
      </c>
      <c r="F97" s="153" t="s">
        <v>2543</v>
      </c>
      <c r="G97" s="154" t="s">
        <v>352</v>
      </c>
      <c r="H97" s="155" t="n">
        <v>30</v>
      </c>
      <c r="I97" s="156" t="n">
        <v>45</v>
      </c>
      <c r="J97" s="157" t="n">
        <f aca="false">ROUND(I97*H97,2)</f>
        <v>1350</v>
      </c>
      <c r="K97" s="153"/>
      <c r="L97" s="21"/>
      <c r="M97" s="158"/>
      <c r="N97" s="159" t="s">
        <v>42</v>
      </c>
      <c r="O97" s="160" t="n">
        <v>0</v>
      </c>
      <c r="P97" s="160" t="n">
        <f aca="false">O97*H97</f>
        <v>0</v>
      </c>
      <c r="Q97" s="160" t="n">
        <v>0</v>
      </c>
      <c r="R97" s="160" t="n">
        <f aca="false">Q97*H97</f>
        <v>0</v>
      </c>
      <c r="S97" s="160" t="n">
        <v>0</v>
      </c>
      <c r="T97" s="161" t="n">
        <f aca="false">S97*H97</f>
        <v>0</v>
      </c>
      <c r="AR97" s="162" t="s">
        <v>176</v>
      </c>
      <c r="AT97" s="162" t="s">
        <v>172</v>
      </c>
      <c r="AU97" s="162" t="s">
        <v>78</v>
      </c>
      <c r="AY97" s="4" t="s">
        <v>170</v>
      </c>
      <c r="BE97" s="163" t="n">
        <f aca="false">IF(N97="základní",J97,0)</f>
        <v>1350</v>
      </c>
      <c r="BF97" s="163" t="n">
        <f aca="false">IF(N97="snížená",J97,0)</f>
        <v>0</v>
      </c>
      <c r="BG97" s="163" t="n">
        <f aca="false">IF(N97="zákl. přenesená",J97,0)</f>
        <v>0</v>
      </c>
      <c r="BH97" s="163" t="n">
        <f aca="false">IF(N97="sníž. přenesená",J97,0)</f>
        <v>0</v>
      </c>
      <c r="BI97" s="163" t="n">
        <f aca="false">IF(N97="nulová",J97,0)</f>
        <v>0</v>
      </c>
      <c r="BJ97" s="4" t="s">
        <v>78</v>
      </c>
      <c r="BK97" s="163" t="n">
        <f aca="false">ROUND(I97*H97,2)</f>
        <v>1350</v>
      </c>
      <c r="BL97" s="4" t="s">
        <v>176</v>
      </c>
      <c r="BM97" s="162" t="s">
        <v>2544</v>
      </c>
    </row>
    <row r="98" s="20" customFormat="true" ht="16.5" hidden="false" customHeight="true" outlineLevel="0" collapsed="false">
      <c r="B98" s="21"/>
      <c r="C98" s="151" t="s">
        <v>236</v>
      </c>
      <c r="D98" s="151" t="s">
        <v>172</v>
      </c>
      <c r="E98" s="152" t="s">
        <v>223</v>
      </c>
      <c r="F98" s="153" t="s">
        <v>2545</v>
      </c>
      <c r="G98" s="154" t="s">
        <v>1262</v>
      </c>
      <c r="H98" s="155" t="n">
        <v>1</v>
      </c>
      <c r="I98" s="156" t="n">
        <v>1750</v>
      </c>
      <c r="J98" s="157" t="n">
        <f aca="false">ROUND(I98*H98,2)</f>
        <v>1750</v>
      </c>
      <c r="K98" s="153"/>
      <c r="L98" s="21"/>
      <c r="M98" s="158"/>
      <c r="N98" s="159" t="s">
        <v>42</v>
      </c>
      <c r="O98" s="160" t="n">
        <v>0</v>
      </c>
      <c r="P98" s="160" t="n">
        <f aca="false">O98*H98</f>
        <v>0</v>
      </c>
      <c r="Q98" s="160" t="n">
        <v>0</v>
      </c>
      <c r="R98" s="160" t="n">
        <f aca="false">Q98*H98</f>
        <v>0</v>
      </c>
      <c r="S98" s="160" t="n">
        <v>0</v>
      </c>
      <c r="T98" s="161" t="n">
        <f aca="false">S98*H98</f>
        <v>0</v>
      </c>
      <c r="AR98" s="162" t="s">
        <v>176</v>
      </c>
      <c r="AT98" s="162" t="s">
        <v>172</v>
      </c>
      <c r="AU98" s="162" t="s">
        <v>78</v>
      </c>
      <c r="AY98" s="4" t="s">
        <v>170</v>
      </c>
      <c r="BE98" s="163" t="n">
        <f aca="false">IF(N98="základní",J98,0)</f>
        <v>1750</v>
      </c>
      <c r="BF98" s="163" t="n">
        <f aca="false">IF(N98="snížená",J98,0)</f>
        <v>0</v>
      </c>
      <c r="BG98" s="163" t="n">
        <f aca="false">IF(N98="zákl. přenesená",J98,0)</f>
        <v>0</v>
      </c>
      <c r="BH98" s="163" t="n">
        <f aca="false">IF(N98="sníž. přenesená",J98,0)</f>
        <v>0</v>
      </c>
      <c r="BI98" s="163" t="n">
        <f aca="false">IF(N98="nulová",J98,0)</f>
        <v>0</v>
      </c>
      <c r="BJ98" s="4" t="s">
        <v>78</v>
      </c>
      <c r="BK98" s="163" t="n">
        <f aca="false">ROUND(I98*H98,2)</f>
        <v>1750</v>
      </c>
      <c r="BL98" s="4" t="s">
        <v>176</v>
      </c>
      <c r="BM98" s="162" t="s">
        <v>2546</v>
      </c>
    </row>
    <row r="99" s="20" customFormat="true" ht="16.5" hidden="false" customHeight="true" outlineLevel="0" collapsed="false">
      <c r="B99" s="21"/>
      <c r="C99" s="151" t="s">
        <v>244</v>
      </c>
      <c r="D99" s="151" t="s">
        <v>172</v>
      </c>
      <c r="E99" s="152" t="s">
        <v>228</v>
      </c>
      <c r="F99" s="153" t="s">
        <v>2547</v>
      </c>
      <c r="G99" s="154" t="s">
        <v>1262</v>
      </c>
      <c r="H99" s="155" t="n">
        <v>1</v>
      </c>
      <c r="I99" s="156" t="n">
        <v>1450</v>
      </c>
      <c r="J99" s="157" t="n">
        <f aca="false">ROUND(I99*H99,2)</f>
        <v>1450</v>
      </c>
      <c r="K99" s="153"/>
      <c r="L99" s="21"/>
      <c r="M99" s="158"/>
      <c r="N99" s="159" t="s">
        <v>42</v>
      </c>
      <c r="O99" s="160" t="n">
        <v>0</v>
      </c>
      <c r="P99" s="160" t="n">
        <f aca="false">O99*H99</f>
        <v>0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176</v>
      </c>
      <c r="AT99" s="162" t="s">
        <v>172</v>
      </c>
      <c r="AU99" s="162" t="s">
        <v>78</v>
      </c>
      <c r="AY99" s="4" t="s">
        <v>170</v>
      </c>
      <c r="BE99" s="163" t="n">
        <f aca="false">IF(N99="základní",J99,0)</f>
        <v>1450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1450</v>
      </c>
      <c r="BL99" s="4" t="s">
        <v>176</v>
      </c>
      <c r="BM99" s="162" t="s">
        <v>2548</v>
      </c>
    </row>
    <row r="100" s="139" customFormat="true" ht="25.9" hidden="false" customHeight="true" outlineLevel="0" collapsed="false">
      <c r="B100" s="140"/>
      <c r="D100" s="141" t="s">
        <v>70</v>
      </c>
      <c r="E100" s="142" t="s">
        <v>369</v>
      </c>
      <c r="F100" s="142" t="s">
        <v>2549</v>
      </c>
      <c r="J100" s="143" t="n">
        <f aca="false">BK100</f>
        <v>2200</v>
      </c>
      <c r="L100" s="140"/>
      <c r="M100" s="144"/>
      <c r="P100" s="145" t="n">
        <f aca="false">P101</f>
        <v>0</v>
      </c>
      <c r="R100" s="145" t="n">
        <f aca="false">R101</f>
        <v>0</v>
      </c>
      <c r="T100" s="146" t="n">
        <f aca="false">T101</f>
        <v>0</v>
      </c>
      <c r="AR100" s="141" t="s">
        <v>191</v>
      </c>
      <c r="AT100" s="147" t="s">
        <v>70</v>
      </c>
      <c r="AU100" s="147" t="s">
        <v>71</v>
      </c>
      <c r="AY100" s="141" t="s">
        <v>170</v>
      </c>
      <c r="BK100" s="148" t="n">
        <f aca="false">BK101</f>
        <v>2200</v>
      </c>
    </row>
    <row r="101" s="20" customFormat="true" ht="16.5" hidden="false" customHeight="true" outlineLevel="0" collapsed="false">
      <c r="B101" s="21"/>
      <c r="C101" s="151" t="s">
        <v>251</v>
      </c>
      <c r="D101" s="151" t="s">
        <v>172</v>
      </c>
      <c r="E101" s="152" t="s">
        <v>2550</v>
      </c>
      <c r="F101" s="153" t="s">
        <v>2551</v>
      </c>
      <c r="G101" s="154" t="s">
        <v>2552</v>
      </c>
      <c r="H101" s="155" t="n">
        <v>1</v>
      </c>
      <c r="I101" s="156" t="n">
        <v>2200</v>
      </c>
      <c r="J101" s="157" t="n">
        <f aca="false">ROUND(I101*H101,2)</f>
        <v>2200</v>
      </c>
      <c r="K101" s="153"/>
      <c r="L101" s="21"/>
      <c r="M101" s="209"/>
      <c r="N101" s="210" t="s">
        <v>42</v>
      </c>
      <c r="O101" s="211" t="n">
        <v>0</v>
      </c>
      <c r="P101" s="211" t="n">
        <f aca="false">O101*H101</f>
        <v>0</v>
      </c>
      <c r="Q101" s="211" t="n">
        <v>0</v>
      </c>
      <c r="R101" s="211" t="n">
        <f aca="false">Q101*H101</f>
        <v>0</v>
      </c>
      <c r="S101" s="211" t="n">
        <v>0</v>
      </c>
      <c r="T101" s="212" t="n">
        <f aca="false">S101*H101</f>
        <v>0</v>
      </c>
      <c r="AR101" s="162" t="s">
        <v>176</v>
      </c>
      <c r="AT101" s="162" t="s">
        <v>172</v>
      </c>
      <c r="AU101" s="162" t="s">
        <v>78</v>
      </c>
      <c r="AY101" s="4" t="s">
        <v>170</v>
      </c>
      <c r="BE101" s="163" t="n">
        <f aca="false">IF(N101="základní",J101,0)</f>
        <v>2200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2200</v>
      </c>
      <c r="BL101" s="4" t="s">
        <v>176</v>
      </c>
      <c r="BM101" s="162" t="s">
        <v>2553</v>
      </c>
    </row>
    <row r="102" s="20" customFormat="true" ht="6.95" hidden="false" customHeight="true" outlineLevel="0" collapsed="false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21"/>
    </row>
  </sheetData>
  <autoFilter ref="C86:K101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52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I152" activeCellId="0" sqref="I152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103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customFormat="false" ht="12" hidden="true" customHeight="true" outlineLevel="0" collapsed="false">
      <c r="B8" s="7"/>
      <c r="D8" s="14" t="s">
        <v>124</v>
      </c>
      <c r="L8" s="7"/>
    </row>
    <row r="9" s="20" customFormat="true" ht="23.25" hidden="true" customHeight="true" outlineLevel="0" collapsed="false">
      <c r="B9" s="21"/>
      <c r="E9" s="102" t="s">
        <v>125</v>
      </c>
      <c r="F9" s="102"/>
      <c r="G9" s="102"/>
      <c r="H9" s="102"/>
      <c r="L9" s="21"/>
    </row>
    <row r="10" s="20" customFormat="true" ht="12" hidden="true" customHeight="true" outlineLevel="0" collapsed="false">
      <c r="B10" s="21"/>
      <c r="D10" s="14" t="s">
        <v>126</v>
      </c>
      <c r="L10" s="21"/>
    </row>
    <row r="11" s="20" customFormat="true" ht="16.5" hidden="true" customHeight="true" outlineLevel="0" collapsed="false">
      <c r="B11" s="21"/>
      <c r="E11" s="45" t="s">
        <v>2554</v>
      </c>
      <c r="F11" s="45"/>
      <c r="G11" s="45"/>
      <c r="H11" s="45"/>
      <c r="L11" s="21"/>
    </row>
    <row r="12" s="20" customFormat="true" ht="10.5" hidden="true" customHeight="false" outlineLevel="0" collapsed="false">
      <c r="B12" s="21"/>
      <c r="L12" s="21"/>
    </row>
    <row r="13" s="20" customFormat="true" ht="12" hidden="true" customHeight="true" outlineLevel="0" collapsed="false">
      <c r="B13" s="21"/>
      <c r="D13" s="14" t="s">
        <v>16</v>
      </c>
      <c r="F13" s="15" t="s">
        <v>17</v>
      </c>
      <c r="I13" s="14" t="s">
        <v>18</v>
      </c>
      <c r="J13" s="15"/>
      <c r="L13" s="21"/>
    </row>
    <row r="14" s="20" customFormat="true" ht="12" hidden="true" customHeight="true" outlineLevel="0" collapsed="false">
      <c r="B14" s="21"/>
      <c r="D14" s="14" t="s">
        <v>19</v>
      </c>
      <c r="F14" s="15" t="s">
        <v>20</v>
      </c>
      <c r="I14" s="14" t="s">
        <v>21</v>
      </c>
      <c r="J14" s="103" t="n">
        <f aca="false">'Rekapitulace stavby'!AN8</f>
        <v>45979</v>
      </c>
      <c r="L14" s="21"/>
    </row>
    <row r="15" s="20" customFormat="true" ht="21.95" hidden="true" customHeight="true" outlineLevel="0" collapsed="false">
      <c r="B15" s="21"/>
      <c r="D15" s="10" t="s">
        <v>22</v>
      </c>
      <c r="F15" s="17" t="s">
        <v>23</v>
      </c>
      <c r="L15" s="21"/>
    </row>
    <row r="16" s="20" customFormat="true" ht="12" hidden="true" customHeight="true" outlineLevel="0" collapsed="false">
      <c r="B16" s="21"/>
      <c r="D16" s="14" t="s">
        <v>24</v>
      </c>
      <c r="I16" s="14" t="s">
        <v>25</v>
      </c>
      <c r="J16" s="15"/>
      <c r="L16" s="21"/>
    </row>
    <row r="17" s="20" customFormat="true" ht="18" hidden="true" customHeight="true" outlineLevel="0" collapsed="false">
      <c r="B17" s="21"/>
      <c r="E17" s="15" t="s">
        <v>26</v>
      </c>
      <c r="I17" s="14" t="s">
        <v>27</v>
      </c>
      <c r="J17" s="15"/>
      <c r="L17" s="21"/>
    </row>
    <row r="18" s="20" customFormat="true" ht="6.95" hidden="true" customHeight="true" outlineLevel="0" collapsed="false">
      <c r="B18" s="21"/>
      <c r="L18" s="21"/>
    </row>
    <row r="19" s="20" customFormat="true" ht="12" hidden="true" customHeight="true" outlineLevel="0" collapsed="false">
      <c r="B19" s="21"/>
      <c r="D19" s="14" t="s">
        <v>28</v>
      </c>
      <c r="I19" s="14" t="s">
        <v>25</v>
      </c>
      <c r="J19" s="15" t="n">
        <f aca="false">'Rekapitulace stavby'!AN13</f>
        <v>0</v>
      </c>
      <c r="L19" s="21"/>
    </row>
    <row r="20" s="20" customFormat="true" ht="18" hidden="true" customHeight="true" outlineLevel="0" collapsed="false">
      <c r="B20" s="21"/>
      <c r="E20" s="11" t="str">
        <f aca="false">'Rekapitulace stavby'!E14</f>
        <v> </v>
      </c>
      <c r="F20" s="11"/>
      <c r="G20" s="11"/>
      <c r="H20" s="11"/>
      <c r="I20" s="14" t="s">
        <v>27</v>
      </c>
      <c r="J20" s="15" t="n">
        <f aca="false">'Rekapitulace stavby'!AN14</f>
        <v>0</v>
      </c>
      <c r="L20" s="21"/>
    </row>
    <row r="21" s="20" customFormat="true" ht="6.95" hidden="true" customHeight="true" outlineLevel="0" collapsed="false">
      <c r="B21" s="21"/>
      <c r="L21" s="21"/>
    </row>
    <row r="22" s="20" customFormat="true" ht="12" hidden="true" customHeight="true" outlineLevel="0" collapsed="false">
      <c r="B22" s="21"/>
      <c r="D22" s="14" t="s">
        <v>30</v>
      </c>
      <c r="I22" s="14" t="s">
        <v>25</v>
      </c>
      <c r="J22" s="15"/>
      <c r="L22" s="21"/>
    </row>
    <row r="23" s="20" customFormat="true" ht="18" hidden="true" customHeight="true" outlineLevel="0" collapsed="false">
      <c r="B23" s="21"/>
      <c r="E23" s="15" t="s">
        <v>31</v>
      </c>
      <c r="I23" s="14" t="s">
        <v>27</v>
      </c>
      <c r="J23" s="15"/>
      <c r="L23" s="21"/>
    </row>
    <row r="24" s="20" customFormat="true" ht="6.95" hidden="true" customHeight="true" outlineLevel="0" collapsed="false">
      <c r="B24" s="21"/>
      <c r="L24" s="21"/>
    </row>
    <row r="25" s="20" customFormat="true" ht="12" hidden="true" customHeight="true" outlineLevel="0" collapsed="false">
      <c r="B25" s="21"/>
      <c r="D25" s="14" t="s">
        <v>33</v>
      </c>
      <c r="I25" s="14" t="s">
        <v>25</v>
      </c>
      <c r="J25" s="15"/>
      <c r="L25" s="21"/>
    </row>
    <row r="26" s="20" customFormat="true" ht="18" hidden="true" customHeight="true" outlineLevel="0" collapsed="false">
      <c r="B26" s="21"/>
      <c r="E26" s="15" t="s">
        <v>34</v>
      </c>
      <c r="I26" s="14" t="s">
        <v>27</v>
      </c>
      <c r="J26" s="15"/>
      <c r="L26" s="21"/>
    </row>
    <row r="27" s="20" customFormat="true" ht="6.95" hidden="true" customHeight="true" outlineLevel="0" collapsed="false">
      <c r="B27" s="21"/>
      <c r="L27" s="21"/>
    </row>
    <row r="28" s="20" customFormat="true" ht="12" hidden="true" customHeight="true" outlineLevel="0" collapsed="false">
      <c r="B28" s="21"/>
      <c r="D28" s="14" t="s">
        <v>35</v>
      </c>
      <c r="L28" s="21"/>
    </row>
    <row r="29" s="104" customFormat="true" ht="16.5" hidden="true" customHeight="true" outlineLevel="0" collapsed="false">
      <c r="B29" s="105"/>
      <c r="E29" s="18"/>
      <c r="F29" s="18"/>
      <c r="G29" s="18"/>
      <c r="H29" s="18"/>
      <c r="L29" s="105"/>
    </row>
    <row r="30" s="20" customFormat="true" ht="6.95" hidden="true" customHeight="true" outlineLevel="0" collapsed="false">
      <c r="B30" s="21"/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25.5" hidden="true" customHeight="true" outlineLevel="0" collapsed="false">
      <c r="B32" s="21"/>
      <c r="D32" s="106" t="s">
        <v>37</v>
      </c>
      <c r="J32" s="107" t="n">
        <f aca="false">ROUND(J97, 2)</f>
        <v>856153.34</v>
      </c>
      <c r="L32" s="21"/>
    </row>
    <row r="33" s="20" customFormat="true" ht="6.95" hidden="true" customHeight="true" outlineLevel="0" collapsed="false">
      <c r="B33" s="21"/>
      <c r="D33" s="50"/>
      <c r="E33" s="50"/>
      <c r="F33" s="50"/>
      <c r="G33" s="50"/>
      <c r="H33" s="50"/>
      <c r="I33" s="50"/>
      <c r="J33" s="50"/>
      <c r="K33" s="50"/>
      <c r="L33" s="21"/>
    </row>
    <row r="34" s="20" customFormat="true" ht="14.45" hidden="true" customHeight="true" outlineLevel="0" collapsed="false">
      <c r="B34" s="21"/>
      <c r="F34" s="108" t="s">
        <v>39</v>
      </c>
      <c r="I34" s="108" t="s">
        <v>38</v>
      </c>
      <c r="J34" s="108" t="s">
        <v>40</v>
      </c>
      <c r="L34" s="21"/>
    </row>
    <row r="35" s="20" customFormat="true" ht="14.45" hidden="true" customHeight="true" outlineLevel="0" collapsed="false">
      <c r="B35" s="21"/>
      <c r="D35" s="109" t="s">
        <v>41</v>
      </c>
      <c r="E35" s="14" t="s">
        <v>42</v>
      </c>
      <c r="F35" s="94" t="n">
        <f aca="false">ROUND((SUM(BE97:BE151)),  2)</f>
        <v>856153.34</v>
      </c>
      <c r="I35" s="110" t="n">
        <v>0.21</v>
      </c>
      <c r="J35" s="94" t="n">
        <f aca="false">ROUND(((SUM(BE97:BE151))*I35),  2)</f>
        <v>179792.2</v>
      </c>
      <c r="L35" s="21"/>
    </row>
    <row r="36" s="20" customFormat="true" ht="14.45" hidden="true" customHeight="true" outlineLevel="0" collapsed="false">
      <c r="B36" s="21"/>
      <c r="E36" s="14" t="s">
        <v>43</v>
      </c>
      <c r="F36" s="94" t="n">
        <f aca="false">ROUND((SUM(BF97:BF151)),  2)</f>
        <v>0</v>
      </c>
      <c r="I36" s="110" t="n">
        <v>0.15</v>
      </c>
      <c r="J36" s="94" t="n">
        <f aca="false">ROUND(((SUM(BF97:BF151))*I36),  2)</f>
        <v>0</v>
      </c>
      <c r="L36" s="21"/>
    </row>
    <row r="37" s="20" customFormat="true" ht="14.45" hidden="true" customHeight="true" outlineLevel="0" collapsed="false">
      <c r="B37" s="21"/>
      <c r="E37" s="14" t="s">
        <v>44</v>
      </c>
      <c r="F37" s="94" t="n">
        <f aca="false">ROUND((SUM(BG97:BG151)),  2)</f>
        <v>0</v>
      </c>
      <c r="I37" s="110" t="n">
        <v>0.21</v>
      </c>
      <c r="J37" s="94" t="n">
        <f aca="false">0</f>
        <v>0</v>
      </c>
      <c r="L37" s="21"/>
    </row>
    <row r="38" s="20" customFormat="true" ht="14.45" hidden="true" customHeight="true" outlineLevel="0" collapsed="false">
      <c r="B38" s="21"/>
      <c r="E38" s="14" t="s">
        <v>45</v>
      </c>
      <c r="F38" s="94" t="n">
        <f aca="false">ROUND((SUM(BH97:BH151)),  2)</f>
        <v>0</v>
      </c>
      <c r="I38" s="110" t="n">
        <v>0.15</v>
      </c>
      <c r="J38" s="94" t="n">
        <f aca="false">0</f>
        <v>0</v>
      </c>
      <c r="L38" s="21"/>
    </row>
    <row r="39" s="20" customFormat="true" ht="14.45" hidden="true" customHeight="true" outlineLevel="0" collapsed="false">
      <c r="B39" s="21"/>
      <c r="E39" s="14" t="s">
        <v>46</v>
      </c>
      <c r="F39" s="94" t="n">
        <f aca="false">ROUND((SUM(BI97:BI151)),  2)</f>
        <v>0</v>
      </c>
      <c r="I39" s="110" t="n">
        <v>0</v>
      </c>
      <c r="J39" s="94" t="n">
        <f aca="false">0</f>
        <v>0</v>
      </c>
      <c r="L39" s="21"/>
    </row>
    <row r="40" s="20" customFormat="true" ht="6.95" hidden="true" customHeight="true" outlineLevel="0" collapsed="false">
      <c r="B40" s="21"/>
      <c r="L40" s="21"/>
    </row>
    <row r="41" s="20" customFormat="true" ht="25.5" hidden="true" customHeight="true" outlineLevel="0" collapsed="false">
      <c r="B41" s="21"/>
      <c r="C41" s="111"/>
      <c r="D41" s="112" t="s">
        <v>47</v>
      </c>
      <c r="E41" s="54"/>
      <c r="F41" s="54"/>
      <c r="G41" s="113" t="s">
        <v>48</v>
      </c>
      <c r="H41" s="114" t="s">
        <v>49</v>
      </c>
      <c r="I41" s="54"/>
      <c r="J41" s="115" t="n">
        <f aca="false">SUM(J32:J39)</f>
        <v>1035945.54</v>
      </c>
      <c r="K41" s="116"/>
      <c r="L41" s="21"/>
    </row>
    <row r="42" s="20" customFormat="true" ht="14.45" hidden="true" customHeight="true" outlineLevel="0" collapsed="false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1"/>
    </row>
    <row r="43" customFormat="false" ht="10.5" hidden="true" customHeight="false" outlineLevel="0" collapsed="false"/>
    <row r="44" customFormat="false" ht="10.5" hidden="true" customHeight="false" outlineLevel="0" collapsed="false"/>
    <row r="45" customFormat="false" ht="10.5" hidden="true" customHeight="false" outlineLevel="0" collapsed="false"/>
    <row r="46" s="20" customFormat="true" ht="6.95" hidden="false" customHeight="true" outlineLevel="0" collapsed="false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21"/>
    </row>
    <row r="47" s="20" customFormat="true" ht="24.95" hidden="false" customHeight="true" outlineLevel="0" collapsed="false">
      <c r="B47" s="21"/>
      <c r="C47" s="8" t="s">
        <v>128</v>
      </c>
      <c r="L47" s="21"/>
    </row>
    <row r="48" s="20" customFormat="true" ht="6.95" hidden="false" customHeight="true" outlineLevel="0" collapsed="false">
      <c r="B48" s="21"/>
      <c r="L48" s="21"/>
    </row>
    <row r="49" s="20" customFormat="true" ht="12" hidden="false" customHeight="true" outlineLevel="0" collapsed="false">
      <c r="B49" s="21"/>
      <c r="C49" s="14" t="s">
        <v>14</v>
      </c>
      <c r="L49" s="21"/>
    </row>
    <row r="50" s="20" customFormat="true" ht="16.5" hidden="false" customHeight="true" outlineLevel="0" collapsed="false">
      <c r="B50" s="21"/>
      <c r="E50" s="102" t="str">
        <f aca="false">E7</f>
        <v>Nové sportovní a sociální zázemí TJ Sokol Hrabová, z.s.</v>
      </c>
      <c r="F50" s="102"/>
      <c r="G50" s="102"/>
      <c r="H50" s="102"/>
      <c r="L50" s="21"/>
    </row>
    <row r="51" customFormat="false" ht="12" hidden="false" customHeight="true" outlineLevel="0" collapsed="false">
      <c r="B51" s="7"/>
      <c r="C51" s="14" t="s">
        <v>124</v>
      </c>
      <c r="L51" s="7"/>
    </row>
    <row r="52" s="20" customFormat="true" ht="23.25" hidden="false" customHeight="true" outlineLevel="0" collapsed="false">
      <c r="B52" s="21"/>
      <c r="E52" s="102" t="s">
        <v>125</v>
      </c>
      <c r="F52" s="102"/>
      <c r="G52" s="102"/>
      <c r="H52" s="102"/>
      <c r="L52" s="21"/>
    </row>
    <row r="53" s="20" customFormat="true" ht="12" hidden="false" customHeight="true" outlineLevel="0" collapsed="false">
      <c r="B53" s="21"/>
      <c r="C53" s="14" t="s">
        <v>126</v>
      </c>
      <c r="L53" s="21"/>
    </row>
    <row r="54" s="20" customFormat="true" ht="16.5" hidden="false" customHeight="true" outlineLevel="0" collapsed="false">
      <c r="B54" s="21"/>
      <c r="E54" s="45" t="str">
        <f aca="false">E11</f>
        <v>22044107 - Fotovoltaické instalace</v>
      </c>
      <c r="F54" s="45"/>
      <c r="G54" s="45"/>
      <c r="H54" s="45"/>
      <c r="L54" s="21"/>
    </row>
    <row r="55" s="20" customFormat="true" ht="6.95" hidden="false" customHeight="true" outlineLevel="0" collapsed="false">
      <c r="B55" s="21"/>
      <c r="L55" s="21"/>
    </row>
    <row r="56" s="20" customFormat="true" ht="12" hidden="false" customHeight="true" outlineLevel="0" collapsed="false">
      <c r="B56" s="21"/>
      <c r="C56" s="14" t="s">
        <v>19</v>
      </c>
      <c r="F56" s="15" t="str">
        <f aca="false">F14</f>
        <v>Ostrava - Hrabová</v>
      </c>
      <c r="I56" s="14" t="s">
        <v>21</v>
      </c>
      <c r="J56" s="103" t="n">
        <f aca="false">IF(J14="","",J14)</f>
        <v>45979</v>
      </c>
      <c r="L56" s="21"/>
    </row>
    <row r="57" s="20" customFormat="true" ht="6.95" hidden="false" customHeight="true" outlineLevel="0" collapsed="false">
      <c r="B57" s="21"/>
      <c r="L57" s="21"/>
    </row>
    <row r="58" s="20" customFormat="true" ht="25.7" hidden="false" customHeight="true" outlineLevel="0" collapsed="false">
      <c r="B58" s="21"/>
      <c r="C58" s="14" t="s">
        <v>24</v>
      </c>
      <c r="F58" s="15" t="str">
        <f aca="false">E17</f>
        <v>TJ Sokol Hrabová, z.s.</v>
      </c>
      <c r="I58" s="14" t="s">
        <v>30</v>
      </c>
      <c r="J58" s="117" t="str">
        <f aca="false">E23</f>
        <v>ing arch Hana Kovářová</v>
      </c>
      <c r="L58" s="21"/>
    </row>
    <row r="59" s="20" customFormat="true" ht="15.2" hidden="false" customHeight="true" outlineLevel="0" collapsed="false">
      <c r="B59" s="21"/>
      <c r="C59" s="14" t="s">
        <v>28</v>
      </c>
      <c r="F59" s="15" t="str">
        <f aca="false">IF(E20="","",E20)</f>
        <v> </v>
      </c>
      <c r="I59" s="14" t="s">
        <v>33</v>
      </c>
      <c r="J59" s="117" t="str">
        <f aca="false">E26</f>
        <v>Anna Mužná</v>
      </c>
      <c r="L59" s="21"/>
    </row>
    <row r="60" s="20" customFormat="true" ht="10.35" hidden="false" customHeight="true" outlineLevel="0" collapsed="false">
      <c r="B60" s="21"/>
      <c r="L60" s="21"/>
    </row>
    <row r="61" s="20" customFormat="true" ht="29.25" hidden="false" customHeight="true" outlineLevel="0" collapsed="false">
      <c r="B61" s="21"/>
      <c r="C61" s="118" t="s">
        <v>129</v>
      </c>
      <c r="D61" s="111"/>
      <c r="E61" s="111"/>
      <c r="F61" s="111"/>
      <c r="G61" s="111"/>
      <c r="H61" s="111"/>
      <c r="I61" s="111"/>
      <c r="J61" s="119" t="s">
        <v>130</v>
      </c>
      <c r="K61" s="111"/>
      <c r="L61" s="21"/>
    </row>
    <row r="62" s="20" customFormat="true" ht="10.35" hidden="false" customHeight="true" outlineLevel="0" collapsed="false">
      <c r="B62" s="21"/>
      <c r="L62" s="21"/>
    </row>
    <row r="63" s="20" customFormat="true" ht="22.9" hidden="false" customHeight="true" outlineLevel="0" collapsed="false">
      <c r="B63" s="21"/>
      <c r="C63" s="120" t="s">
        <v>69</v>
      </c>
      <c r="J63" s="107" t="n">
        <f aca="false">J97</f>
        <v>856153.34</v>
      </c>
      <c r="L63" s="21"/>
      <c r="AU63" s="4" t="s">
        <v>131</v>
      </c>
    </row>
    <row r="64" s="121" customFormat="true" ht="24.95" hidden="false" customHeight="true" outlineLevel="0" collapsed="false">
      <c r="B64" s="122"/>
      <c r="D64" s="123" t="s">
        <v>2555</v>
      </c>
      <c r="E64" s="124"/>
      <c r="F64" s="124"/>
      <c r="G64" s="124"/>
      <c r="H64" s="124"/>
      <c r="I64" s="124"/>
      <c r="J64" s="125" t="n">
        <f aca="false">J98</f>
        <v>24500</v>
      </c>
      <c r="L64" s="122"/>
    </row>
    <row r="65" s="121" customFormat="true" ht="24.95" hidden="false" customHeight="true" outlineLevel="0" collapsed="false">
      <c r="B65" s="122"/>
      <c r="D65" s="123" t="s">
        <v>2241</v>
      </c>
      <c r="E65" s="124"/>
      <c r="F65" s="124"/>
      <c r="G65" s="124"/>
      <c r="H65" s="124"/>
      <c r="I65" s="124"/>
      <c r="J65" s="125" t="n">
        <f aca="false">J100</f>
        <v>727528.62</v>
      </c>
      <c r="L65" s="122"/>
    </row>
    <row r="66" s="89" customFormat="true" ht="19.9" hidden="false" customHeight="true" outlineLevel="0" collapsed="false">
      <c r="B66" s="126"/>
      <c r="D66" s="127" t="s">
        <v>2556</v>
      </c>
      <c r="E66" s="128"/>
      <c r="F66" s="128"/>
      <c r="G66" s="128"/>
      <c r="H66" s="128"/>
      <c r="I66" s="128"/>
      <c r="J66" s="129" t="n">
        <f aca="false">J101</f>
        <v>330140</v>
      </c>
      <c r="L66" s="126"/>
    </row>
    <row r="67" s="89" customFormat="true" ht="19.9" hidden="false" customHeight="true" outlineLevel="0" collapsed="false">
      <c r="B67" s="126"/>
      <c r="D67" s="127" t="s">
        <v>2557</v>
      </c>
      <c r="E67" s="128"/>
      <c r="F67" s="128"/>
      <c r="G67" s="128"/>
      <c r="H67" s="128"/>
      <c r="I67" s="128"/>
      <c r="J67" s="129" t="n">
        <f aca="false">J104</f>
        <v>1545.35</v>
      </c>
      <c r="L67" s="126"/>
    </row>
    <row r="68" s="89" customFormat="true" ht="19.9" hidden="false" customHeight="true" outlineLevel="0" collapsed="false">
      <c r="B68" s="126"/>
      <c r="D68" s="127" t="s">
        <v>2558</v>
      </c>
      <c r="E68" s="128"/>
      <c r="F68" s="128"/>
      <c r="G68" s="128"/>
      <c r="H68" s="128"/>
      <c r="I68" s="128"/>
      <c r="J68" s="129" t="n">
        <f aca="false">J108</f>
        <v>5916.4</v>
      </c>
      <c r="L68" s="126"/>
    </row>
    <row r="69" s="89" customFormat="true" ht="19.9" hidden="false" customHeight="true" outlineLevel="0" collapsed="false">
      <c r="B69" s="126"/>
      <c r="D69" s="127" t="s">
        <v>2559</v>
      </c>
      <c r="E69" s="128"/>
      <c r="F69" s="128"/>
      <c r="G69" s="128"/>
      <c r="H69" s="128"/>
      <c r="I69" s="128"/>
      <c r="J69" s="129" t="n">
        <f aca="false">J111</f>
        <v>6488.62</v>
      </c>
      <c r="L69" s="126"/>
    </row>
    <row r="70" s="89" customFormat="true" ht="19.9" hidden="false" customHeight="true" outlineLevel="0" collapsed="false">
      <c r="B70" s="126"/>
      <c r="D70" s="127" t="s">
        <v>2560</v>
      </c>
      <c r="E70" s="128"/>
      <c r="F70" s="128"/>
      <c r="G70" s="128"/>
      <c r="H70" s="128"/>
      <c r="I70" s="128"/>
      <c r="J70" s="129" t="n">
        <f aca="false">J118</f>
        <v>1214.25</v>
      </c>
      <c r="L70" s="126"/>
    </row>
    <row r="71" s="89" customFormat="true" ht="19.9" hidden="false" customHeight="true" outlineLevel="0" collapsed="false">
      <c r="B71" s="126"/>
      <c r="D71" s="127" t="s">
        <v>2561</v>
      </c>
      <c r="E71" s="128"/>
      <c r="F71" s="128"/>
      <c r="G71" s="128"/>
      <c r="H71" s="128"/>
      <c r="I71" s="128"/>
      <c r="J71" s="129" t="n">
        <f aca="false">J120</f>
        <v>358274</v>
      </c>
      <c r="L71" s="126"/>
    </row>
    <row r="72" s="89" customFormat="true" ht="19.9" hidden="false" customHeight="true" outlineLevel="0" collapsed="false">
      <c r="B72" s="126"/>
      <c r="D72" s="127" t="s">
        <v>2562</v>
      </c>
      <c r="E72" s="128"/>
      <c r="F72" s="128"/>
      <c r="G72" s="128"/>
      <c r="H72" s="128"/>
      <c r="I72" s="128"/>
      <c r="J72" s="129" t="n">
        <f aca="false">J123</f>
        <v>4000</v>
      </c>
      <c r="L72" s="126"/>
    </row>
    <row r="73" s="89" customFormat="true" ht="19.9" hidden="false" customHeight="true" outlineLevel="0" collapsed="false">
      <c r="B73" s="126"/>
      <c r="D73" s="127" t="s">
        <v>2563</v>
      </c>
      <c r="E73" s="128"/>
      <c r="F73" s="128"/>
      <c r="G73" s="128"/>
      <c r="H73" s="128"/>
      <c r="I73" s="128"/>
      <c r="J73" s="129" t="n">
        <f aca="false">J125</f>
        <v>19950</v>
      </c>
      <c r="L73" s="126"/>
    </row>
    <row r="74" s="121" customFormat="true" ht="24.95" hidden="false" customHeight="true" outlineLevel="0" collapsed="false">
      <c r="B74" s="122"/>
      <c r="D74" s="123" t="s">
        <v>2243</v>
      </c>
      <c r="E74" s="124"/>
      <c r="F74" s="124"/>
      <c r="G74" s="124"/>
      <c r="H74" s="124"/>
      <c r="I74" s="124"/>
      <c r="J74" s="125" t="n">
        <f aca="false">J134</f>
        <v>41524.72</v>
      </c>
      <c r="L74" s="122"/>
    </row>
    <row r="75" s="121" customFormat="true" ht="24.95" hidden="false" customHeight="true" outlineLevel="0" collapsed="false">
      <c r="B75" s="122"/>
      <c r="D75" s="123" t="s">
        <v>2564</v>
      </c>
      <c r="E75" s="124"/>
      <c r="F75" s="124"/>
      <c r="G75" s="124"/>
      <c r="H75" s="124"/>
      <c r="I75" s="124"/>
      <c r="J75" s="125" t="n">
        <f aca="false">J139</f>
        <v>62600</v>
      </c>
      <c r="L75" s="122"/>
    </row>
    <row r="76" s="20" customFormat="true" ht="21.95" hidden="false" customHeight="true" outlineLevel="0" collapsed="false">
      <c r="B76" s="21"/>
      <c r="L76" s="21"/>
    </row>
    <row r="77" s="20" customFormat="true" ht="6.95" hidden="false" customHeight="true" outlineLevel="0" collapsed="false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1"/>
    </row>
    <row r="81" s="20" customFormat="true" ht="6.95" hidden="false" customHeight="true" outlineLevel="0" collapsed="false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1"/>
    </row>
    <row r="82" s="20" customFormat="true" ht="24.95" hidden="false" customHeight="true" outlineLevel="0" collapsed="false">
      <c r="B82" s="21"/>
      <c r="C82" s="8" t="s">
        <v>155</v>
      </c>
      <c r="L82" s="21"/>
    </row>
    <row r="83" s="20" customFormat="true" ht="6.95" hidden="false" customHeight="true" outlineLevel="0" collapsed="false">
      <c r="B83" s="21"/>
      <c r="L83" s="21"/>
    </row>
    <row r="84" s="20" customFormat="true" ht="12" hidden="false" customHeight="true" outlineLevel="0" collapsed="false">
      <c r="B84" s="21"/>
      <c r="C84" s="14" t="s">
        <v>14</v>
      </c>
      <c r="L84" s="21"/>
    </row>
    <row r="85" s="20" customFormat="true" ht="16.5" hidden="false" customHeight="true" outlineLevel="0" collapsed="false">
      <c r="B85" s="21"/>
      <c r="E85" s="102" t="str">
        <f aca="false">E7</f>
        <v>Nové sportovní a sociální zázemí TJ Sokol Hrabová, z.s.</v>
      </c>
      <c r="F85" s="102"/>
      <c r="G85" s="102"/>
      <c r="H85" s="102"/>
      <c r="L85" s="21"/>
    </row>
    <row r="86" customFormat="false" ht="12" hidden="false" customHeight="true" outlineLevel="0" collapsed="false">
      <c r="B86" s="7"/>
      <c r="C86" s="14" t="s">
        <v>124</v>
      </c>
      <c r="L86" s="7"/>
    </row>
    <row r="87" s="20" customFormat="true" ht="23.25" hidden="false" customHeight="true" outlineLevel="0" collapsed="false">
      <c r="B87" s="21"/>
      <c r="E87" s="102" t="s">
        <v>125</v>
      </c>
      <c r="F87" s="102"/>
      <c r="G87" s="102"/>
      <c r="H87" s="102"/>
      <c r="L87" s="21"/>
    </row>
    <row r="88" s="20" customFormat="true" ht="12" hidden="false" customHeight="true" outlineLevel="0" collapsed="false">
      <c r="B88" s="21"/>
      <c r="C88" s="14" t="s">
        <v>126</v>
      </c>
      <c r="L88" s="21"/>
    </row>
    <row r="89" s="20" customFormat="true" ht="16.5" hidden="false" customHeight="true" outlineLevel="0" collapsed="false">
      <c r="B89" s="21"/>
      <c r="E89" s="45" t="str">
        <f aca="false">E11</f>
        <v>22044107 - Fotovoltaické instalace</v>
      </c>
      <c r="F89" s="45"/>
      <c r="G89" s="45"/>
      <c r="H89" s="45"/>
      <c r="L89" s="21"/>
    </row>
    <row r="90" s="20" customFormat="true" ht="6.95" hidden="false" customHeight="true" outlineLevel="0" collapsed="false">
      <c r="B90" s="21"/>
      <c r="L90" s="21"/>
    </row>
    <row r="91" s="20" customFormat="true" ht="12" hidden="false" customHeight="true" outlineLevel="0" collapsed="false">
      <c r="B91" s="21"/>
      <c r="C91" s="14" t="s">
        <v>19</v>
      </c>
      <c r="F91" s="15" t="str">
        <f aca="false">F14</f>
        <v>Ostrava - Hrabová</v>
      </c>
      <c r="I91" s="14" t="s">
        <v>21</v>
      </c>
      <c r="J91" s="103" t="n">
        <f aca="false">IF(J14="","",J14)</f>
        <v>45979</v>
      </c>
      <c r="L91" s="21"/>
    </row>
    <row r="92" s="20" customFormat="true" ht="6.95" hidden="false" customHeight="true" outlineLevel="0" collapsed="false">
      <c r="B92" s="21"/>
      <c r="L92" s="21"/>
    </row>
    <row r="93" s="20" customFormat="true" ht="25.7" hidden="false" customHeight="true" outlineLevel="0" collapsed="false">
      <c r="B93" s="21"/>
      <c r="C93" s="14" t="s">
        <v>24</v>
      </c>
      <c r="F93" s="15" t="str">
        <f aca="false">E17</f>
        <v>TJ Sokol Hrabová, z.s.</v>
      </c>
      <c r="I93" s="14" t="s">
        <v>30</v>
      </c>
      <c r="J93" s="117" t="str">
        <f aca="false">E23</f>
        <v>ing arch Hana Kovářová</v>
      </c>
      <c r="L93" s="21"/>
    </row>
    <row r="94" s="20" customFormat="true" ht="15.2" hidden="false" customHeight="true" outlineLevel="0" collapsed="false">
      <c r="B94" s="21"/>
      <c r="C94" s="14" t="s">
        <v>28</v>
      </c>
      <c r="F94" s="15" t="str">
        <f aca="false">IF(E20="","",E20)</f>
        <v> </v>
      </c>
      <c r="I94" s="14" t="s">
        <v>33</v>
      </c>
      <c r="J94" s="117" t="str">
        <f aca="false">E26</f>
        <v>Anna Mužná</v>
      </c>
      <c r="L94" s="21"/>
    </row>
    <row r="95" s="20" customFormat="true" ht="10.35" hidden="false" customHeight="true" outlineLevel="0" collapsed="false">
      <c r="B95" s="21"/>
      <c r="L95" s="21"/>
    </row>
    <row r="96" s="130" customFormat="true" ht="29.25" hidden="false" customHeight="true" outlineLevel="0" collapsed="false">
      <c r="B96" s="131"/>
      <c r="C96" s="132" t="s">
        <v>156</v>
      </c>
      <c r="D96" s="133" t="s">
        <v>56</v>
      </c>
      <c r="E96" s="133" t="s">
        <v>52</v>
      </c>
      <c r="F96" s="133" t="s">
        <v>53</v>
      </c>
      <c r="G96" s="133" t="s">
        <v>157</v>
      </c>
      <c r="H96" s="133" t="s">
        <v>158</v>
      </c>
      <c r="I96" s="133" t="s">
        <v>159</v>
      </c>
      <c r="J96" s="133" t="s">
        <v>130</v>
      </c>
      <c r="K96" s="134" t="s">
        <v>160</v>
      </c>
      <c r="L96" s="131"/>
      <c r="M96" s="58"/>
      <c r="N96" s="59" t="s">
        <v>41</v>
      </c>
      <c r="O96" s="59" t="s">
        <v>161</v>
      </c>
      <c r="P96" s="59" t="s">
        <v>162</v>
      </c>
      <c r="Q96" s="59" t="s">
        <v>163</v>
      </c>
      <c r="R96" s="59" t="s">
        <v>164</v>
      </c>
      <c r="S96" s="59" t="s">
        <v>165</v>
      </c>
      <c r="T96" s="60" t="s">
        <v>166</v>
      </c>
    </row>
    <row r="97" s="20" customFormat="true" ht="22.9" hidden="false" customHeight="true" outlineLevel="0" collapsed="false">
      <c r="B97" s="21"/>
      <c r="C97" s="64" t="s">
        <v>167</v>
      </c>
      <c r="J97" s="135" t="n">
        <f aca="false">BK97</f>
        <v>856153.34</v>
      </c>
      <c r="L97" s="21"/>
      <c r="M97" s="61"/>
      <c r="N97" s="50"/>
      <c r="O97" s="50"/>
      <c r="P97" s="136" t="n">
        <f aca="false">P98+P100+P134+P139</f>
        <v>0</v>
      </c>
      <c r="Q97" s="50"/>
      <c r="R97" s="136" t="n">
        <f aca="false">R98+R100+R134+R139</f>
        <v>0</v>
      </c>
      <c r="S97" s="50"/>
      <c r="T97" s="137" t="n">
        <f aca="false">T98+T100+T134+T139</f>
        <v>0</v>
      </c>
      <c r="AT97" s="4" t="s">
        <v>70</v>
      </c>
      <c r="AU97" s="4" t="s">
        <v>131</v>
      </c>
      <c r="BK97" s="138" t="n">
        <f aca="false">BK98+BK100+BK134+BK139</f>
        <v>856153.34</v>
      </c>
    </row>
    <row r="98" s="139" customFormat="true" ht="25.9" hidden="false" customHeight="true" outlineLevel="0" collapsed="false">
      <c r="B98" s="140"/>
      <c r="D98" s="141" t="s">
        <v>70</v>
      </c>
      <c r="E98" s="142" t="s">
        <v>2565</v>
      </c>
      <c r="F98" s="142" t="s">
        <v>2566</v>
      </c>
      <c r="J98" s="143" t="n">
        <f aca="false">BK98</f>
        <v>24500</v>
      </c>
      <c r="L98" s="140"/>
      <c r="M98" s="144"/>
      <c r="P98" s="145" t="n">
        <f aca="false">P99</f>
        <v>0</v>
      </c>
      <c r="R98" s="145" t="n">
        <f aca="false">R99</f>
        <v>0</v>
      </c>
      <c r="T98" s="146" t="n">
        <f aca="false">T99</f>
        <v>0</v>
      </c>
      <c r="AR98" s="141" t="s">
        <v>78</v>
      </c>
      <c r="AT98" s="147" t="s">
        <v>70</v>
      </c>
      <c r="AU98" s="147" t="s">
        <v>71</v>
      </c>
      <c r="AY98" s="141" t="s">
        <v>170</v>
      </c>
      <c r="BK98" s="148" t="n">
        <f aca="false">BK99</f>
        <v>24500</v>
      </c>
    </row>
    <row r="99" s="20" customFormat="true" ht="44.25" hidden="false" customHeight="true" outlineLevel="0" collapsed="false">
      <c r="B99" s="21"/>
      <c r="C99" s="151" t="s">
        <v>78</v>
      </c>
      <c r="D99" s="151" t="s">
        <v>172</v>
      </c>
      <c r="E99" s="152" t="s">
        <v>2550</v>
      </c>
      <c r="F99" s="153" t="s">
        <v>2567</v>
      </c>
      <c r="G99" s="154" t="s">
        <v>1262</v>
      </c>
      <c r="H99" s="155" t="n">
        <v>1</v>
      </c>
      <c r="I99" s="156" t="n">
        <v>24500</v>
      </c>
      <c r="J99" s="157" t="n">
        <f aca="false">ROUND(I99*H99,2)</f>
        <v>24500</v>
      </c>
      <c r="K99" s="153"/>
      <c r="L99" s="21"/>
      <c r="M99" s="158"/>
      <c r="N99" s="159" t="s">
        <v>42</v>
      </c>
      <c r="O99" s="160" t="n">
        <v>0</v>
      </c>
      <c r="P99" s="160" t="n">
        <f aca="false">O99*H99</f>
        <v>0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176</v>
      </c>
      <c r="AT99" s="162" t="s">
        <v>172</v>
      </c>
      <c r="AU99" s="162" t="s">
        <v>78</v>
      </c>
      <c r="AY99" s="4" t="s">
        <v>170</v>
      </c>
      <c r="BE99" s="163" t="n">
        <f aca="false">IF(N99="základní",J99,0)</f>
        <v>24500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24500</v>
      </c>
      <c r="BL99" s="4" t="s">
        <v>176</v>
      </c>
      <c r="BM99" s="162" t="s">
        <v>2568</v>
      </c>
    </row>
    <row r="100" s="139" customFormat="true" ht="25.9" hidden="false" customHeight="true" outlineLevel="0" collapsed="false">
      <c r="B100" s="140"/>
      <c r="D100" s="141" t="s">
        <v>70</v>
      </c>
      <c r="E100" s="142" t="s">
        <v>2360</v>
      </c>
      <c r="F100" s="142" t="s">
        <v>2361</v>
      </c>
      <c r="J100" s="143" t="n">
        <f aca="false">BK100</f>
        <v>727528.62</v>
      </c>
      <c r="L100" s="140"/>
      <c r="M100" s="144"/>
      <c r="P100" s="145" t="n">
        <f aca="false">P101+P104+P108+P111+P118+P120+P123+P125</f>
        <v>0</v>
      </c>
      <c r="R100" s="145" t="n">
        <f aca="false">R101+R104+R108+R111+R118+R120+R123+R125</f>
        <v>0</v>
      </c>
      <c r="T100" s="146" t="n">
        <f aca="false">T101+T104+T108+T111+T118+T120+T123+T125</f>
        <v>0</v>
      </c>
      <c r="AR100" s="141" t="s">
        <v>78</v>
      </c>
      <c r="AT100" s="147" t="s">
        <v>70</v>
      </c>
      <c r="AU100" s="147" t="s">
        <v>71</v>
      </c>
      <c r="AY100" s="141" t="s">
        <v>170</v>
      </c>
      <c r="BK100" s="148" t="n">
        <f aca="false">BK101+BK104+BK108+BK111+BK118+BK120+BK123+BK125</f>
        <v>727528.62</v>
      </c>
    </row>
    <row r="101" s="139" customFormat="true" ht="22.9" hidden="false" customHeight="true" outlineLevel="0" collapsed="false">
      <c r="B101" s="140"/>
      <c r="D101" s="141" t="s">
        <v>70</v>
      </c>
      <c r="E101" s="149" t="s">
        <v>2569</v>
      </c>
      <c r="F101" s="149" t="s">
        <v>2570</v>
      </c>
      <c r="J101" s="150" t="n">
        <f aca="false">BK101</f>
        <v>330140</v>
      </c>
      <c r="L101" s="140"/>
      <c r="M101" s="144"/>
      <c r="P101" s="145" t="n">
        <f aca="false">SUM(P102:P103)</f>
        <v>0</v>
      </c>
      <c r="R101" s="145" t="n">
        <f aca="false">SUM(R102:R103)</f>
        <v>0</v>
      </c>
      <c r="T101" s="146" t="n">
        <f aca="false">SUM(T102:T103)</f>
        <v>0</v>
      </c>
      <c r="AR101" s="141" t="s">
        <v>78</v>
      </c>
      <c r="AT101" s="147" t="s">
        <v>70</v>
      </c>
      <c r="AU101" s="147" t="s">
        <v>78</v>
      </c>
      <c r="AY101" s="141" t="s">
        <v>170</v>
      </c>
      <c r="BK101" s="148" t="n">
        <f aca="false">SUM(BK102:BK103)</f>
        <v>330140</v>
      </c>
    </row>
    <row r="102" s="20" customFormat="true" ht="55.5" hidden="false" customHeight="true" outlineLevel="0" collapsed="false">
      <c r="B102" s="21"/>
      <c r="C102" s="151" t="s">
        <v>80</v>
      </c>
      <c r="D102" s="151" t="s">
        <v>172</v>
      </c>
      <c r="E102" s="152" t="s">
        <v>80</v>
      </c>
      <c r="F102" s="153" t="s">
        <v>2571</v>
      </c>
      <c r="G102" s="154" t="s">
        <v>1514</v>
      </c>
      <c r="H102" s="155" t="n">
        <v>34</v>
      </c>
      <c r="I102" s="156" t="n">
        <v>7715</v>
      </c>
      <c r="J102" s="157" t="n">
        <f aca="false">ROUND(I102*H102,2)</f>
        <v>262310</v>
      </c>
      <c r="K102" s="153"/>
      <c r="L102" s="21"/>
      <c r="M102" s="158"/>
      <c r="N102" s="159" t="s">
        <v>42</v>
      </c>
      <c r="O102" s="160" t="n">
        <v>0</v>
      </c>
      <c r="P102" s="160" t="n">
        <f aca="false">O102*H102</f>
        <v>0</v>
      </c>
      <c r="Q102" s="160" t="n">
        <v>0</v>
      </c>
      <c r="R102" s="160" t="n">
        <f aca="false">Q102*H102</f>
        <v>0</v>
      </c>
      <c r="S102" s="160" t="n">
        <v>0</v>
      </c>
      <c r="T102" s="161" t="n">
        <f aca="false">S102*H102</f>
        <v>0</v>
      </c>
      <c r="AR102" s="162" t="s">
        <v>176</v>
      </c>
      <c r="AT102" s="162" t="s">
        <v>172</v>
      </c>
      <c r="AU102" s="162" t="s">
        <v>80</v>
      </c>
      <c r="AY102" s="4" t="s">
        <v>170</v>
      </c>
      <c r="BE102" s="163" t="n">
        <f aca="false">IF(N102="základní",J102,0)</f>
        <v>262310</v>
      </c>
      <c r="BF102" s="163" t="n">
        <f aca="false">IF(N102="snížená",J102,0)</f>
        <v>0</v>
      </c>
      <c r="BG102" s="163" t="n">
        <f aca="false">IF(N102="zákl. přenesená",J102,0)</f>
        <v>0</v>
      </c>
      <c r="BH102" s="163" t="n">
        <f aca="false">IF(N102="sníž. přenesená",J102,0)</f>
        <v>0</v>
      </c>
      <c r="BI102" s="163" t="n">
        <f aca="false">IF(N102="nulová",J102,0)</f>
        <v>0</v>
      </c>
      <c r="BJ102" s="4" t="s">
        <v>78</v>
      </c>
      <c r="BK102" s="163" t="n">
        <f aca="false">ROUND(I102*H102,2)</f>
        <v>262310</v>
      </c>
      <c r="BL102" s="4" t="s">
        <v>176</v>
      </c>
      <c r="BM102" s="162" t="s">
        <v>2572</v>
      </c>
    </row>
    <row r="103" s="20" customFormat="true" ht="66.75" hidden="false" customHeight="true" outlineLevel="0" collapsed="false">
      <c r="B103" s="21"/>
      <c r="C103" s="151" t="s">
        <v>191</v>
      </c>
      <c r="D103" s="151" t="s">
        <v>172</v>
      </c>
      <c r="E103" s="152" t="s">
        <v>191</v>
      </c>
      <c r="F103" s="153" t="s">
        <v>2573</v>
      </c>
      <c r="G103" s="154" t="s">
        <v>1514</v>
      </c>
      <c r="H103" s="155" t="n">
        <v>34</v>
      </c>
      <c r="I103" s="156" t="n">
        <v>1995</v>
      </c>
      <c r="J103" s="157" t="n">
        <f aca="false">ROUND(I103*H103,2)</f>
        <v>67830</v>
      </c>
      <c r="K103" s="153"/>
      <c r="L103" s="21"/>
      <c r="M103" s="158"/>
      <c r="N103" s="159" t="s">
        <v>42</v>
      </c>
      <c r="O103" s="160" t="n">
        <v>0</v>
      </c>
      <c r="P103" s="160" t="n">
        <f aca="false">O103*H103</f>
        <v>0</v>
      </c>
      <c r="Q103" s="160" t="n">
        <v>0</v>
      </c>
      <c r="R103" s="160" t="n">
        <f aca="false">Q103*H103</f>
        <v>0</v>
      </c>
      <c r="S103" s="160" t="n">
        <v>0</v>
      </c>
      <c r="T103" s="161" t="n">
        <f aca="false">S103*H103</f>
        <v>0</v>
      </c>
      <c r="AR103" s="162" t="s">
        <v>176</v>
      </c>
      <c r="AT103" s="162" t="s">
        <v>172</v>
      </c>
      <c r="AU103" s="162" t="s">
        <v>80</v>
      </c>
      <c r="AY103" s="4" t="s">
        <v>170</v>
      </c>
      <c r="BE103" s="163" t="n">
        <f aca="false">IF(N103="základní",J103,0)</f>
        <v>67830</v>
      </c>
      <c r="BF103" s="163" t="n">
        <f aca="false">IF(N103="snížená",J103,0)</f>
        <v>0</v>
      </c>
      <c r="BG103" s="163" t="n">
        <f aca="false">IF(N103="zákl. přenesená",J103,0)</f>
        <v>0</v>
      </c>
      <c r="BH103" s="163" t="n">
        <f aca="false">IF(N103="sníž. přenesená",J103,0)</f>
        <v>0</v>
      </c>
      <c r="BI103" s="163" t="n">
        <f aca="false">IF(N103="nulová",J103,0)</f>
        <v>0</v>
      </c>
      <c r="BJ103" s="4" t="s">
        <v>78</v>
      </c>
      <c r="BK103" s="163" t="n">
        <f aca="false">ROUND(I103*H103,2)</f>
        <v>67830</v>
      </c>
      <c r="BL103" s="4" t="s">
        <v>176</v>
      </c>
      <c r="BM103" s="162" t="s">
        <v>2574</v>
      </c>
    </row>
    <row r="104" s="139" customFormat="true" ht="22.9" hidden="false" customHeight="true" outlineLevel="0" collapsed="false">
      <c r="B104" s="140"/>
      <c r="D104" s="141" t="s">
        <v>70</v>
      </c>
      <c r="E104" s="149" t="s">
        <v>2575</v>
      </c>
      <c r="F104" s="149" t="s">
        <v>2576</v>
      </c>
      <c r="J104" s="150" t="n">
        <f aca="false">BK104</f>
        <v>1545.35</v>
      </c>
      <c r="L104" s="140"/>
      <c r="M104" s="144"/>
      <c r="P104" s="145" t="n">
        <f aca="false">SUM(P105:P107)</f>
        <v>0</v>
      </c>
      <c r="R104" s="145" t="n">
        <f aca="false">SUM(R105:R107)</f>
        <v>0</v>
      </c>
      <c r="T104" s="146" t="n">
        <f aca="false">SUM(T105:T107)</f>
        <v>0</v>
      </c>
      <c r="AR104" s="141" t="s">
        <v>78</v>
      </c>
      <c r="AT104" s="147" t="s">
        <v>70</v>
      </c>
      <c r="AU104" s="147" t="s">
        <v>78</v>
      </c>
      <c r="AY104" s="141" t="s">
        <v>170</v>
      </c>
      <c r="BK104" s="148" t="n">
        <f aca="false">SUM(BK105:BK107)</f>
        <v>1545.35</v>
      </c>
    </row>
    <row r="105" s="20" customFormat="true" ht="24.2" hidden="false" customHeight="true" outlineLevel="0" collapsed="false">
      <c r="B105" s="21"/>
      <c r="C105" s="151" t="s">
        <v>176</v>
      </c>
      <c r="D105" s="151" t="s">
        <v>172</v>
      </c>
      <c r="E105" s="152" t="s">
        <v>176</v>
      </c>
      <c r="F105" s="153" t="s">
        <v>2577</v>
      </c>
      <c r="G105" s="154" t="s">
        <v>352</v>
      </c>
      <c r="H105" s="155" t="n">
        <v>5</v>
      </c>
      <c r="I105" s="156" t="n">
        <v>115.7</v>
      </c>
      <c r="J105" s="157" t="n">
        <f aca="false">ROUND(I105*H105,2)</f>
        <v>578.5</v>
      </c>
      <c r="K105" s="153"/>
      <c r="L105" s="21"/>
      <c r="M105" s="158"/>
      <c r="N105" s="159" t="s">
        <v>42</v>
      </c>
      <c r="O105" s="160" t="n">
        <v>0</v>
      </c>
      <c r="P105" s="160" t="n">
        <f aca="false">O105*H105</f>
        <v>0</v>
      </c>
      <c r="Q105" s="160" t="n">
        <v>0</v>
      </c>
      <c r="R105" s="160" t="n">
        <f aca="false">Q105*H105</f>
        <v>0</v>
      </c>
      <c r="S105" s="160" t="n">
        <v>0</v>
      </c>
      <c r="T105" s="161" t="n">
        <f aca="false">S105*H105</f>
        <v>0</v>
      </c>
      <c r="AR105" s="162" t="s">
        <v>176</v>
      </c>
      <c r="AT105" s="162" t="s">
        <v>172</v>
      </c>
      <c r="AU105" s="162" t="s">
        <v>80</v>
      </c>
      <c r="AY105" s="4" t="s">
        <v>170</v>
      </c>
      <c r="BE105" s="163" t="n">
        <f aca="false">IF(N105="základní",J105,0)</f>
        <v>578.5</v>
      </c>
      <c r="BF105" s="163" t="n">
        <f aca="false">IF(N105="snížená",J105,0)</f>
        <v>0</v>
      </c>
      <c r="BG105" s="163" t="n">
        <f aca="false">IF(N105="zákl. přenesená",J105,0)</f>
        <v>0</v>
      </c>
      <c r="BH105" s="163" t="n">
        <f aca="false">IF(N105="sníž. přenesená",J105,0)</f>
        <v>0</v>
      </c>
      <c r="BI105" s="163" t="n">
        <f aca="false">IF(N105="nulová",J105,0)</f>
        <v>0</v>
      </c>
      <c r="BJ105" s="4" t="s">
        <v>78</v>
      </c>
      <c r="BK105" s="163" t="n">
        <f aca="false">ROUND(I105*H105,2)</f>
        <v>578.5</v>
      </c>
      <c r="BL105" s="4" t="s">
        <v>176</v>
      </c>
      <c r="BM105" s="162" t="s">
        <v>2578</v>
      </c>
    </row>
    <row r="106" s="20" customFormat="true" ht="24.2" hidden="false" customHeight="true" outlineLevel="0" collapsed="false">
      <c r="B106" s="21"/>
      <c r="C106" s="151" t="s">
        <v>204</v>
      </c>
      <c r="D106" s="151" t="s">
        <v>172</v>
      </c>
      <c r="E106" s="152" t="s">
        <v>204</v>
      </c>
      <c r="F106" s="153" t="s">
        <v>2579</v>
      </c>
      <c r="G106" s="154" t="s">
        <v>352</v>
      </c>
      <c r="H106" s="155" t="n">
        <v>10</v>
      </c>
      <c r="I106" s="156" t="n">
        <v>69.6</v>
      </c>
      <c r="J106" s="157" t="n">
        <f aca="false">ROUND(I106*H106,2)</f>
        <v>696</v>
      </c>
      <c r="K106" s="153"/>
      <c r="L106" s="21"/>
      <c r="M106" s="158"/>
      <c r="N106" s="159" t="s">
        <v>42</v>
      </c>
      <c r="O106" s="160" t="n">
        <v>0</v>
      </c>
      <c r="P106" s="160" t="n">
        <f aca="false">O106*H106</f>
        <v>0</v>
      </c>
      <c r="Q106" s="160" t="n">
        <v>0</v>
      </c>
      <c r="R106" s="160" t="n">
        <f aca="false">Q106*H106</f>
        <v>0</v>
      </c>
      <c r="S106" s="160" t="n">
        <v>0</v>
      </c>
      <c r="T106" s="161" t="n">
        <f aca="false">S106*H106</f>
        <v>0</v>
      </c>
      <c r="AR106" s="162" t="s">
        <v>176</v>
      </c>
      <c r="AT106" s="162" t="s">
        <v>172</v>
      </c>
      <c r="AU106" s="162" t="s">
        <v>80</v>
      </c>
      <c r="AY106" s="4" t="s">
        <v>170</v>
      </c>
      <c r="BE106" s="163" t="n">
        <f aca="false">IF(N106="základní",J106,0)</f>
        <v>696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696</v>
      </c>
      <c r="BL106" s="4" t="s">
        <v>176</v>
      </c>
      <c r="BM106" s="162" t="s">
        <v>2580</v>
      </c>
    </row>
    <row r="107" s="20" customFormat="true" ht="21.75" hidden="false" customHeight="true" outlineLevel="0" collapsed="false">
      <c r="B107" s="21"/>
      <c r="C107" s="151" t="s">
        <v>211</v>
      </c>
      <c r="D107" s="151" t="s">
        <v>172</v>
      </c>
      <c r="E107" s="152" t="s">
        <v>211</v>
      </c>
      <c r="F107" s="153" t="s">
        <v>2581</v>
      </c>
      <c r="G107" s="154" t="s">
        <v>352</v>
      </c>
      <c r="H107" s="155" t="n">
        <v>5</v>
      </c>
      <c r="I107" s="156" t="n">
        <v>54.17</v>
      </c>
      <c r="J107" s="157" t="n">
        <f aca="false">ROUND(I107*H107,2)</f>
        <v>270.85</v>
      </c>
      <c r="K107" s="153"/>
      <c r="L107" s="21"/>
      <c r="M107" s="158"/>
      <c r="N107" s="159" t="s">
        <v>42</v>
      </c>
      <c r="O107" s="160" t="n">
        <v>0</v>
      </c>
      <c r="P107" s="160" t="n">
        <f aca="false">O107*H107</f>
        <v>0</v>
      </c>
      <c r="Q107" s="160" t="n">
        <v>0</v>
      </c>
      <c r="R107" s="160" t="n">
        <f aca="false">Q107*H107</f>
        <v>0</v>
      </c>
      <c r="S107" s="160" t="n">
        <v>0</v>
      </c>
      <c r="T107" s="161" t="n">
        <f aca="false">S107*H107</f>
        <v>0</v>
      </c>
      <c r="AR107" s="162" t="s">
        <v>176</v>
      </c>
      <c r="AT107" s="162" t="s">
        <v>172</v>
      </c>
      <c r="AU107" s="162" t="s">
        <v>80</v>
      </c>
      <c r="AY107" s="4" t="s">
        <v>170</v>
      </c>
      <c r="BE107" s="163" t="n">
        <f aca="false">IF(N107="základní",J107,0)</f>
        <v>270.85</v>
      </c>
      <c r="BF107" s="163" t="n">
        <f aca="false">IF(N107="snížená",J107,0)</f>
        <v>0</v>
      </c>
      <c r="BG107" s="163" t="n">
        <f aca="false">IF(N107="zákl. přenesená",J107,0)</f>
        <v>0</v>
      </c>
      <c r="BH107" s="163" t="n">
        <f aca="false">IF(N107="sníž. přenesená",J107,0)</f>
        <v>0</v>
      </c>
      <c r="BI107" s="163" t="n">
        <f aca="false">IF(N107="nulová",J107,0)</f>
        <v>0</v>
      </c>
      <c r="BJ107" s="4" t="s">
        <v>78</v>
      </c>
      <c r="BK107" s="163" t="n">
        <f aca="false">ROUND(I107*H107,2)</f>
        <v>270.85</v>
      </c>
      <c r="BL107" s="4" t="s">
        <v>176</v>
      </c>
      <c r="BM107" s="162" t="s">
        <v>2582</v>
      </c>
    </row>
    <row r="108" s="139" customFormat="true" ht="22.9" hidden="false" customHeight="true" outlineLevel="0" collapsed="false">
      <c r="B108" s="140"/>
      <c r="D108" s="141" t="s">
        <v>70</v>
      </c>
      <c r="E108" s="149" t="s">
        <v>2583</v>
      </c>
      <c r="F108" s="149" t="s">
        <v>2584</v>
      </c>
      <c r="J108" s="150" t="n">
        <f aca="false">BK108</f>
        <v>5916.4</v>
      </c>
      <c r="L108" s="140"/>
      <c r="M108" s="144"/>
      <c r="P108" s="145" t="n">
        <f aca="false">SUM(P109:P110)</f>
        <v>0</v>
      </c>
      <c r="R108" s="145" t="n">
        <f aca="false">SUM(R109:R110)</f>
        <v>0</v>
      </c>
      <c r="T108" s="146" t="n">
        <f aca="false">SUM(T109:T110)</f>
        <v>0</v>
      </c>
      <c r="AR108" s="141" t="s">
        <v>78</v>
      </c>
      <c r="AT108" s="147" t="s">
        <v>70</v>
      </c>
      <c r="AU108" s="147" t="s">
        <v>78</v>
      </c>
      <c r="AY108" s="141" t="s">
        <v>170</v>
      </c>
      <c r="BK108" s="148" t="n">
        <f aca="false">SUM(BK109:BK110)</f>
        <v>5916.4</v>
      </c>
    </row>
    <row r="109" s="20" customFormat="true" ht="16.5" hidden="false" customHeight="true" outlineLevel="0" collapsed="false">
      <c r="B109" s="21"/>
      <c r="C109" s="151" t="s">
        <v>216</v>
      </c>
      <c r="D109" s="151" t="s">
        <v>172</v>
      </c>
      <c r="E109" s="152" t="s">
        <v>216</v>
      </c>
      <c r="F109" s="153" t="s">
        <v>2585</v>
      </c>
      <c r="G109" s="154" t="s">
        <v>352</v>
      </c>
      <c r="H109" s="155" t="n">
        <v>80</v>
      </c>
      <c r="I109" s="156" t="n">
        <v>66.48</v>
      </c>
      <c r="J109" s="157" t="n">
        <f aca="false">ROUND(I109*H109,2)</f>
        <v>5318.4</v>
      </c>
      <c r="K109" s="153"/>
      <c r="L109" s="21"/>
      <c r="M109" s="158"/>
      <c r="N109" s="159" t="s">
        <v>42</v>
      </c>
      <c r="O109" s="160" t="n">
        <v>0</v>
      </c>
      <c r="P109" s="160" t="n">
        <f aca="false">O109*H109</f>
        <v>0</v>
      </c>
      <c r="Q109" s="160" t="n">
        <v>0</v>
      </c>
      <c r="R109" s="160" t="n">
        <f aca="false">Q109*H109</f>
        <v>0</v>
      </c>
      <c r="S109" s="160" t="n">
        <v>0</v>
      </c>
      <c r="T109" s="161" t="n">
        <f aca="false">S109*H109</f>
        <v>0</v>
      </c>
      <c r="AR109" s="162" t="s">
        <v>176</v>
      </c>
      <c r="AT109" s="162" t="s">
        <v>172</v>
      </c>
      <c r="AU109" s="162" t="s">
        <v>80</v>
      </c>
      <c r="AY109" s="4" t="s">
        <v>170</v>
      </c>
      <c r="BE109" s="163" t="n">
        <f aca="false">IF(N109="základní",J109,0)</f>
        <v>5318.4</v>
      </c>
      <c r="BF109" s="163" t="n">
        <f aca="false">IF(N109="snížená",J109,0)</f>
        <v>0</v>
      </c>
      <c r="BG109" s="163" t="n">
        <f aca="false">IF(N109="zákl. přenesená",J109,0)</f>
        <v>0</v>
      </c>
      <c r="BH109" s="163" t="n">
        <f aca="false">IF(N109="sníž. přenesená",J109,0)</f>
        <v>0</v>
      </c>
      <c r="BI109" s="163" t="n">
        <f aca="false">IF(N109="nulová",J109,0)</f>
        <v>0</v>
      </c>
      <c r="BJ109" s="4" t="s">
        <v>78</v>
      </c>
      <c r="BK109" s="163" t="n">
        <f aca="false">ROUND(I109*H109,2)</f>
        <v>5318.4</v>
      </c>
      <c r="BL109" s="4" t="s">
        <v>176</v>
      </c>
      <c r="BM109" s="162" t="s">
        <v>2586</v>
      </c>
    </row>
    <row r="110" s="20" customFormat="true" ht="16.5" hidden="false" customHeight="true" outlineLevel="0" collapsed="false">
      <c r="B110" s="21"/>
      <c r="C110" s="151" t="s">
        <v>223</v>
      </c>
      <c r="D110" s="151" t="s">
        <v>172</v>
      </c>
      <c r="E110" s="152" t="s">
        <v>223</v>
      </c>
      <c r="F110" s="153" t="s">
        <v>2587</v>
      </c>
      <c r="G110" s="154" t="s">
        <v>1542</v>
      </c>
      <c r="H110" s="155" t="n">
        <v>4</v>
      </c>
      <c r="I110" s="156" t="n">
        <v>149.5</v>
      </c>
      <c r="J110" s="157" t="n">
        <f aca="false">ROUND(I110*H110,2)</f>
        <v>598</v>
      </c>
      <c r="K110" s="153"/>
      <c r="L110" s="21"/>
      <c r="M110" s="158"/>
      <c r="N110" s="159" t="s">
        <v>42</v>
      </c>
      <c r="O110" s="160" t="n">
        <v>0</v>
      </c>
      <c r="P110" s="160" t="n">
        <f aca="false">O110*H110</f>
        <v>0</v>
      </c>
      <c r="Q110" s="160" t="n">
        <v>0</v>
      </c>
      <c r="R110" s="160" t="n">
        <f aca="false">Q110*H110</f>
        <v>0</v>
      </c>
      <c r="S110" s="160" t="n">
        <v>0</v>
      </c>
      <c r="T110" s="161" t="n">
        <f aca="false">S110*H110</f>
        <v>0</v>
      </c>
      <c r="AR110" s="162" t="s">
        <v>176</v>
      </c>
      <c r="AT110" s="162" t="s">
        <v>172</v>
      </c>
      <c r="AU110" s="162" t="s">
        <v>80</v>
      </c>
      <c r="AY110" s="4" t="s">
        <v>170</v>
      </c>
      <c r="BE110" s="163" t="n">
        <f aca="false">IF(N110="základní",J110,0)</f>
        <v>598</v>
      </c>
      <c r="BF110" s="163" t="n">
        <f aca="false">IF(N110="snížená",J110,0)</f>
        <v>0</v>
      </c>
      <c r="BG110" s="163" t="n">
        <f aca="false">IF(N110="zákl. přenesená",J110,0)</f>
        <v>0</v>
      </c>
      <c r="BH110" s="163" t="n">
        <f aca="false">IF(N110="sníž. přenesená",J110,0)</f>
        <v>0</v>
      </c>
      <c r="BI110" s="163" t="n">
        <f aca="false">IF(N110="nulová",J110,0)</f>
        <v>0</v>
      </c>
      <c r="BJ110" s="4" t="s">
        <v>78</v>
      </c>
      <c r="BK110" s="163" t="n">
        <f aca="false">ROUND(I110*H110,2)</f>
        <v>598</v>
      </c>
      <c r="BL110" s="4" t="s">
        <v>176</v>
      </c>
      <c r="BM110" s="162" t="s">
        <v>2588</v>
      </c>
    </row>
    <row r="111" s="139" customFormat="true" ht="22.9" hidden="false" customHeight="true" outlineLevel="0" collapsed="false">
      <c r="B111" s="140"/>
      <c r="D111" s="141" t="s">
        <v>70</v>
      </c>
      <c r="E111" s="149" t="s">
        <v>2589</v>
      </c>
      <c r="F111" s="149" t="s">
        <v>2590</v>
      </c>
      <c r="J111" s="150" t="n">
        <f aca="false">BK111</f>
        <v>6488.62</v>
      </c>
      <c r="L111" s="140"/>
      <c r="M111" s="144"/>
      <c r="P111" s="145" t="n">
        <f aca="false">SUM(P112:P117)</f>
        <v>0</v>
      </c>
      <c r="R111" s="145" t="n">
        <f aca="false">SUM(R112:R117)</f>
        <v>0</v>
      </c>
      <c r="T111" s="146" t="n">
        <f aca="false">SUM(T112:T117)</f>
        <v>0</v>
      </c>
      <c r="AR111" s="141" t="s">
        <v>78</v>
      </c>
      <c r="AT111" s="147" t="s">
        <v>70</v>
      </c>
      <c r="AU111" s="147" t="s">
        <v>78</v>
      </c>
      <c r="AY111" s="141" t="s">
        <v>170</v>
      </c>
      <c r="BK111" s="148" t="n">
        <f aca="false">SUM(BK112:BK117)</f>
        <v>6488.62</v>
      </c>
    </row>
    <row r="112" s="20" customFormat="true" ht="16.5" hidden="false" customHeight="true" outlineLevel="0" collapsed="false">
      <c r="B112" s="21"/>
      <c r="C112" s="151" t="s">
        <v>228</v>
      </c>
      <c r="D112" s="151" t="s">
        <v>172</v>
      </c>
      <c r="E112" s="152" t="s">
        <v>236</v>
      </c>
      <c r="F112" s="153" t="s">
        <v>2591</v>
      </c>
      <c r="G112" s="154" t="s">
        <v>352</v>
      </c>
      <c r="H112" s="155" t="n">
        <v>20</v>
      </c>
      <c r="I112" s="156" t="n">
        <v>48.35</v>
      </c>
      <c r="J112" s="157" t="n">
        <f aca="false">ROUND(I112*H112,2)</f>
        <v>967</v>
      </c>
      <c r="K112" s="153"/>
      <c r="L112" s="21"/>
      <c r="M112" s="158"/>
      <c r="N112" s="159" t="s">
        <v>42</v>
      </c>
      <c r="O112" s="160" t="n">
        <v>0</v>
      </c>
      <c r="P112" s="160" t="n">
        <f aca="false">O112*H112</f>
        <v>0</v>
      </c>
      <c r="Q112" s="160" t="n">
        <v>0</v>
      </c>
      <c r="R112" s="160" t="n">
        <f aca="false">Q112*H112</f>
        <v>0</v>
      </c>
      <c r="S112" s="160" t="n">
        <v>0</v>
      </c>
      <c r="T112" s="161" t="n">
        <f aca="false">S112*H112</f>
        <v>0</v>
      </c>
      <c r="AR112" s="162" t="s">
        <v>176</v>
      </c>
      <c r="AT112" s="162" t="s">
        <v>172</v>
      </c>
      <c r="AU112" s="162" t="s">
        <v>80</v>
      </c>
      <c r="AY112" s="4" t="s">
        <v>170</v>
      </c>
      <c r="BE112" s="163" t="n">
        <f aca="false">IF(N112="základní",J112,0)</f>
        <v>967</v>
      </c>
      <c r="BF112" s="163" t="n">
        <f aca="false">IF(N112="snížená",J112,0)</f>
        <v>0</v>
      </c>
      <c r="BG112" s="163" t="n">
        <f aca="false">IF(N112="zákl. přenesená",J112,0)</f>
        <v>0</v>
      </c>
      <c r="BH112" s="163" t="n">
        <f aca="false">IF(N112="sníž. přenesená",J112,0)</f>
        <v>0</v>
      </c>
      <c r="BI112" s="163" t="n">
        <f aca="false">IF(N112="nulová",J112,0)</f>
        <v>0</v>
      </c>
      <c r="BJ112" s="4" t="s">
        <v>78</v>
      </c>
      <c r="BK112" s="163" t="n">
        <f aca="false">ROUND(I112*H112,2)</f>
        <v>967</v>
      </c>
      <c r="BL112" s="4" t="s">
        <v>176</v>
      </c>
      <c r="BM112" s="162" t="s">
        <v>2592</v>
      </c>
    </row>
    <row r="113" s="20" customFormat="true" ht="16.5" hidden="false" customHeight="true" outlineLevel="0" collapsed="false">
      <c r="B113" s="21"/>
      <c r="C113" s="151" t="s">
        <v>236</v>
      </c>
      <c r="D113" s="151" t="s">
        <v>172</v>
      </c>
      <c r="E113" s="152" t="s">
        <v>244</v>
      </c>
      <c r="F113" s="153" t="s">
        <v>2593</v>
      </c>
      <c r="G113" s="154" t="s">
        <v>352</v>
      </c>
      <c r="H113" s="155" t="n">
        <v>12</v>
      </c>
      <c r="I113" s="156" t="n">
        <v>143.6</v>
      </c>
      <c r="J113" s="157" t="n">
        <f aca="false">ROUND(I113*H113,2)</f>
        <v>1723.2</v>
      </c>
      <c r="K113" s="153"/>
      <c r="L113" s="21"/>
      <c r="M113" s="158"/>
      <c r="N113" s="159" t="s">
        <v>42</v>
      </c>
      <c r="O113" s="160" t="n">
        <v>0</v>
      </c>
      <c r="P113" s="160" t="n">
        <f aca="false">O113*H113</f>
        <v>0</v>
      </c>
      <c r="Q113" s="160" t="n">
        <v>0</v>
      </c>
      <c r="R113" s="160" t="n">
        <f aca="false">Q113*H113</f>
        <v>0</v>
      </c>
      <c r="S113" s="160" t="n">
        <v>0</v>
      </c>
      <c r="T113" s="161" t="n">
        <f aca="false">S113*H113</f>
        <v>0</v>
      </c>
      <c r="AR113" s="162" t="s">
        <v>176</v>
      </c>
      <c r="AT113" s="162" t="s">
        <v>172</v>
      </c>
      <c r="AU113" s="162" t="s">
        <v>80</v>
      </c>
      <c r="AY113" s="4" t="s">
        <v>170</v>
      </c>
      <c r="BE113" s="163" t="n">
        <f aca="false">IF(N113="základní",J113,0)</f>
        <v>1723.2</v>
      </c>
      <c r="BF113" s="163" t="n">
        <f aca="false">IF(N113="snížená",J113,0)</f>
        <v>0</v>
      </c>
      <c r="BG113" s="163" t="n">
        <f aca="false">IF(N113="zákl. přenesená",J113,0)</f>
        <v>0</v>
      </c>
      <c r="BH113" s="163" t="n">
        <f aca="false">IF(N113="sníž. přenesená",J113,0)</f>
        <v>0</v>
      </c>
      <c r="BI113" s="163" t="n">
        <f aca="false">IF(N113="nulová",J113,0)</f>
        <v>0</v>
      </c>
      <c r="BJ113" s="4" t="s">
        <v>78</v>
      </c>
      <c r="BK113" s="163" t="n">
        <f aca="false">ROUND(I113*H113,2)</f>
        <v>1723.2</v>
      </c>
      <c r="BL113" s="4" t="s">
        <v>176</v>
      </c>
      <c r="BM113" s="162" t="s">
        <v>2594</v>
      </c>
    </row>
    <row r="114" s="20" customFormat="true" ht="16.5" hidden="false" customHeight="true" outlineLevel="0" collapsed="false">
      <c r="B114" s="21"/>
      <c r="C114" s="151" t="s">
        <v>244</v>
      </c>
      <c r="D114" s="151" t="s">
        <v>172</v>
      </c>
      <c r="E114" s="152" t="s">
        <v>251</v>
      </c>
      <c r="F114" s="153" t="s">
        <v>2595</v>
      </c>
      <c r="G114" s="154" t="s">
        <v>352</v>
      </c>
      <c r="H114" s="155" t="n">
        <v>14</v>
      </c>
      <c r="I114" s="156" t="n">
        <v>63.12</v>
      </c>
      <c r="J114" s="157" t="n">
        <f aca="false">ROUND(I114*H114,2)</f>
        <v>883.68</v>
      </c>
      <c r="K114" s="153"/>
      <c r="L114" s="21"/>
      <c r="M114" s="158"/>
      <c r="N114" s="159" t="s">
        <v>42</v>
      </c>
      <c r="O114" s="160" t="n">
        <v>0</v>
      </c>
      <c r="P114" s="160" t="n">
        <f aca="false">O114*H114</f>
        <v>0</v>
      </c>
      <c r="Q114" s="160" t="n">
        <v>0</v>
      </c>
      <c r="R114" s="160" t="n">
        <f aca="false">Q114*H114</f>
        <v>0</v>
      </c>
      <c r="S114" s="160" t="n">
        <v>0</v>
      </c>
      <c r="T114" s="161" t="n">
        <f aca="false">S114*H114</f>
        <v>0</v>
      </c>
      <c r="AR114" s="162" t="s">
        <v>176</v>
      </c>
      <c r="AT114" s="162" t="s">
        <v>172</v>
      </c>
      <c r="AU114" s="162" t="s">
        <v>80</v>
      </c>
      <c r="AY114" s="4" t="s">
        <v>170</v>
      </c>
      <c r="BE114" s="163" t="n">
        <f aca="false">IF(N114="základní",J114,0)</f>
        <v>883.68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883.68</v>
      </c>
      <c r="BL114" s="4" t="s">
        <v>176</v>
      </c>
      <c r="BM114" s="162" t="s">
        <v>2596</v>
      </c>
    </row>
    <row r="115" s="20" customFormat="true" ht="16.5" hidden="false" customHeight="true" outlineLevel="0" collapsed="false">
      <c r="B115" s="21"/>
      <c r="C115" s="151" t="s">
        <v>251</v>
      </c>
      <c r="D115" s="151" t="s">
        <v>172</v>
      </c>
      <c r="E115" s="152" t="s">
        <v>257</v>
      </c>
      <c r="F115" s="153" t="s">
        <v>2597</v>
      </c>
      <c r="G115" s="154" t="s">
        <v>352</v>
      </c>
      <c r="H115" s="155" t="n">
        <v>10</v>
      </c>
      <c r="I115" s="156" t="n">
        <v>72.27</v>
      </c>
      <c r="J115" s="157" t="n">
        <f aca="false">ROUND(I115*H115,2)</f>
        <v>722.7</v>
      </c>
      <c r="K115" s="153"/>
      <c r="L115" s="21"/>
      <c r="M115" s="158"/>
      <c r="N115" s="159" t="s">
        <v>42</v>
      </c>
      <c r="O115" s="160" t="n">
        <v>0</v>
      </c>
      <c r="P115" s="160" t="n">
        <f aca="false">O115*H115</f>
        <v>0</v>
      </c>
      <c r="Q115" s="160" t="n">
        <v>0</v>
      </c>
      <c r="R115" s="160" t="n">
        <f aca="false">Q115*H115</f>
        <v>0</v>
      </c>
      <c r="S115" s="160" t="n">
        <v>0</v>
      </c>
      <c r="T115" s="161" t="n">
        <f aca="false">S115*H115</f>
        <v>0</v>
      </c>
      <c r="AR115" s="162" t="s">
        <v>176</v>
      </c>
      <c r="AT115" s="162" t="s">
        <v>172</v>
      </c>
      <c r="AU115" s="162" t="s">
        <v>80</v>
      </c>
      <c r="AY115" s="4" t="s">
        <v>170</v>
      </c>
      <c r="BE115" s="163" t="n">
        <f aca="false">IF(N115="základní",J115,0)</f>
        <v>722.7</v>
      </c>
      <c r="BF115" s="163" t="n">
        <f aca="false">IF(N115="snížená",J115,0)</f>
        <v>0</v>
      </c>
      <c r="BG115" s="163" t="n">
        <f aca="false">IF(N115="zákl. přenesená",J115,0)</f>
        <v>0</v>
      </c>
      <c r="BH115" s="163" t="n">
        <f aca="false">IF(N115="sníž. přenesená",J115,0)</f>
        <v>0</v>
      </c>
      <c r="BI115" s="163" t="n">
        <f aca="false">IF(N115="nulová",J115,0)</f>
        <v>0</v>
      </c>
      <c r="BJ115" s="4" t="s">
        <v>78</v>
      </c>
      <c r="BK115" s="163" t="n">
        <f aca="false">ROUND(I115*H115,2)</f>
        <v>722.7</v>
      </c>
      <c r="BL115" s="4" t="s">
        <v>176</v>
      </c>
      <c r="BM115" s="162" t="s">
        <v>2598</v>
      </c>
    </row>
    <row r="116" s="20" customFormat="true" ht="16.5" hidden="false" customHeight="true" outlineLevel="0" collapsed="false">
      <c r="B116" s="21"/>
      <c r="C116" s="151" t="s">
        <v>257</v>
      </c>
      <c r="D116" s="151" t="s">
        <v>172</v>
      </c>
      <c r="E116" s="152" t="s">
        <v>263</v>
      </c>
      <c r="F116" s="153" t="s">
        <v>2599</v>
      </c>
      <c r="G116" s="154" t="s">
        <v>352</v>
      </c>
      <c r="H116" s="155" t="n">
        <v>18</v>
      </c>
      <c r="I116" s="156" t="n">
        <v>88.88</v>
      </c>
      <c r="J116" s="157" t="n">
        <f aca="false">ROUND(I116*H116,2)</f>
        <v>1599.84</v>
      </c>
      <c r="K116" s="153"/>
      <c r="L116" s="21"/>
      <c r="M116" s="158"/>
      <c r="N116" s="159" t="s">
        <v>42</v>
      </c>
      <c r="O116" s="160" t="n">
        <v>0</v>
      </c>
      <c r="P116" s="160" t="n">
        <f aca="false">O116*H116</f>
        <v>0</v>
      </c>
      <c r="Q116" s="160" t="n">
        <v>0</v>
      </c>
      <c r="R116" s="160" t="n">
        <f aca="false">Q116*H116</f>
        <v>0</v>
      </c>
      <c r="S116" s="160" t="n">
        <v>0</v>
      </c>
      <c r="T116" s="161" t="n">
        <f aca="false">S116*H116</f>
        <v>0</v>
      </c>
      <c r="AR116" s="162" t="s">
        <v>176</v>
      </c>
      <c r="AT116" s="162" t="s">
        <v>172</v>
      </c>
      <c r="AU116" s="162" t="s">
        <v>80</v>
      </c>
      <c r="AY116" s="4" t="s">
        <v>170</v>
      </c>
      <c r="BE116" s="163" t="n">
        <f aca="false">IF(N116="základní",J116,0)</f>
        <v>1599.84</v>
      </c>
      <c r="BF116" s="163" t="n">
        <f aca="false">IF(N116="snížená",J116,0)</f>
        <v>0</v>
      </c>
      <c r="BG116" s="163" t="n">
        <f aca="false">IF(N116="zákl. přenesená",J116,0)</f>
        <v>0</v>
      </c>
      <c r="BH116" s="163" t="n">
        <f aca="false">IF(N116="sníž. přenesená",J116,0)</f>
        <v>0</v>
      </c>
      <c r="BI116" s="163" t="n">
        <f aca="false">IF(N116="nulová",J116,0)</f>
        <v>0</v>
      </c>
      <c r="BJ116" s="4" t="s">
        <v>78</v>
      </c>
      <c r="BK116" s="163" t="n">
        <f aca="false">ROUND(I116*H116,2)</f>
        <v>1599.84</v>
      </c>
      <c r="BL116" s="4" t="s">
        <v>176</v>
      </c>
      <c r="BM116" s="162" t="s">
        <v>2600</v>
      </c>
    </row>
    <row r="117" s="20" customFormat="true" ht="16.5" hidden="false" customHeight="true" outlineLevel="0" collapsed="false">
      <c r="B117" s="21"/>
      <c r="C117" s="151" t="s">
        <v>263</v>
      </c>
      <c r="D117" s="151" t="s">
        <v>172</v>
      </c>
      <c r="E117" s="152" t="s">
        <v>228</v>
      </c>
      <c r="F117" s="153" t="s">
        <v>2601</v>
      </c>
      <c r="G117" s="154" t="s">
        <v>352</v>
      </c>
      <c r="H117" s="155" t="n">
        <v>12</v>
      </c>
      <c r="I117" s="156" t="n">
        <v>49.35</v>
      </c>
      <c r="J117" s="157" t="n">
        <f aca="false">ROUND(I117*H117,2)</f>
        <v>592.2</v>
      </c>
      <c r="K117" s="153"/>
      <c r="L117" s="21"/>
      <c r="M117" s="158"/>
      <c r="N117" s="159" t="s">
        <v>42</v>
      </c>
      <c r="O117" s="160" t="n">
        <v>0</v>
      </c>
      <c r="P117" s="160" t="n">
        <f aca="false">O117*H117</f>
        <v>0</v>
      </c>
      <c r="Q117" s="160" t="n">
        <v>0</v>
      </c>
      <c r="R117" s="160" t="n">
        <f aca="false">Q117*H117</f>
        <v>0</v>
      </c>
      <c r="S117" s="160" t="n">
        <v>0</v>
      </c>
      <c r="T117" s="161" t="n">
        <f aca="false">S117*H117</f>
        <v>0</v>
      </c>
      <c r="AR117" s="162" t="s">
        <v>176</v>
      </c>
      <c r="AT117" s="162" t="s">
        <v>172</v>
      </c>
      <c r="AU117" s="162" t="s">
        <v>80</v>
      </c>
      <c r="AY117" s="4" t="s">
        <v>170</v>
      </c>
      <c r="BE117" s="163" t="n">
        <f aca="false">IF(N117="základní",J117,0)</f>
        <v>592.2</v>
      </c>
      <c r="BF117" s="163" t="n">
        <f aca="false">IF(N117="snížená",J117,0)</f>
        <v>0</v>
      </c>
      <c r="BG117" s="163" t="n">
        <f aca="false">IF(N117="zákl. přenesená",J117,0)</f>
        <v>0</v>
      </c>
      <c r="BH117" s="163" t="n">
        <f aca="false">IF(N117="sníž. přenesená",J117,0)</f>
        <v>0</v>
      </c>
      <c r="BI117" s="163" t="n">
        <f aca="false">IF(N117="nulová",J117,0)</f>
        <v>0</v>
      </c>
      <c r="BJ117" s="4" t="s">
        <v>78</v>
      </c>
      <c r="BK117" s="163" t="n">
        <f aca="false">ROUND(I117*H117,2)</f>
        <v>592.2</v>
      </c>
      <c r="BL117" s="4" t="s">
        <v>176</v>
      </c>
      <c r="BM117" s="162" t="s">
        <v>2602</v>
      </c>
    </row>
    <row r="118" s="139" customFormat="true" ht="22.9" hidden="false" customHeight="true" outlineLevel="0" collapsed="false">
      <c r="B118" s="140"/>
      <c r="D118" s="141" t="s">
        <v>70</v>
      </c>
      <c r="E118" s="149" t="s">
        <v>2603</v>
      </c>
      <c r="F118" s="149" t="s">
        <v>2604</v>
      </c>
      <c r="J118" s="150" t="n">
        <f aca="false">BK118</f>
        <v>1214.25</v>
      </c>
      <c r="L118" s="140"/>
      <c r="M118" s="144"/>
      <c r="P118" s="145" t="n">
        <f aca="false">P119</f>
        <v>0</v>
      </c>
      <c r="R118" s="145" t="n">
        <f aca="false">R119</f>
        <v>0</v>
      </c>
      <c r="T118" s="146" t="n">
        <f aca="false">T119</f>
        <v>0</v>
      </c>
      <c r="AR118" s="141" t="s">
        <v>78</v>
      </c>
      <c r="AT118" s="147" t="s">
        <v>70</v>
      </c>
      <c r="AU118" s="147" t="s">
        <v>78</v>
      </c>
      <c r="AY118" s="141" t="s">
        <v>170</v>
      </c>
      <c r="BK118" s="148" t="n">
        <f aca="false">BK119</f>
        <v>1214.25</v>
      </c>
    </row>
    <row r="119" s="20" customFormat="true" ht="24.2" hidden="false" customHeight="true" outlineLevel="0" collapsed="false">
      <c r="B119" s="21"/>
      <c r="C119" s="151" t="s">
        <v>8</v>
      </c>
      <c r="D119" s="151" t="s">
        <v>172</v>
      </c>
      <c r="E119" s="152" t="s">
        <v>8</v>
      </c>
      <c r="F119" s="153" t="s">
        <v>2605</v>
      </c>
      <c r="G119" s="154" t="s">
        <v>352</v>
      </c>
      <c r="H119" s="155" t="n">
        <v>25</v>
      </c>
      <c r="I119" s="156" t="n">
        <v>48.57</v>
      </c>
      <c r="J119" s="157" t="n">
        <f aca="false">ROUND(I119*H119,2)</f>
        <v>1214.25</v>
      </c>
      <c r="K119" s="153"/>
      <c r="L119" s="21"/>
      <c r="M119" s="158"/>
      <c r="N119" s="159" t="s">
        <v>42</v>
      </c>
      <c r="O119" s="160" t="n">
        <v>0</v>
      </c>
      <c r="P119" s="160" t="n">
        <f aca="false">O119*H119</f>
        <v>0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176</v>
      </c>
      <c r="AT119" s="162" t="s">
        <v>172</v>
      </c>
      <c r="AU119" s="162" t="s">
        <v>80</v>
      </c>
      <c r="AY119" s="4" t="s">
        <v>170</v>
      </c>
      <c r="BE119" s="163" t="n">
        <f aca="false">IF(N119="základní",J119,0)</f>
        <v>1214.25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1214.25</v>
      </c>
      <c r="BL119" s="4" t="s">
        <v>176</v>
      </c>
      <c r="BM119" s="162" t="s">
        <v>2606</v>
      </c>
    </row>
    <row r="120" s="139" customFormat="true" ht="22.9" hidden="false" customHeight="true" outlineLevel="0" collapsed="false">
      <c r="B120" s="140"/>
      <c r="D120" s="141" t="s">
        <v>70</v>
      </c>
      <c r="E120" s="149" t="s">
        <v>2607</v>
      </c>
      <c r="F120" s="149" t="s">
        <v>2608</v>
      </c>
      <c r="J120" s="150" t="n">
        <f aca="false">BK120</f>
        <v>358274</v>
      </c>
      <c r="L120" s="140"/>
      <c r="M120" s="144"/>
      <c r="P120" s="145" t="n">
        <f aca="false">SUM(P121:P122)</f>
        <v>0</v>
      </c>
      <c r="R120" s="145" t="n">
        <f aca="false">SUM(R121:R122)</f>
        <v>0</v>
      </c>
      <c r="T120" s="146" t="n">
        <f aca="false">SUM(T121:T122)</f>
        <v>0</v>
      </c>
      <c r="AR120" s="141" t="s">
        <v>78</v>
      </c>
      <c r="AT120" s="147" t="s">
        <v>70</v>
      </c>
      <c r="AU120" s="147" t="s">
        <v>78</v>
      </c>
      <c r="AY120" s="141" t="s">
        <v>170</v>
      </c>
      <c r="BK120" s="148" t="n">
        <f aca="false">SUM(BK121:BK122)</f>
        <v>358274</v>
      </c>
    </row>
    <row r="121" s="20" customFormat="true" ht="24.2" hidden="false" customHeight="true" outlineLevel="0" collapsed="false">
      <c r="B121" s="21"/>
      <c r="C121" s="151" t="s">
        <v>280</v>
      </c>
      <c r="D121" s="151" t="s">
        <v>172</v>
      </c>
      <c r="E121" s="152" t="s">
        <v>280</v>
      </c>
      <c r="F121" s="153" t="s">
        <v>2609</v>
      </c>
      <c r="G121" s="154" t="s">
        <v>1514</v>
      </c>
      <c r="H121" s="155" t="n">
        <v>1</v>
      </c>
      <c r="I121" s="156" t="n">
        <v>87950</v>
      </c>
      <c r="J121" s="157" t="n">
        <f aca="false">ROUND(I121*H121,2)</f>
        <v>87950</v>
      </c>
      <c r="K121" s="153"/>
      <c r="L121" s="21"/>
      <c r="M121" s="158"/>
      <c r="N121" s="159" t="s">
        <v>42</v>
      </c>
      <c r="O121" s="160" t="n">
        <v>0</v>
      </c>
      <c r="P121" s="160" t="n">
        <f aca="false">O121*H121</f>
        <v>0</v>
      </c>
      <c r="Q121" s="160" t="n">
        <v>0</v>
      </c>
      <c r="R121" s="160" t="n">
        <f aca="false">Q121*H121</f>
        <v>0</v>
      </c>
      <c r="S121" s="160" t="n">
        <v>0</v>
      </c>
      <c r="T121" s="161" t="n">
        <f aca="false">S121*H121</f>
        <v>0</v>
      </c>
      <c r="AR121" s="162" t="s">
        <v>176</v>
      </c>
      <c r="AT121" s="162" t="s">
        <v>172</v>
      </c>
      <c r="AU121" s="162" t="s">
        <v>80</v>
      </c>
      <c r="AY121" s="4" t="s">
        <v>170</v>
      </c>
      <c r="BE121" s="163" t="n">
        <f aca="false">IF(N121="základní",J121,0)</f>
        <v>87950</v>
      </c>
      <c r="BF121" s="163" t="n">
        <f aca="false">IF(N121="snížená",J121,0)</f>
        <v>0</v>
      </c>
      <c r="BG121" s="163" t="n">
        <f aca="false">IF(N121="zákl. přenesená",J121,0)</f>
        <v>0</v>
      </c>
      <c r="BH121" s="163" t="n">
        <f aca="false">IF(N121="sníž. přenesená",J121,0)</f>
        <v>0</v>
      </c>
      <c r="BI121" s="163" t="n">
        <f aca="false">IF(N121="nulová",J121,0)</f>
        <v>0</v>
      </c>
      <c r="BJ121" s="4" t="s">
        <v>78</v>
      </c>
      <c r="BK121" s="163" t="n">
        <f aca="false">ROUND(I121*H121,2)</f>
        <v>87950</v>
      </c>
      <c r="BL121" s="4" t="s">
        <v>176</v>
      </c>
      <c r="BM121" s="162" t="s">
        <v>2610</v>
      </c>
    </row>
    <row r="122" s="20" customFormat="true" ht="37.9" hidden="false" customHeight="true" outlineLevel="0" collapsed="false">
      <c r="B122" s="21"/>
      <c r="C122" s="151" t="s">
        <v>289</v>
      </c>
      <c r="D122" s="151" t="s">
        <v>172</v>
      </c>
      <c r="E122" s="152" t="s">
        <v>289</v>
      </c>
      <c r="F122" s="153" t="s">
        <v>2611</v>
      </c>
      <c r="G122" s="154" t="s">
        <v>1514</v>
      </c>
      <c r="H122" s="155" t="n">
        <v>1</v>
      </c>
      <c r="I122" s="156" t="n">
        <v>270324</v>
      </c>
      <c r="J122" s="157" t="n">
        <f aca="false">ROUND(I122*H122,2)</f>
        <v>270324</v>
      </c>
      <c r="K122" s="153"/>
      <c r="L122" s="21"/>
      <c r="M122" s="158"/>
      <c r="N122" s="159" t="s">
        <v>42</v>
      </c>
      <c r="O122" s="160" t="n">
        <v>0</v>
      </c>
      <c r="P122" s="160" t="n">
        <f aca="false">O122*H122</f>
        <v>0</v>
      </c>
      <c r="Q122" s="160" t="n">
        <v>0</v>
      </c>
      <c r="R122" s="160" t="n">
        <f aca="false">Q122*H122</f>
        <v>0</v>
      </c>
      <c r="S122" s="160" t="n">
        <v>0</v>
      </c>
      <c r="T122" s="161" t="n">
        <f aca="false">S122*H122</f>
        <v>0</v>
      </c>
      <c r="AR122" s="162" t="s">
        <v>176</v>
      </c>
      <c r="AT122" s="162" t="s">
        <v>172</v>
      </c>
      <c r="AU122" s="162" t="s">
        <v>80</v>
      </c>
      <c r="AY122" s="4" t="s">
        <v>170</v>
      </c>
      <c r="BE122" s="163" t="n">
        <f aca="false">IF(N122="základní",J122,0)</f>
        <v>270324</v>
      </c>
      <c r="BF122" s="163" t="n">
        <f aca="false">IF(N122="snížená",J122,0)</f>
        <v>0</v>
      </c>
      <c r="BG122" s="163" t="n">
        <f aca="false">IF(N122="zákl. přenesená",J122,0)</f>
        <v>0</v>
      </c>
      <c r="BH122" s="163" t="n">
        <f aca="false">IF(N122="sníž. přenesená",J122,0)</f>
        <v>0</v>
      </c>
      <c r="BI122" s="163" t="n">
        <f aca="false">IF(N122="nulová",J122,0)</f>
        <v>0</v>
      </c>
      <c r="BJ122" s="4" t="s">
        <v>78</v>
      </c>
      <c r="BK122" s="163" t="n">
        <f aca="false">ROUND(I122*H122,2)</f>
        <v>270324</v>
      </c>
      <c r="BL122" s="4" t="s">
        <v>176</v>
      </c>
      <c r="BM122" s="162" t="s">
        <v>2612</v>
      </c>
    </row>
    <row r="123" s="139" customFormat="true" ht="22.9" hidden="false" customHeight="true" outlineLevel="0" collapsed="false">
      <c r="B123" s="140"/>
      <c r="D123" s="141" t="s">
        <v>70</v>
      </c>
      <c r="E123" s="149" t="s">
        <v>2613</v>
      </c>
      <c r="F123" s="149" t="s">
        <v>2614</v>
      </c>
      <c r="J123" s="150" t="n">
        <f aca="false">BK123</f>
        <v>4000</v>
      </c>
      <c r="L123" s="140"/>
      <c r="M123" s="144"/>
      <c r="P123" s="145" t="n">
        <f aca="false">P124</f>
        <v>0</v>
      </c>
      <c r="R123" s="145" t="n">
        <f aca="false">R124</f>
        <v>0</v>
      </c>
      <c r="T123" s="146" t="n">
        <f aca="false">T124</f>
        <v>0</v>
      </c>
      <c r="AR123" s="141" t="s">
        <v>78</v>
      </c>
      <c r="AT123" s="147" t="s">
        <v>70</v>
      </c>
      <c r="AU123" s="147" t="s">
        <v>78</v>
      </c>
      <c r="AY123" s="141" t="s">
        <v>170</v>
      </c>
      <c r="BK123" s="148" t="n">
        <f aca="false">BK124</f>
        <v>4000</v>
      </c>
    </row>
    <row r="124" s="20" customFormat="true" ht="24.2" hidden="false" customHeight="true" outlineLevel="0" collapsed="false">
      <c r="B124" s="21"/>
      <c r="C124" s="151" t="s">
        <v>295</v>
      </c>
      <c r="D124" s="151" t="s">
        <v>172</v>
      </c>
      <c r="E124" s="152" t="s">
        <v>295</v>
      </c>
      <c r="F124" s="153" t="s">
        <v>2615</v>
      </c>
      <c r="G124" s="154" t="s">
        <v>1262</v>
      </c>
      <c r="H124" s="155" t="n">
        <v>1</v>
      </c>
      <c r="I124" s="156" t="n">
        <v>4000</v>
      </c>
      <c r="J124" s="157" t="n">
        <f aca="false">ROUND(I124*H124,2)</f>
        <v>4000</v>
      </c>
      <c r="K124" s="153"/>
      <c r="L124" s="21"/>
      <c r="M124" s="158"/>
      <c r="N124" s="159" t="s">
        <v>42</v>
      </c>
      <c r="O124" s="160" t="n">
        <v>0</v>
      </c>
      <c r="P124" s="160" t="n">
        <f aca="false">O124*H124</f>
        <v>0</v>
      </c>
      <c r="Q124" s="160" t="n">
        <v>0</v>
      </c>
      <c r="R124" s="160" t="n">
        <f aca="false">Q124*H124</f>
        <v>0</v>
      </c>
      <c r="S124" s="160" t="n">
        <v>0</v>
      </c>
      <c r="T124" s="161" t="n">
        <f aca="false">S124*H124</f>
        <v>0</v>
      </c>
      <c r="AR124" s="162" t="s">
        <v>176</v>
      </c>
      <c r="AT124" s="162" t="s">
        <v>172</v>
      </c>
      <c r="AU124" s="162" t="s">
        <v>80</v>
      </c>
      <c r="AY124" s="4" t="s">
        <v>170</v>
      </c>
      <c r="BE124" s="163" t="n">
        <f aca="false">IF(N124="základní",J124,0)</f>
        <v>4000</v>
      </c>
      <c r="BF124" s="163" t="n">
        <f aca="false">IF(N124="snížená",J124,0)</f>
        <v>0</v>
      </c>
      <c r="BG124" s="163" t="n">
        <f aca="false">IF(N124="zákl. přenesená",J124,0)</f>
        <v>0</v>
      </c>
      <c r="BH124" s="163" t="n">
        <f aca="false">IF(N124="sníž. přenesená",J124,0)</f>
        <v>0</v>
      </c>
      <c r="BI124" s="163" t="n">
        <f aca="false">IF(N124="nulová",J124,0)</f>
        <v>0</v>
      </c>
      <c r="BJ124" s="4" t="s">
        <v>78</v>
      </c>
      <c r="BK124" s="163" t="n">
        <f aca="false">ROUND(I124*H124,2)</f>
        <v>4000</v>
      </c>
      <c r="BL124" s="4" t="s">
        <v>176</v>
      </c>
      <c r="BM124" s="162" t="s">
        <v>2616</v>
      </c>
    </row>
    <row r="125" s="139" customFormat="true" ht="22.9" hidden="false" customHeight="true" outlineLevel="0" collapsed="false">
      <c r="B125" s="140"/>
      <c r="D125" s="141" t="s">
        <v>70</v>
      </c>
      <c r="E125" s="149" t="s">
        <v>2617</v>
      </c>
      <c r="F125" s="149" t="s">
        <v>2618</v>
      </c>
      <c r="J125" s="150" t="n">
        <f aca="false">BK125</f>
        <v>19950</v>
      </c>
      <c r="L125" s="140"/>
      <c r="M125" s="144"/>
      <c r="P125" s="145" t="n">
        <f aca="false">SUM(P126:P133)</f>
        <v>0</v>
      </c>
      <c r="R125" s="145" t="n">
        <f aca="false">SUM(R126:R133)</f>
        <v>0</v>
      </c>
      <c r="T125" s="146" t="n">
        <f aca="false">SUM(T126:T133)</f>
        <v>0</v>
      </c>
      <c r="AR125" s="141" t="s">
        <v>78</v>
      </c>
      <c r="AT125" s="147" t="s">
        <v>70</v>
      </c>
      <c r="AU125" s="147" t="s">
        <v>78</v>
      </c>
      <c r="AY125" s="141" t="s">
        <v>170</v>
      </c>
      <c r="BK125" s="148" t="n">
        <f aca="false">SUM(BK126:BK133)</f>
        <v>19950</v>
      </c>
    </row>
    <row r="126" s="20" customFormat="true" ht="24.2" hidden="false" customHeight="true" outlineLevel="0" collapsed="false">
      <c r="B126" s="21"/>
      <c r="C126" s="151" t="s">
        <v>300</v>
      </c>
      <c r="D126" s="151" t="s">
        <v>172</v>
      </c>
      <c r="E126" s="152" t="s">
        <v>300</v>
      </c>
      <c r="F126" s="153" t="s">
        <v>2619</v>
      </c>
      <c r="G126" s="154" t="s">
        <v>1262</v>
      </c>
      <c r="H126" s="155" t="n">
        <v>1</v>
      </c>
      <c r="I126" s="156" t="n">
        <v>2500</v>
      </c>
      <c r="J126" s="157" t="n">
        <f aca="false">ROUND(I126*H126,2)</f>
        <v>2500</v>
      </c>
      <c r="K126" s="153"/>
      <c r="L126" s="21"/>
      <c r="M126" s="158"/>
      <c r="N126" s="159" t="s">
        <v>42</v>
      </c>
      <c r="O126" s="160" t="n">
        <v>0</v>
      </c>
      <c r="P126" s="160" t="n">
        <f aca="false">O126*H126</f>
        <v>0</v>
      </c>
      <c r="Q126" s="160" t="n">
        <v>0</v>
      </c>
      <c r="R126" s="160" t="n">
        <f aca="false">Q126*H126</f>
        <v>0</v>
      </c>
      <c r="S126" s="160" t="n">
        <v>0</v>
      </c>
      <c r="T126" s="161" t="n">
        <f aca="false">S126*H126</f>
        <v>0</v>
      </c>
      <c r="AR126" s="162" t="s">
        <v>176</v>
      </c>
      <c r="AT126" s="162" t="s">
        <v>172</v>
      </c>
      <c r="AU126" s="162" t="s">
        <v>80</v>
      </c>
      <c r="AY126" s="4" t="s">
        <v>170</v>
      </c>
      <c r="BE126" s="163" t="n">
        <f aca="false">IF(N126="základní",J126,0)</f>
        <v>2500</v>
      </c>
      <c r="BF126" s="163" t="n">
        <f aca="false">IF(N126="snížená",J126,0)</f>
        <v>0</v>
      </c>
      <c r="BG126" s="163" t="n">
        <f aca="false">IF(N126="zákl. přenesená",J126,0)</f>
        <v>0</v>
      </c>
      <c r="BH126" s="163" t="n">
        <f aca="false">IF(N126="sníž. přenesená",J126,0)</f>
        <v>0</v>
      </c>
      <c r="BI126" s="163" t="n">
        <f aca="false">IF(N126="nulová",J126,0)</f>
        <v>0</v>
      </c>
      <c r="BJ126" s="4" t="s">
        <v>78</v>
      </c>
      <c r="BK126" s="163" t="n">
        <f aca="false">ROUND(I126*H126,2)</f>
        <v>2500</v>
      </c>
      <c r="BL126" s="4" t="s">
        <v>176</v>
      </c>
      <c r="BM126" s="162" t="s">
        <v>2620</v>
      </c>
    </row>
    <row r="127" s="20" customFormat="true" ht="37.9" hidden="false" customHeight="true" outlineLevel="0" collapsed="false">
      <c r="B127" s="21"/>
      <c r="C127" s="151" t="s">
        <v>305</v>
      </c>
      <c r="D127" s="151" t="s">
        <v>172</v>
      </c>
      <c r="E127" s="152" t="s">
        <v>305</v>
      </c>
      <c r="F127" s="153" t="s">
        <v>2621</v>
      </c>
      <c r="G127" s="154" t="s">
        <v>352</v>
      </c>
      <c r="H127" s="155" t="n">
        <v>16</v>
      </c>
      <c r="I127" s="156" t="n">
        <v>160</v>
      </c>
      <c r="J127" s="157" t="n">
        <f aca="false">ROUND(I127*H127,2)</f>
        <v>2560</v>
      </c>
      <c r="K127" s="153"/>
      <c r="L127" s="21"/>
      <c r="M127" s="158"/>
      <c r="N127" s="159" t="s">
        <v>42</v>
      </c>
      <c r="O127" s="160" t="n">
        <v>0</v>
      </c>
      <c r="P127" s="160" t="n">
        <f aca="false">O127*H127</f>
        <v>0</v>
      </c>
      <c r="Q127" s="160" t="n">
        <v>0</v>
      </c>
      <c r="R127" s="160" t="n">
        <f aca="false">Q127*H127</f>
        <v>0</v>
      </c>
      <c r="S127" s="160" t="n">
        <v>0</v>
      </c>
      <c r="T127" s="161" t="n">
        <f aca="false">S127*H127</f>
        <v>0</v>
      </c>
      <c r="AR127" s="162" t="s">
        <v>176</v>
      </c>
      <c r="AT127" s="162" t="s">
        <v>172</v>
      </c>
      <c r="AU127" s="162" t="s">
        <v>80</v>
      </c>
      <c r="AY127" s="4" t="s">
        <v>170</v>
      </c>
      <c r="BE127" s="163" t="n">
        <f aca="false">IF(N127="základní",J127,0)</f>
        <v>2560</v>
      </c>
      <c r="BF127" s="163" t="n">
        <f aca="false">IF(N127="snížená",J127,0)</f>
        <v>0</v>
      </c>
      <c r="BG127" s="163" t="n">
        <f aca="false">IF(N127="zákl. přenesená",J127,0)</f>
        <v>0</v>
      </c>
      <c r="BH127" s="163" t="n">
        <f aca="false">IF(N127="sníž. přenesená",J127,0)</f>
        <v>0</v>
      </c>
      <c r="BI127" s="163" t="n">
        <f aca="false">IF(N127="nulová",J127,0)</f>
        <v>0</v>
      </c>
      <c r="BJ127" s="4" t="s">
        <v>78</v>
      </c>
      <c r="BK127" s="163" t="n">
        <f aca="false">ROUND(I127*H127,2)</f>
        <v>2560</v>
      </c>
      <c r="BL127" s="4" t="s">
        <v>176</v>
      </c>
      <c r="BM127" s="162" t="s">
        <v>2622</v>
      </c>
    </row>
    <row r="128" s="20" customFormat="true" ht="37.9" hidden="false" customHeight="true" outlineLevel="0" collapsed="false">
      <c r="B128" s="21"/>
      <c r="C128" s="151" t="s">
        <v>7</v>
      </c>
      <c r="D128" s="151" t="s">
        <v>172</v>
      </c>
      <c r="E128" s="152" t="s">
        <v>7</v>
      </c>
      <c r="F128" s="153" t="s">
        <v>2623</v>
      </c>
      <c r="G128" s="154" t="s">
        <v>352</v>
      </c>
      <c r="H128" s="155" t="n">
        <v>25</v>
      </c>
      <c r="I128" s="156" t="n">
        <v>130</v>
      </c>
      <c r="J128" s="157" t="n">
        <f aca="false">ROUND(I128*H128,2)</f>
        <v>3250</v>
      </c>
      <c r="K128" s="153"/>
      <c r="L128" s="21"/>
      <c r="M128" s="158"/>
      <c r="N128" s="159" t="s">
        <v>42</v>
      </c>
      <c r="O128" s="160" t="n">
        <v>0</v>
      </c>
      <c r="P128" s="160" t="n">
        <f aca="false">O128*H128</f>
        <v>0</v>
      </c>
      <c r="Q128" s="160" t="n">
        <v>0</v>
      </c>
      <c r="R128" s="160" t="n">
        <f aca="false">Q128*H128</f>
        <v>0</v>
      </c>
      <c r="S128" s="160" t="n">
        <v>0</v>
      </c>
      <c r="T128" s="161" t="n">
        <f aca="false">S128*H128</f>
        <v>0</v>
      </c>
      <c r="AR128" s="162" t="s">
        <v>176</v>
      </c>
      <c r="AT128" s="162" t="s">
        <v>172</v>
      </c>
      <c r="AU128" s="162" t="s">
        <v>80</v>
      </c>
      <c r="AY128" s="4" t="s">
        <v>170</v>
      </c>
      <c r="BE128" s="163" t="n">
        <f aca="false">IF(N128="základní",J128,0)</f>
        <v>3250</v>
      </c>
      <c r="BF128" s="163" t="n">
        <f aca="false">IF(N128="snížená",J128,0)</f>
        <v>0</v>
      </c>
      <c r="BG128" s="163" t="n">
        <f aca="false">IF(N128="zákl. přenesená",J128,0)</f>
        <v>0</v>
      </c>
      <c r="BH128" s="163" t="n">
        <f aca="false">IF(N128="sníž. přenesená",J128,0)</f>
        <v>0</v>
      </c>
      <c r="BI128" s="163" t="n">
        <f aca="false">IF(N128="nulová",J128,0)</f>
        <v>0</v>
      </c>
      <c r="BJ128" s="4" t="s">
        <v>78</v>
      </c>
      <c r="BK128" s="163" t="n">
        <f aca="false">ROUND(I128*H128,2)</f>
        <v>3250</v>
      </c>
      <c r="BL128" s="4" t="s">
        <v>176</v>
      </c>
      <c r="BM128" s="162" t="s">
        <v>2624</v>
      </c>
    </row>
    <row r="129" s="20" customFormat="true" ht="24.2" hidden="false" customHeight="true" outlineLevel="0" collapsed="false">
      <c r="B129" s="21"/>
      <c r="C129" s="151" t="s">
        <v>316</v>
      </c>
      <c r="D129" s="151" t="s">
        <v>172</v>
      </c>
      <c r="E129" s="152" t="s">
        <v>316</v>
      </c>
      <c r="F129" s="153" t="s">
        <v>2625</v>
      </c>
      <c r="G129" s="154" t="s">
        <v>1514</v>
      </c>
      <c r="H129" s="155" t="n">
        <v>1</v>
      </c>
      <c r="I129" s="156" t="n">
        <v>1200</v>
      </c>
      <c r="J129" s="157" t="n">
        <f aca="false">ROUND(I129*H129,2)</f>
        <v>1200</v>
      </c>
      <c r="K129" s="153"/>
      <c r="L129" s="21"/>
      <c r="M129" s="158"/>
      <c r="N129" s="159" t="s">
        <v>42</v>
      </c>
      <c r="O129" s="160" t="n">
        <v>0</v>
      </c>
      <c r="P129" s="160" t="n">
        <f aca="false">O129*H129</f>
        <v>0</v>
      </c>
      <c r="Q129" s="160" t="n">
        <v>0</v>
      </c>
      <c r="R129" s="160" t="n">
        <f aca="false">Q129*H129</f>
        <v>0</v>
      </c>
      <c r="S129" s="160" t="n">
        <v>0</v>
      </c>
      <c r="T129" s="161" t="n">
        <f aca="false">S129*H129</f>
        <v>0</v>
      </c>
      <c r="AR129" s="162" t="s">
        <v>176</v>
      </c>
      <c r="AT129" s="162" t="s">
        <v>172</v>
      </c>
      <c r="AU129" s="162" t="s">
        <v>80</v>
      </c>
      <c r="AY129" s="4" t="s">
        <v>170</v>
      </c>
      <c r="BE129" s="163" t="n">
        <f aca="false">IF(N129="základní",J129,0)</f>
        <v>1200</v>
      </c>
      <c r="BF129" s="163" t="n">
        <f aca="false">IF(N129="snížená",J129,0)</f>
        <v>0</v>
      </c>
      <c r="BG129" s="163" t="n">
        <f aca="false">IF(N129="zákl. přenesená",J129,0)</f>
        <v>0</v>
      </c>
      <c r="BH129" s="163" t="n">
        <f aca="false">IF(N129="sníž. přenesená",J129,0)</f>
        <v>0</v>
      </c>
      <c r="BI129" s="163" t="n">
        <f aca="false">IF(N129="nulová",J129,0)</f>
        <v>0</v>
      </c>
      <c r="BJ129" s="4" t="s">
        <v>78</v>
      </c>
      <c r="BK129" s="163" t="n">
        <f aca="false">ROUND(I129*H129,2)</f>
        <v>1200</v>
      </c>
      <c r="BL129" s="4" t="s">
        <v>176</v>
      </c>
      <c r="BM129" s="162" t="s">
        <v>2626</v>
      </c>
    </row>
    <row r="130" s="20" customFormat="true" ht="44.25" hidden="false" customHeight="true" outlineLevel="0" collapsed="false">
      <c r="B130" s="21"/>
      <c r="C130" s="151" t="s">
        <v>323</v>
      </c>
      <c r="D130" s="151" t="s">
        <v>172</v>
      </c>
      <c r="E130" s="152" t="s">
        <v>323</v>
      </c>
      <c r="F130" s="153" t="s">
        <v>2627</v>
      </c>
      <c r="G130" s="154" t="s">
        <v>1514</v>
      </c>
      <c r="H130" s="155" t="n">
        <v>1</v>
      </c>
      <c r="I130" s="156" t="n">
        <v>2040</v>
      </c>
      <c r="J130" s="157" t="n">
        <f aca="false">ROUND(I130*H130,2)</f>
        <v>2040</v>
      </c>
      <c r="K130" s="153"/>
      <c r="L130" s="21"/>
      <c r="M130" s="158"/>
      <c r="N130" s="159" t="s">
        <v>42</v>
      </c>
      <c r="O130" s="160" t="n">
        <v>0</v>
      </c>
      <c r="P130" s="160" t="n">
        <f aca="false">O130*H130</f>
        <v>0</v>
      </c>
      <c r="Q130" s="160" t="n">
        <v>0</v>
      </c>
      <c r="R130" s="160" t="n">
        <f aca="false">Q130*H130</f>
        <v>0</v>
      </c>
      <c r="S130" s="160" t="n">
        <v>0</v>
      </c>
      <c r="T130" s="161" t="n">
        <f aca="false">S130*H130</f>
        <v>0</v>
      </c>
      <c r="AR130" s="162" t="s">
        <v>176</v>
      </c>
      <c r="AT130" s="162" t="s">
        <v>172</v>
      </c>
      <c r="AU130" s="162" t="s">
        <v>80</v>
      </c>
      <c r="AY130" s="4" t="s">
        <v>170</v>
      </c>
      <c r="BE130" s="163" t="n">
        <f aca="false">IF(N130="základní",J130,0)</f>
        <v>2040</v>
      </c>
      <c r="BF130" s="163" t="n">
        <f aca="false">IF(N130="snížená",J130,0)</f>
        <v>0</v>
      </c>
      <c r="BG130" s="163" t="n">
        <f aca="false">IF(N130="zákl. přenesená",J130,0)</f>
        <v>0</v>
      </c>
      <c r="BH130" s="163" t="n">
        <f aca="false">IF(N130="sníž. přenesená",J130,0)</f>
        <v>0</v>
      </c>
      <c r="BI130" s="163" t="n">
        <f aca="false">IF(N130="nulová",J130,0)</f>
        <v>0</v>
      </c>
      <c r="BJ130" s="4" t="s">
        <v>78</v>
      </c>
      <c r="BK130" s="163" t="n">
        <f aca="false">ROUND(I130*H130,2)</f>
        <v>2040</v>
      </c>
      <c r="BL130" s="4" t="s">
        <v>176</v>
      </c>
      <c r="BM130" s="162" t="s">
        <v>2628</v>
      </c>
    </row>
    <row r="131" s="20" customFormat="true" ht="24.2" hidden="false" customHeight="true" outlineLevel="0" collapsed="false">
      <c r="B131" s="21"/>
      <c r="C131" s="151" t="s">
        <v>329</v>
      </c>
      <c r="D131" s="151" t="s">
        <v>172</v>
      </c>
      <c r="E131" s="152" t="s">
        <v>329</v>
      </c>
      <c r="F131" s="153" t="s">
        <v>2629</v>
      </c>
      <c r="G131" s="154" t="s">
        <v>1514</v>
      </c>
      <c r="H131" s="155" t="n">
        <v>1</v>
      </c>
      <c r="I131" s="156" t="n">
        <v>1000</v>
      </c>
      <c r="J131" s="157" t="n">
        <f aca="false">ROUND(I131*H131,2)</f>
        <v>1000</v>
      </c>
      <c r="K131" s="153"/>
      <c r="L131" s="21"/>
      <c r="M131" s="158"/>
      <c r="N131" s="159" t="s">
        <v>42</v>
      </c>
      <c r="O131" s="160" t="n">
        <v>0</v>
      </c>
      <c r="P131" s="160" t="n">
        <f aca="false">O131*H131</f>
        <v>0</v>
      </c>
      <c r="Q131" s="160" t="n">
        <v>0</v>
      </c>
      <c r="R131" s="160" t="n">
        <f aca="false">Q131*H131</f>
        <v>0</v>
      </c>
      <c r="S131" s="160" t="n">
        <v>0</v>
      </c>
      <c r="T131" s="161" t="n">
        <f aca="false">S131*H131</f>
        <v>0</v>
      </c>
      <c r="AR131" s="162" t="s">
        <v>176</v>
      </c>
      <c r="AT131" s="162" t="s">
        <v>172</v>
      </c>
      <c r="AU131" s="162" t="s">
        <v>80</v>
      </c>
      <c r="AY131" s="4" t="s">
        <v>170</v>
      </c>
      <c r="BE131" s="163" t="n">
        <f aca="false">IF(N131="základní",J131,0)</f>
        <v>1000</v>
      </c>
      <c r="BF131" s="163" t="n">
        <f aca="false">IF(N131="snížená",J131,0)</f>
        <v>0</v>
      </c>
      <c r="BG131" s="163" t="n">
        <f aca="false">IF(N131="zákl. přenesená",J131,0)</f>
        <v>0</v>
      </c>
      <c r="BH131" s="163" t="n">
        <f aca="false">IF(N131="sníž. přenesená",J131,0)</f>
        <v>0</v>
      </c>
      <c r="BI131" s="163" t="n">
        <f aca="false">IF(N131="nulová",J131,0)</f>
        <v>0</v>
      </c>
      <c r="BJ131" s="4" t="s">
        <v>78</v>
      </c>
      <c r="BK131" s="163" t="n">
        <f aca="false">ROUND(I131*H131,2)</f>
        <v>1000</v>
      </c>
      <c r="BL131" s="4" t="s">
        <v>176</v>
      </c>
      <c r="BM131" s="162" t="s">
        <v>2630</v>
      </c>
    </row>
    <row r="132" s="20" customFormat="true" ht="24.2" hidden="false" customHeight="true" outlineLevel="0" collapsed="false">
      <c r="B132" s="21"/>
      <c r="C132" s="151" t="s">
        <v>335</v>
      </c>
      <c r="D132" s="151" t="s">
        <v>172</v>
      </c>
      <c r="E132" s="152" t="s">
        <v>335</v>
      </c>
      <c r="F132" s="153" t="s">
        <v>2631</v>
      </c>
      <c r="G132" s="154" t="s">
        <v>1514</v>
      </c>
      <c r="H132" s="155" t="n">
        <v>1</v>
      </c>
      <c r="I132" s="156" t="n">
        <v>1900</v>
      </c>
      <c r="J132" s="157" t="n">
        <f aca="false">ROUND(I132*H132,2)</f>
        <v>1900</v>
      </c>
      <c r="K132" s="153"/>
      <c r="L132" s="21"/>
      <c r="M132" s="158"/>
      <c r="N132" s="159" t="s">
        <v>42</v>
      </c>
      <c r="O132" s="160" t="n">
        <v>0</v>
      </c>
      <c r="P132" s="160" t="n">
        <f aca="false">O132*H132</f>
        <v>0</v>
      </c>
      <c r="Q132" s="160" t="n">
        <v>0</v>
      </c>
      <c r="R132" s="160" t="n">
        <f aca="false">Q132*H132</f>
        <v>0</v>
      </c>
      <c r="S132" s="160" t="n">
        <v>0</v>
      </c>
      <c r="T132" s="161" t="n">
        <f aca="false">S132*H132</f>
        <v>0</v>
      </c>
      <c r="AR132" s="162" t="s">
        <v>176</v>
      </c>
      <c r="AT132" s="162" t="s">
        <v>172</v>
      </c>
      <c r="AU132" s="162" t="s">
        <v>80</v>
      </c>
      <c r="AY132" s="4" t="s">
        <v>170</v>
      </c>
      <c r="BE132" s="163" t="n">
        <f aca="false">IF(N132="základní",J132,0)</f>
        <v>1900</v>
      </c>
      <c r="BF132" s="163" t="n">
        <f aca="false">IF(N132="snížená",J132,0)</f>
        <v>0</v>
      </c>
      <c r="BG132" s="163" t="n">
        <f aca="false">IF(N132="zákl. přenesená",J132,0)</f>
        <v>0</v>
      </c>
      <c r="BH132" s="163" t="n">
        <f aca="false">IF(N132="sníž. přenesená",J132,0)</f>
        <v>0</v>
      </c>
      <c r="BI132" s="163" t="n">
        <f aca="false">IF(N132="nulová",J132,0)</f>
        <v>0</v>
      </c>
      <c r="BJ132" s="4" t="s">
        <v>78</v>
      </c>
      <c r="BK132" s="163" t="n">
        <f aca="false">ROUND(I132*H132,2)</f>
        <v>1900</v>
      </c>
      <c r="BL132" s="4" t="s">
        <v>176</v>
      </c>
      <c r="BM132" s="162" t="s">
        <v>2632</v>
      </c>
    </row>
    <row r="133" s="20" customFormat="true" ht="24.2" hidden="false" customHeight="true" outlineLevel="0" collapsed="false">
      <c r="B133" s="21"/>
      <c r="C133" s="151" t="s">
        <v>321</v>
      </c>
      <c r="D133" s="151" t="s">
        <v>172</v>
      </c>
      <c r="E133" s="152" t="s">
        <v>321</v>
      </c>
      <c r="F133" s="153" t="s">
        <v>2633</v>
      </c>
      <c r="G133" s="154" t="s">
        <v>1262</v>
      </c>
      <c r="H133" s="155" t="n">
        <v>1</v>
      </c>
      <c r="I133" s="156" t="n">
        <v>5500</v>
      </c>
      <c r="J133" s="157" t="n">
        <f aca="false">ROUND(I133*H133,2)</f>
        <v>5500</v>
      </c>
      <c r="K133" s="153"/>
      <c r="L133" s="21"/>
      <c r="M133" s="158"/>
      <c r="N133" s="159" t="s">
        <v>42</v>
      </c>
      <c r="O133" s="160" t="n">
        <v>0</v>
      </c>
      <c r="P133" s="160" t="n">
        <f aca="false">O133*H133</f>
        <v>0</v>
      </c>
      <c r="Q133" s="160" t="n">
        <v>0</v>
      </c>
      <c r="R133" s="160" t="n">
        <f aca="false">Q133*H133</f>
        <v>0</v>
      </c>
      <c r="S133" s="160" t="n">
        <v>0</v>
      </c>
      <c r="T133" s="161" t="n">
        <f aca="false">S133*H133</f>
        <v>0</v>
      </c>
      <c r="AR133" s="162" t="s">
        <v>176</v>
      </c>
      <c r="AT133" s="162" t="s">
        <v>172</v>
      </c>
      <c r="AU133" s="162" t="s">
        <v>80</v>
      </c>
      <c r="AY133" s="4" t="s">
        <v>170</v>
      </c>
      <c r="BE133" s="163" t="n">
        <f aca="false">IF(N133="základní",J133,0)</f>
        <v>5500</v>
      </c>
      <c r="BF133" s="163" t="n">
        <f aca="false">IF(N133="snížená",J133,0)</f>
        <v>0</v>
      </c>
      <c r="BG133" s="163" t="n">
        <f aca="false">IF(N133="zákl. přenesená",J133,0)</f>
        <v>0</v>
      </c>
      <c r="BH133" s="163" t="n">
        <f aca="false">IF(N133="sníž. přenesená",J133,0)</f>
        <v>0</v>
      </c>
      <c r="BI133" s="163" t="n">
        <f aca="false">IF(N133="nulová",J133,0)</f>
        <v>0</v>
      </c>
      <c r="BJ133" s="4" t="s">
        <v>78</v>
      </c>
      <c r="BK133" s="163" t="n">
        <f aca="false">ROUND(I133*H133,2)</f>
        <v>5500</v>
      </c>
      <c r="BL133" s="4" t="s">
        <v>176</v>
      </c>
      <c r="BM133" s="162" t="s">
        <v>2634</v>
      </c>
    </row>
    <row r="134" s="139" customFormat="true" ht="25.9" hidden="false" customHeight="true" outlineLevel="0" collapsed="false">
      <c r="B134" s="140"/>
      <c r="D134" s="141" t="s">
        <v>70</v>
      </c>
      <c r="E134" s="142" t="s">
        <v>2497</v>
      </c>
      <c r="F134" s="142" t="s">
        <v>2498</v>
      </c>
      <c r="J134" s="143" t="n">
        <f aca="false">BK134</f>
        <v>41524.72</v>
      </c>
      <c r="L134" s="140"/>
      <c r="M134" s="144"/>
      <c r="P134" s="145" t="n">
        <f aca="false">SUM(P135:P138)</f>
        <v>0</v>
      </c>
      <c r="R134" s="145" t="n">
        <f aca="false">SUM(R135:R138)</f>
        <v>0</v>
      </c>
      <c r="T134" s="146" t="n">
        <f aca="false">SUM(T135:T138)</f>
        <v>0</v>
      </c>
      <c r="AR134" s="141" t="s">
        <v>78</v>
      </c>
      <c r="AT134" s="147" t="s">
        <v>70</v>
      </c>
      <c r="AU134" s="147" t="s">
        <v>71</v>
      </c>
      <c r="AY134" s="141" t="s">
        <v>170</v>
      </c>
      <c r="BK134" s="148" t="n">
        <f aca="false">SUM(BK135:BK138)</f>
        <v>41524.72</v>
      </c>
    </row>
    <row r="135" s="20" customFormat="true" ht="16.5" hidden="false" customHeight="true" outlineLevel="0" collapsed="false">
      <c r="B135" s="21"/>
      <c r="C135" s="188" t="s">
        <v>345</v>
      </c>
      <c r="D135" s="188" t="s">
        <v>229</v>
      </c>
      <c r="E135" s="189" t="s">
        <v>453</v>
      </c>
      <c r="F135" s="190" t="s">
        <v>2635</v>
      </c>
      <c r="G135" s="191" t="s">
        <v>1514</v>
      </c>
      <c r="H135" s="192" t="n">
        <v>1</v>
      </c>
      <c r="I135" s="193" t="n">
        <v>702</v>
      </c>
      <c r="J135" s="194" t="n">
        <f aca="false">ROUND(I135*H135,2)</f>
        <v>702</v>
      </c>
      <c r="K135" s="190"/>
      <c r="L135" s="195"/>
      <c r="M135" s="196"/>
      <c r="N135" s="197" t="s">
        <v>42</v>
      </c>
      <c r="O135" s="160" t="n">
        <v>0</v>
      </c>
      <c r="P135" s="160" t="n">
        <f aca="false">O135*H135</f>
        <v>0</v>
      </c>
      <c r="Q135" s="160" t="n">
        <v>0</v>
      </c>
      <c r="R135" s="160" t="n">
        <f aca="false">Q135*H135</f>
        <v>0</v>
      </c>
      <c r="S135" s="160" t="n">
        <v>0</v>
      </c>
      <c r="T135" s="161" t="n">
        <f aca="false">S135*H135</f>
        <v>0</v>
      </c>
      <c r="AR135" s="162" t="s">
        <v>223</v>
      </c>
      <c r="AT135" s="162" t="s">
        <v>229</v>
      </c>
      <c r="AU135" s="162" t="s">
        <v>78</v>
      </c>
      <c r="AY135" s="4" t="s">
        <v>170</v>
      </c>
      <c r="BE135" s="163" t="n">
        <f aca="false">IF(N135="základní",J135,0)</f>
        <v>702</v>
      </c>
      <c r="BF135" s="163" t="n">
        <f aca="false">IF(N135="snížená",J135,0)</f>
        <v>0</v>
      </c>
      <c r="BG135" s="163" t="n">
        <f aca="false">IF(N135="zákl. přenesená",J135,0)</f>
        <v>0</v>
      </c>
      <c r="BH135" s="163" t="n">
        <f aca="false">IF(N135="sníž. přenesená",J135,0)</f>
        <v>0</v>
      </c>
      <c r="BI135" s="163" t="n">
        <f aca="false">IF(N135="nulová",J135,0)</f>
        <v>0</v>
      </c>
      <c r="BJ135" s="4" t="s">
        <v>78</v>
      </c>
      <c r="BK135" s="163" t="n">
        <f aca="false">ROUND(I135*H135,2)</f>
        <v>702</v>
      </c>
      <c r="BL135" s="4" t="s">
        <v>176</v>
      </c>
      <c r="BM135" s="162" t="s">
        <v>2636</v>
      </c>
    </row>
    <row r="136" s="20" customFormat="true" ht="16.5" hidden="false" customHeight="true" outlineLevel="0" collapsed="false">
      <c r="B136" s="21"/>
      <c r="C136" s="151" t="s">
        <v>334</v>
      </c>
      <c r="D136" s="151" t="s">
        <v>172</v>
      </c>
      <c r="E136" s="152" t="s">
        <v>459</v>
      </c>
      <c r="F136" s="153" t="s">
        <v>2637</v>
      </c>
      <c r="G136" s="154" t="s">
        <v>1514</v>
      </c>
      <c r="H136" s="155" t="n">
        <v>1</v>
      </c>
      <c r="I136" s="156" t="n">
        <v>195</v>
      </c>
      <c r="J136" s="157" t="n">
        <f aca="false">ROUND(I136*H136,2)</f>
        <v>195</v>
      </c>
      <c r="K136" s="153"/>
      <c r="L136" s="21"/>
      <c r="M136" s="158"/>
      <c r="N136" s="159" t="s">
        <v>42</v>
      </c>
      <c r="O136" s="160" t="n">
        <v>0</v>
      </c>
      <c r="P136" s="160" t="n">
        <f aca="false">O136*H136</f>
        <v>0</v>
      </c>
      <c r="Q136" s="160" t="n">
        <v>0</v>
      </c>
      <c r="R136" s="160" t="n">
        <f aca="false">Q136*H136</f>
        <v>0</v>
      </c>
      <c r="S136" s="160" t="n">
        <v>0</v>
      </c>
      <c r="T136" s="161" t="n">
        <f aca="false">S136*H136</f>
        <v>0</v>
      </c>
      <c r="AR136" s="162" t="s">
        <v>176</v>
      </c>
      <c r="AT136" s="162" t="s">
        <v>172</v>
      </c>
      <c r="AU136" s="162" t="s">
        <v>78</v>
      </c>
      <c r="AY136" s="4" t="s">
        <v>170</v>
      </c>
      <c r="BE136" s="163" t="n">
        <f aca="false">IF(N136="základní",J136,0)</f>
        <v>195</v>
      </c>
      <c r="BF136" s="163" t="n">
        <f aca="false">IF(N136="snížená",J136,0)</f>
        <v>0</v>
      </c>
      <c r="BG136" s="163" t="n">
        <f aca="false">IF(N136="zákl. přenesená",J136,0)</f>
        <v>0</v>
      </c>
      <c r="BH136" s="163" t="n">
        <f aca="false">IF(N136="sníž. přenesená",J136,0)</f>
        <v>0</v>
      </c>
      <c r="BI136" s="163" t="n">
        <f aca="false">IF(N136="nulová",J136,0)</f>
        <v>0</v>
      </c>
      <c r="BJ136" s="4" t="s">
        <v>78</v>
      </c>
      <c r="BK136" s="163" t="n">
        <f aca="false">ROUND(I136*H136,2)</f>
        <v>195</v>
      </c>
      <c r="BL136" s="4" t="s">
        <v>176</v>
      </c>
      <c r="BM136" s="162" t="s">
        <v>2638</v>
      </c>
    </row>
    <row r="137" s="20" customFormat="true" ht="16.5" hidden="false" customHeight="true" outlineLevel="0" collapsed="false">
      <c r="B137" s="21"/>
      <c r="C137" s="151" t="s">
        <v>358</v>
      </c>
      <c r="D137" s="151" t="s">
        <v>172</v>
      </c>
      <c r="E137" s="152" t="s">
        <v>465</v>
      </c>
      <c r="F137" s="153" t="s">
        <v>2503</v>
      </c>
      <c r="G137" s="154" t="s">
        <v>1514</v>
      </c>
      <c r="H137" s="155" t="n">
        <v>1</v>
      </c>
      <c r="I137" s="156" t="n">
        <v>40627.72</v>
      </c>
      <c r="J137" s="157" t="n">
        <f aca="false">ROUND(I137*H137,2)</f>
        <v>40627.72</v>
      </c>
      <c r="K137" s="153"/>
      <c r="L137" s="21"/>
      <c r="M137" s="158"/>
      <c r="N137" s="159" t="s">
        <v>42</v>
      </c>
      <c r="O137" s="160" t="n">
        <v>0</v>
      </c>
      <c r="P137" s="160" t="n">
        <f aca="false">O137*H137</f>
        <v>0</v>
      </c>
      <c r="Q137" s="160" t="n">
        <v>0</v>
      </c>
      <c r="R137" s="160" t="n">
        <f aca="false">Q137*H137</f>
        <v>0</v>
      </c>
      <c r="S137" s="160" t="n">
        <v>0</v>
      </c>
      <c r="T137" s="161" t="n">
        <f aca="false">S137*H137</f>
        <v>0</v>
      </c>
      <c r="AR137" s="162" t="s">
        <v>176</v>
      </c>
      <c r="AT137" s="162" t="s">
        <v>172</v>
      </c>
      <c r="AU137" s="162" t="s">
        <v>78</v>
      </c>
      <c r="AY137" s="4" t="s">
        <v>170</v>
      </c>
      <c r="BE137" s="163" t="n">
        <f aca="false">IF(N137="základní",J137,0)</f>
        <v>40627.72</v>
      </c>
      <c r="BF137" s="163" t="n">
        <f aca="false">IF(N137="snížená",J137,0)</f>
        <v>0</v>
      </c>
      <c r="BG137" s="163" t="n">
        <f aca="false">IF(N137="zákl. přenesená",J137,0)</f>
        <v>0</v>
      </c>
      <c r="BH137" s="163" t="n">
        <f aca="false">IF(N137="sníž. přenesená",J137,0)</f>
        <v>0</v>
      </c>
      <c r="BI137" s="163" t="n">
        <f aca="false">IF(N137="nulová",J137,0)</f>
        <v>0</v>
      </c>
      <c r="BJ137" s="4" t="s">
        <v>78</v>
      </c>
      <c r="BK137" s="163" t="n">
        <f aca="false">ROUND(I137*H137,2)</f>
        <v>40627.72</v>
      </c>
      <c r="BL137" s="4" t="s">
        <v>176</v>
      </c>
      <c r="BM137" s="162" t="s">
        <v>2639</v>
      </c>
    </row>
    <row r="138" s="20" customFormat="true" ht="16.5" hidden="false" customHeight="true" outlineLevel="0" collapsed="false">
      <c r="B138" s="21"/>
      <c r="C138" s="151" t="s">
        <v>344</v>
      </c>
      <c r="D138" s="151" t="s">
        <v>172</v>
      </c>
      <c r="E138" s="152" t="s">
        <v>2640</v>
      </c>
      <c r="F138" s="153" t="s">
        <v>2503</v>
      </c>
      <c r="G138" s="154" t="s">
        <v>1514</v>
      </c>
      <c r="H138" s="155" t="n">
        <v>1</v>
      </c>
      <c r="I138" s="156" t="n">
        <v>0</v>
      </c>
      <c r="J138" s="157" t="n">
        <f aca="false">ROUND(I138*H138,2)</f>
        <v>0</v>
      </c>
      <c r="K138" s="153"/>
      <c r="L138" s="21"/>
      <c r="M138" s="158"/>
      <c r="N138" s="159" t="s">
        <v>42</v>
      </c>
      <c r="O138" s="160" t="n">
        <v>0</v>
      </c>
      <c r="P138" s="160" t="n">
        <f aca="false">O138*H138</f>
        <v>0</v>
      </c>
      <c r="Q138" s="160" t="n">
        <v>0</v>
      </c>
      <c r="R138" s="160" t="n">
        <f aca="false">Q138*H138</f>
        <v>0</v>
      </c>
      <c r="S138" s="160" t="n">
        <v>0</v>
      </c>
      <c r="T138" s="161" t="n">
        <f aca="false">S138*H138</f>
        <v>0</v>
      </c>
      <c r="AR138" s="162" t="s">
        <v>176</v>
      </c>
      <c r="AT138" s="162" t="s">
        <v>172</v>
      </c>
      <c r="AU138" s="162" t="s">
        <v>78</v>
      </c>
      <c r="AY138" s="4" t="s">
        <v>170</v>
      </c>
      <c r="BE138" s="163" t="n">
        <f aca="false">IF(N138="základní",J138,0)</f>
        <v>0</v>
      </c>
      <c r="BF138" s="163" t="n">
        <f aca="false">IF(N138="snížená",J138,0)</f>
        <v>0</v>
      </c>
      <c r="BG138" s="163" t="n">
        <f aca="false">IF(N138="zákl. přenesená",J138,0)</f>
        <v>0</v>
      </c>
      <c r="BH138" s="163" t="n">
        <f aca="false">IF(N138="sníž. přenesená",J138,0)</f>
        <v>0</v>
      </c>
      <c r="BI138" s="163" t="n">
        <f aca="false">IF(N138="nulová",J138,0)</f>
        <v>0</v>
      </c>
      <c r="BJ138" s="4" t="s">
        <v>78</v>
      </c>
      <c r="BK138" s="163" t="n">
        <f aca="false">ROUND(I138*H138,2)</f>
        <v>0</v>
      </c>
      <c r="BL138" s="4" t="s">
        <v>176</v>
      </c>
      <c r="BM138" s="162" t="s">
        <v>2641</v>
      </c>
    </row>
    <row r="139" s="139" customFormat="true" ht="25.9" hidden="false" customHeight="true" outlineLevel="0" collapsed="false">
      <c r="B139" s="140"/>
      <c r="D139" s="141" t="s">
        <v>70</v>
      </c>
      <c r="E139" s="142" t="s">
        <v>2188</v>
      </c>
      <c r="F139" s="142" t="s">
        <v>1772</v>
      </c>
      <c r="J139" s="143" t="n">
        <f aca="false">BK139</f>
        <v>62600</v>
      </c>
      <c r="L139" s="140"/>
      <c r="M139" s="144"/>
      <c r="P139" s="145" t="n">
        <f aca="false">SUM(P140:P151)</f>
        <v>0</v>
      </c>
      <c r="R139" s="145" t="n">
        <f aca="false">SUM(R140:R151)</f>
        <v>0</v>
      </c>
      <c r="T139" s="146" t="n">
        <f aca="false">SUM(T140:T151)</f>
        <v>0</v>
      </c>
      <c r="AR139" s="141" t="s">
        <v>176</v>
      </c>
      <c r="AT139" s="147" t="s">
        <v>70</v>
      </c>
      <c r="AU139" s="147" t="s">
        <v>71</v>
      </c>
      <c r="AY139" s="141" t="s">
        <v>170</v>
      </c>
      <c r="BK139" s="148" t="n">
        <f aca="false">SUM(BK140:BK151)</f>
        <v>62600</v>
      </c>
    </row>
    <row r="140" s="20" customFormat="true" ht="16.5" hidden="false" customHeight="true" outlineLevel="0" collapsed="false">
      <c r="B140" s="21"/>
      <c r="C140" s="151" t="s">
        <v>376</v>
      </c>
      <c r="D140" s="151" t="s">
        <v>172</v>
      </c>
      <c r="E140" s="152" t="s">
        <v>345</v>
      </c>
      <c r="F140" s="153" t="s">
        <v>2642</v>
      </c>
      <c r="G140" s="154" t="s">
        <v>1262</v>
      </c>
      <c r="H140" s="155" t="n">
        <v>1</v>
      </c>
      <c r="I140" s="156" t="n">
        <v>5000</v>
      </c>
      <c r="J140" s="157" t="n">
        <f aca="false">ROUND(I140*H140,2)</f>
        <v>5000</v>
      </c>
      <c r="K140" s="153"/>
      <c r="L140" s="21"/>
      <c r="M140" s="158"/>
      <c r="N140" s="159" t="s">
        <v>42</v>
      </c>
      <c r="O140" s="160" t="n">
        <v>0</v>
      </c>
      <c r="P140" s="160" t="n">
        <f aca="false">O140*H140</f>
        <v>0</v>
      </c>
      <c r="Q140" s="160" t="n">
        <v>0</v>
      </c>
      <c r="R140" s="160" t="n">
        <f aca="false">Q140*H140</f>
        <v>0</v>
      </c>
      <c r="S140" s="160" t="n">
        <v>0</v>
      </c>
      <c r="T140" s="161" t="n">
        <f aca="false">S140*H140</f>
        <v>0</v>
      </c>
      <c r="AR140" s="162" t="s">
        <v>2506</v>
      </c>
      <c r="AT140" s="162" t="s">
        <v>172</v>
      </c>
      <c r="AU140" s="162" t="s">
        <v>78</v>
      </c>
      <c r="AY140" s="4" t="s">
        <v>170</v>
      </c>
      <c r="BE140" s="163" t="n">
        <f aca="false">IF(N140="základní",J140,0)</f>
        <v>5000</v>
      </c>
      <c r="BF140" s="163" t="n">
        <f aca="false">IF(N140="snížená",J140,0)</f>
        <v>0</v>
      </c>
      <c r="BG140" s="163" t="n">
        <f aca="false">IF(N140="zákl. přenesená",J140,0)</f>
        <v>0</v>
      </c>
      <c r="BH140" s="163" t="n">
        <f aca="false">IF(N140="sníž. přenesená",J140,0)</f>
        <v>0</v>
      </c>
      <c r="BI140" s="163" t="n">
        <f aca="false">IF(N140="nulová",J140,0)</f>
        <v>0</v>
      </c>
      <c r="BJ140" s="4" t="s">
        <v>78</v>
      </c>
      <c r="BK140" s="163" t="n">
        <f aca="false">ROUND(I140*H140,2)</f>
        <v>5000</v>
      </c>
      <c r="BL140" s="4" t="s">
        <v>2506</v>
      </c>
      <c r="BM140" s="162" t="s">
        <v>2643</v>
      </c>
    </row>
    <row r="141" s="20" customFormat="true" ht="37.9" hidden="false" customHeight="true" outlineLevel="0" collapsed="false">
      <c r="B141" s="21"/>
      <c r="C141" s="151" t="s">
        <v>390</v>
      </c>
      <c r="D141" s="151" t="s">
        <v>172</v>
      </c>
      <c r="E141" s="152" t="s">
        <v>334</v>
      </c>
      <c r="F141" s="153" t="s">
        <v>2644</v>
      </c>
      <c r="G141" s="154" t="s">
        <v>1262</v>
      </c>
      <c r="H141" s="155" t="n">
        <v>1</v>
      </c>
      <c r="I141" s="156" t="n">
        <v>14000</v>
      </c>
      <c r="J141" s="157" t="n">
        <f aca="false">ROUND(I141*H141,2)</f>
        <v>14000</v>
      </c>
      <c r="K141" s="153"/>
      <c r="L141" s="21"/>
      <c r="M141" s="158"/>
      <c r="N141" s="159" t="s">
        <v>42</v>
      </c>
      <c r="O141" s="160" t="n">
        <v>0</v>
      </c>
      <c r="P141" s="160" t="n">
        <f aca="false">O141*H141</f>
        <v>0</v>
      </c>
      <c r="Q141" s="160" t="n">
        <v>0</v>
      </c>
      <c r="R141" s="160" t="n">
        <f aca="false">Q141*H141</f>
        <v>0</v>
      </c>
      <c r="S141" s="160" t="n">
        <v>0</v>
      </c>
      <c r="T141" s="161" t="n">
        <f aca="false">S141*H141</f>
        <v>0</v>
      </c>
      <c r="AR141" s="162" t="s">
        <v>2506</v>
      </c>
      <c r="AT141" s="162" t="s">
        <v>172</v>
      </c>
      <c r="AU141" s="162" t="s">
        <v>78</v>
      </c>
      <c r="AY141" s="4" t="s">
        <v>170</v>
      </c>
      <c r="BE141" s="163" t="n">
        <f aca="false">IF(N141="základní",J141,0)</f>
        <v>14000</v>
      </c>
      <c r="BF141" s="163" t="n">
        <f aca="false">IF(N141="snížená",J141,0)</f>
        <v>0</v>
      </c>
      <c r="BG141" s="163" t="n">
        <f aca="false">IF(N141="zákl. přenesená",J141,0)</f>
        <v>0</v>
      </c>
      <c r="BH141" s="163" t="n">
        <f aca="false">IF(N141="sníž. přenesená",J141,0)</f>
        <v>0</v>
      </c>
      <c r="BI141" s="163" t="n">
        <f aca="false">IF(N141="nulová",J141,0)</f>
        <v>0</v>
      </c>
      <c r="BJ141" s="4" t="s">
        <v>78</v>
      </c>
      <c r="BK141" s="163" t="n">
        <f aca="false">ROUND(I141*H141,2)</f>
        <v>14000</v>
      </c>
      <c r="BL141" s="4" t="s">
        <v>2506</v>
      </c>
      <c r="BM141" s="162" t="s">
        <v>2645</v>
      </c>
    </row>
    <row r="142" s="20" customFormat="true" ht="24.2" hidden="false" customHeight="true" outlineLevel="0" collapsed="false">
      <c r="B142" s="21"/>
      <c r="C142" s="151" t="s">
        <v>400</v>
      </c>
      <c r="D142" s="151" t="s">
        <v>172</v>
      </c>
      <c r="E142" s="152" t="s">
        <v>358</v>
      </c>
      <c r="F142" s="153" t="s">
        <v>2646</v>
      </c>
      <c r="G142" s="154" t="s">
        <v>2192</v>
      </c>
      <c r="H142" s="155" t="n">
        <v>16</v>
      </c>
      <c r="I142" s="156" t="n">
        <v>350</v>
      </c>
      <c r="J142" s="157" t="n">
        <f aca="false">ROUND(I142*H142,2)</f>
        <v>5600</v>
      </c>
      <c r="K142" s="153"/>
      <c r="L142" s="21"/>
      <c r="M142" s="158"/>
      <c r="N142" s="159" t="s">
        <v>42</v>
      </c>
      <c r="O142" s="160" t="n">
        <v>0</v>
      </c>
      <c r="P142" s="160" t="n">
        <f aca="false">O142*H142</f>
        <v>0</v>
      </c>
      <c r="Q142" s="160" t="n">
        <v>0</v>
      </c>
      <c r="R142" s="160" t="n">
        <f aca="false">Q142*H142</f>
        <v>0</v>
      </c>
      <c r="S142" s="160" t="n">
        <v>0</v>
      </c>
      <c r="T142" s="161" t="n">
        <f aca="false">S142*H142</f>
        <v>0</v>
      </c>
      <c r="AR142" s="162" t="s">
        <v>2506</v>
      </c>
      <c r="AT142" s="162" t="s">
        <v>172</v>
      </c>
      <c r="AU142" s="162" t="s">
        <v>78</v>
      </c>
      <c r="AY142" s="4" t="s">
        <v>170</v>
      </c>
      <c r="BE142" s="163" t="n">
        <f aca="false">IF(N142="základní",J142,0)</f>
        <v>5600</v>
      </c>
      <c r="BF142" s="163" t="n">
        <f aca="false">IF(N142="snížená",J142,0)</f>
        <v>0</v>
      </c>
      <c r="BG142" s="163" t="n">
        <f aca="false">IF(N142="zákl. přenesená",J142,0)</f>
        <v>0</v>
      </c>
      <c r="BH142" s="163" t="n">
        <f aca="false">IF(N142="sníž. přenesená",J142,0)</f>
        <v>0</v>
      </c>
      <c r="BI142" s="163" t="n">
        <f aca="false">IF(N142="nulová",J142,0)</f>
        <v>0</v>
      </c>
      <c r="BJ142" s="4" t="s">
        <v>78</v>
      </c>
      <c r="BK142" s="163" t="n">
        <f aca="false">ROUND(I142*H142,2)</f>
        <v>5600</v>
      </c>
      <c r="BL142" s="4" t="s">
        <v>2506</v>
      </c>
      <c r="BM142" s="162" t="s">
        <v>2647</v>
      </c>
    </row>
    <row r="143" s="20" customFormat="true" ht="66.75" hidden="false" customHeight="true" outlineLevel="0" collapsed="false">
      <c r="B143" s="21"/>
      <c r="C143" s="151" t="s">
        <v>405</v>
      </c>
      <c r="D143" s="151" t="s">
        <v>172</v>
      </c>
      <c r="E143" s="152" t="s">
        <v>344</v>
      </c>
      <c r="F143" s="153" t="s">
        <v>2648</v>
      </c>
      <c r="G143" s="154" t="s">
        <v>2192</v>
      </c>
      <c r="H143" s="155" t="n">
        <v>6</v>
      </c>
      <c r="I143" s="156" t="n">
        <v>350</v>
      </c>
      <c r="J143" s="157" t="n">
        <f aca="false">ROUND(I143*H143,2)</f>
        <v>2100</v>
      </c>
      <c r="K143" s="153"/>
      <c r="L143" s="21"/>
      <c r="M143" s="158"/>
      <c r="N143" s="159" t="s">
        <v>42</v>
      </c>
      <c r="O143" s="160" t="n">
        <v>0</v>
      </c>
      <c r="P143" s="160" t="n">
        <f aca="false">O143*H143</f>
        <v>0</v>
      </c>
      <c r="Q143" s="160" t="n">
        <v>0</v>
      </c>
      <c r="R143" s="160" t="n">
        <f aca="false">Q143*H143</f>
        <v>0</v>
      </c>
      <c r="S143" s="160" t="n">
        <v>0</v>
      </c>
      <c r="T143" s="161" t="n">
        <f aca="false">S143*H143</f>
        <v>0</v>
      </c>
      <c r="AR143" s="162" t="s">
        <v>2506</v>
      </c>
      <c r="AT143" s="162" t="s">
        <v>172</v>
      </c>
      <c r="AU143" s="162" t="s">
        <v>78</v>
      </c>
      <c r="AY143" s="4" t="s">
        <v>170</v>
      </c>
      <c r="BE143" s="163" t="n">
        <f aca="false">IF(N143="základní",J143,0)</f>
        <v>2100</v>
      </c>
      <c r="BF143" s="163" t="n">
        <f aca="false">IF(N143="snížená",J143,0)</f>
        <v>0</v>
      </c>
      <c r="BG143" s="163" t="n">
        <f aca="false">IF(N143="zákl. přenesená",J143,0)</f>
        <v>0</v>
      </c>
      <c r="BH143" s="163" t="n">
        <f aca="false">IF(N143="sníž. přenesená",J143,0)</f>
        <v>0</v>
      </c>
      <c r="BI143" s="163" t="n">
        <f aca="false">IF(N143="nulová",J143,0)</f>
        <v>0</v>
      </c>
      <c r="BJ143" s="4" t="s">
        <v>78</v>
      </c>
      <c r="BK143" s="163" t="n">
        <f aca="false">ROUND(I143*H143,2)</f>
        <v>2100</v>
      </c>
      <c r="BL143" s="4" t="s">
        <v>2506</v>
      </c>
      <c r="BM143" s="162" t="s">
        <v>2649</v>
      </c>
    </row>
    <row r="144" s="20" customFormat="true" ht="16.5" hidden="false" customHeight="true" outlineLevel="0" collapsed="false">
      <c r="B144" s="21"/>
      <c r="C144" s="151" t="s">
        <v>411</v>
      </c>
      <c r="D144" s="151" t="s">
        <v>172</v>
      </c>
      <c r="E144" s="152" t="s">
        <v>376</v>
      </c>
      <c r="F144" s="153" t="s">
        <v>2650</v>
      </c>
      <c r="G144" s="154" t="s">
        <v>1514</v>
      </c>
      <c r="H144" s="155" t="n">
        <v>1</v>
      </c>
      <c r="I144" s="156" t="n">
        <v>5000</v>
      </c>
      <c r="J144" s="157" t="n">
        <f aca="false">ROUND(I144*H144,2)</f>
        <v>5000</v>
      </c>
      <c r="K144" s="153"/>
      <c r="L144" s="21"/>
      <c r="M144" s="158"/>
      <c r="N144" s="159" t="s">
        <v>42</v>
      </c>
      <c r="O144" s="160" t="n">
        <v>0</v>
      </c>
      <c r="P144" s="160" t="n">
        <f aca="false">O144*H144</f>
        <v>0</v>
      </c>
      <c r="Q144" s="160" t="n">
        <v>0</v>
      </c>
      <c r="R144" s="160" t="n">
        <f aca="false">Q144*H144</f>
        <v>0</v>
      </c>
      <c r="S144" s="160" t="n">
        <v>0</v>
      </c>
      <c r="T144" s="161" t="n">
        <f aca="false">S144*H144</f>
        <v>0</v>
      </c>
      <c r="AR144" s="162" t="s">
        <v>2506</v>
      </c>
      <c r="AT144" s="162" t="s">
        <v>172</v>
      </c>
      <c r="AU144" s="162" t="s">
        <v>78</v>
      </c>
      <c r="AY144" s="4" t="s">
        <v>170</v>
      </c>
      <c r="BE144" s="163" t="n">
        <f aca="false">IF(N144="základní",J144,0)</f>
        <v>5000</v>
      </c>
      <c r="BF144" s="163" t="n">
        <f aca="false">IF(N144="snížená",J144,0)</f>
        <v>0</v>
      </c>
      <c r="BG144" s="163" t="n">
        <f aca="false">IF(N144="zákl. přenesená",J144,0)</f>
        <v>0</v>
      </c>
      <c r="BH144" s="163" t="n">
        <f aca="false">IF(N144="sníž. přenesená",J144,0)</f>
        <v>0</v>
      </c>
      <c r="BI144" s="163" t="n">
        <f aca="false">IF(N144="nulová",J144,0)</f>
        <v>0</v>
      </c>
      <c r="BJ144" s="4" t="s">
        <v>78</v>
      </c>
      <c r="BK144" s="163" t="n">
        <f aca="false">ROUND(I144*H144,2)</f>
        <v>5000</v>
      </c>
      <c r="BL144" s="4" t="s">
        <v>2506</v>
      </c>
      <c r="BM144" s="162" t="s">
        <v>2651</v>
      </c>
    </row>
    <row r="145" s="20" customFormat="true" ht="16.5" hidden="false" customHeight="true" outlineLevel="0" collapsed="false">
      <c r="B145" s="21"/>
      <c r="C145" s="151" t="s">
        <v>418</v>
      </c>
      <c r="D145" s="151" t="s">
        <v>172</v>
      </c>
      <c r="E145" s="152" t="s">
        <v>390</v>
      </c>
      <c r="F145" s="153" t="s">
        <v>2652</v>
      </c>
      <c r="G145" s="154" t="s">
        <v>2192</v>
      </c>
      <c r="H145" s="155" t="n">
        <v>16</v>
      </c>
      <c r="I145" s="156" t="n">
        <v>550</v>
      </c>
      <c r="J145" s="157" t="n">
        <f aca="false">ROUND(I145*H145,2)</f>
        <v>8800</v>
      </c>
      <c r="K145" s="153"/>
      <c r="L145" s="21"/>
      <c r="M145" s="158"/>
      <c r="N145" s="159" t="s">
        <v>42</v>
      </c>
      <c r="O145" s="160" t="n">
        <v>0</v>
      </c>
      <c r="P145" s="160" t="n">
        <f aca="false">O145*H145</f>
        <v>0</v>
      </c>
      <c r="Q145" s="160" t="n">
        <v>0</v>
      </c>
      <c r="R145" s="160" t="n">
        <f aca="false">Q145*H145</f>
        <v>0</v>
      </c>
      <c r="S145" s="160" t="n">
        <v>0</v>
      </c>
      <c r="T145" s="161" t="n">
        <f aca="false">S145*H145</f>
        <v>0</v>
      </c>
      <c r="AR145" s="162" t="s">
        <v>2506</v>
      </c>
      <c r="AT145" s="162" t="s">
        <v>172</v>
      </c>
      <c r="AU145" s="162" t="s">
        <v>78</v>
      </c>
      <c r="AY145" s="4" t="s">
        <v>170</v>
      </c>
      <c r="BE145" s="163" t="n">
        <f aca="false">IF(N145="základní",J145,0)</f>
        <v>8800</v>
      </c>
      <c r="BF145" s="163" t="n">
        <f aca="false">IF(N145="snížená",J145,0)</f>
        <v>0</v>
      </c>
      <c r="BG145" s="163" t="n">
        <f aca="false">IF(N145="zákl. přenesená",J145,0)</f>
        <v>0</v>
      </c>
      <c r="BH145" s="163" t="n">
        <f aca="false">IF(N145="sníž. přenesená",J145,0)</f>
        <v>0</v>
      </c>
      <c r="BI145" s="163" t="n">
        <f aca="false">IF(N145="nulová",J145,0)</f>
        <v>0</v>
      </c>
      <c r="BJ145" s="4" t="s">
        <v>78</v>
      </c>
      <c r="BK145" s="163" t="n">
        <f aca="false">ROUND(I145*H145,2)</f>
        <v>8800</v>
      </c>
      <c r="BL145" s="4" t="s">
        <v>2506</v>
      </c>
      <c r="BM145" s="162" t="s">
        <v>2653</v>
      </c>
    </row>
    <row r="146" s="20" customFormat="true" ht="24.2" hidden="false" customHeight="true" outlineLevel="0" collapsed="false">
      <c r="B146" s="21"/>
      <c r="C146" s="151" t="s">
        <v>425</v>
      </c>
      <c r="D146" s="151" t="s">
        <v>172</v>
      </c>
      <c r="E146" s="152" t="s">
        <v>400</v>
      </c>
      <c r="F146" s="153" t="s">
        <v>2654</v>
      </c>
      <c r="G146" s="154" t="s">
        <v>1514</v>
      </c>
      <c r="H146" s="155" t="n">
        <v>1</v>
      </c>
      <c r="I146" s="156" t="n">
        <v>5000</v>
      </c>
      <c r="J146" s="157" t="n">
        <f aca="false">ROUND(I146*H146,2)</f>
        <v>5000</v>
      </c>
      <c r="K146" s="153"/>
      <c r="L146" s="21"/>
      <c r="M146" s="158"/>
      <c r="N146" s="159" t="s">
        <v>42</v>
      </c>
      <c r="O146" s="160" t="n">
        <v>0</v>
      </c>
      <c r="P146" s="160" t="n">
        <f aca="false">O146*H146</f>
        <v>0</v>
      </c>
      <c r="Q146" s="160" t="n">
        <v>0</v>
      </c>
      <c r="R146" s="160" t="n">
        <f aca="false">Q146*H146</f>
        <v>0</v>
      </c>
      <c r="S146" s="160" t="n">
        <v>0</v>
      </c>
      <c r="T146" s="161" t="n">
        <f aca="false">S146*H146</f>
        <v>0</v>
      </c>
      <c r="AR146" s="162" t="s">
        <v>2506</v>
      </c>
      <c r="AT146" s="162" t="s">
        <v>172</v>
      </c>
      <c r="AU146" s="162" t="s">
        <v>78</v>
      </c>
      <c r="AY146" s="4" t="s">
        <v>170</v>
      </c>
      <c r="BE146" s="163" t="n">
        <f aca="false">IF(N146="základní",J146,0)</f>
        <v>5000</v>
      </c>
      <c r="BF146" s="163" t="n">
        <f aca="false">IF(N146="snížená",J146,0)</f>
        <v>0</v>
      </c>
      <c r="BG146" s="163" t="n">
        <f aca="false">IF(N146="zákl. přenesená",J146,0)</f>
        <v>0</v>
      </c>
      <c r="BH146" s="163" t="n">
        <f aca="false">IF(N146="sníž. přenesená",J146,0)</f>
        <v>0</v>
      </c>
      <c r="BI146" s="163" t="n">
        <f aca="false">IF(N146="nulová",J146,0)</f>
        <v>0</v>
      </c>
      <c r="BJ146" s="4" t="s">
        <v>78</v>
      </c>
      <c r="BK146" s="163" t="n">
        <f aca="false">ROUND(I146*H146,2)</f>
        <v>5000</v>
      </c>
      <c r="BL146" s="4" t="s">
        <v>2506</v>
      </c>
      <c r="BM146" s="162" t="s">
        <v>2655</v>
      </c>
    </row>
    <row r="147" s="20" customFormat="true" ht="37.9" hidden="false" customHeight="true" outlineLevel="0" collapsed="false">
      <c r="B147" s="21"/>
      <c r="C147" s="151" t="s">
        <v>441</v>
      </c>
      <c r="D147" s="151" t="s">
        <v>172</v>
      </c>
      <c r="E147" s="152" t="s">
        <v>405</v>
      </c>
      <c r="F147" s="153" t="s">
        <v>2656</v>
      </c>
      <c r="G147" s="154" t="s">
        <v>1514</v>
      </c>
      <c r="H147" s="155" t="n">
        <v>1</v>
      </c>
      <c r="I147" s="156" t="n">
        <v>5000</v>
      </c>
      <c r="J147" s="157" t="n">
        <f aca="false">ROUND(I147*H147,2)</f>
        <v>5000</v>
      </c>
      <c r="K147" s="153"/>
      <c r="L147" s="21"/>
      <c r="M147" s="158"/>
      <c r="N147" s="159" t="s">
        <v>42</v>
      </c>
      <c r="O147" s="160" t="n">
        <v>0</v>
      </c>
      <c r="P147" s="160" t="n">
        <f aca="false">O147*H147</f>
        <v>0</v>
      </c>
      <c r="Q147" s="160" t="n">
        <v>0</v>
      </c>
      <c r="R147" s="160" t="n">
        <f aca="false">Q147*H147</f>
        <v>0</v>
      </c>
      <c r="S147" s="160" t="n">
        <v>0</v>
      </c>
      <c r="T147" s="161" t="n">
        <f aca="false">S147*H147</f>
        <v>0</v>
      </c>
      <c r="AR147" s="162" t="s">
        <v>2506</v>
      </c>
      <c r="AT147" s="162" t="s">
        <v>172</v>
      </c>
      <c r="AU147" s="162" t="s">
        <v>78</v>
      </c>
      <c r="AY147" s="4" t="s">
        <v>170</v>
      </c>
      <c r="BE147" s="163" t="n">
        <f aca="false">IF(N147="základní",J147,0)</f>
        <v>5000</v>
      </c>
      <c r="BF147" s="163" t="n">
        <f aca="false">IF(N147="snížená",J147,0)</f>
        <v>0</v>
      </c>
      <c r="BG147" s="163" t="n">
        <f aca="false">IF(N147="zákl. přenesená",J147,0)</f>
        <v>0</v>
      </c>
      <c r="BH147" s="163" t="n">
        <f aca="false">IF(N147="sníž. přenesená",J147,0)</f>
        <v>0</v>
      </c>
      <c r="BI147" s="163" t="n">
        <f aca="false">IF(N147="nulová",J147,0)</f>
        <v>0</v>
      </c>
      <c r="BJ147" s="4" t="s">
        <v>78</v>
      </c>
      <c r="BK147" s="163" t="n">
        <f aca="false">ROUND(I147*H147,2)</f>
        <v>5000</v>
      </c>
      <c r="BL147" s="4" t="s">
        <v>2506</v>
      </c>
      <c r="BM147" s="162" t="s">
        <v>2657</v>
      </c>
    </row>
    <row r="148" s="20" customFormat="true" ht="24.2" hidden="false" customHeight="true" outlineLevel="0" collapsed="false">
      <c r="B148" s="21"/>
      <c r="C148" s="151" t="s">
        <v>453</v>
      </c>
      <c r="D148" s="151" t="s">
        <v>172</v>
      </c>
      <c r="E148" s="152" t="s">
        <v>411</v>
      </c>
      <c r="F148" s="153" t="s">
        <v>2658</v>
      </c>
      <c r="G148" s="154" t="s">
        <v>2192</v>
      </c>
      <c r="H148" s="155" t="n">
        <v>6</v>
      </c>
      <c r="I148" s="156" t="n">
        <v>350</v>
      </c>
      <c r="J148" s="157" t="n">
        <f aca="false">ROUND(I148*H148,2)</f>
        <v>2100</v>
      </c>
      <c r="K148" s="153"/>
      <c r="L148" s="21"/>
      <c r="M148" s="158"/>
      <c r="N148" s="159" t="s">
        <v>42</v>
      </c>
      <c r="O148" s="160" t="n">
        <v>0</v>
      </c>
      <c r="P148" s="160" t="n">
        <f aca="false">O148*H148</f>
        <v>0</v>
      </c>
      <c r="Q148" s="160" t="n">
        <v>0</v>
      </c>
      <c r="R148" s="160" t="n">
        <f aca="false">Q148*H148</f>
        <v>0</v>
      </c>
      <c r="S148" s="160" t="n">
        <v>0</v>
      </c>
      <c r="T148" s="161" t="n">
        <f aca="false">S148*H148</f>
        <v>0</v>
      </c>
      <c r="AR148" s="162" t="s">
        <v>2506</v>
      </c>
      <c r="AT148" s="162" t="s">
        <v>172</v>
      </c>
      <c r="AU148" s="162" t="s">
        <v>78</v>
      </c>
      <c r="AY148" s="4" t="s">
        <v>170</v>
      </c>
      <c r="BE148" s="163" t="n">
        <f aca="false">IF(N148="základní",J148,0)</f>
        <v>2100</v>
      </c>
      <c r="BF148" s="163" t="n">
        <f aca="false">IF(N148="snížená",J148,0)</f>
        <v>0</v>
      </c>
      <c r="BG148" s="163" t="n">
        <f aca="false">IF(N148="zákl. přenesená",J148,0)</f>
        <v>0</v>
      </c>
      <c r="BH148" s="163" t="n">
        <f aca="false">IF(N148="sníž. přenesená",J148,0)</f>
        <v>0</v>
      </c>
      <c r="BI148" s="163" t="n">
        <f aca="false">IF(N148="nulová",J148,0)</f>
        <v>0</v>
      </c>
      <c r="BJ148" s="4" t="s">
        <v>78</v>
      </c>
      <c r="BK148" s="163" t="n">
        <f aca="false">ROUND(I148*H148,2)</f>
        <v>2100</v>
      </c>
      <c r="BL148" s="4" t="s">
        <v>2506</v>
      </c>
      <c r="BM148" s="162" t="s">
        <v>2659</v>
      </c>
    </row>
    <row r="149" s="20" customFormat="true" ht="24.2" hidden="false" customHeight="true" outlineLevel="0" collapsed="false">
      <c r="B149" s="21"/>
      <c r="C149" s="151" t="s">
        <v>459</v>
      </c>
      <c r="D149" s="151" t="s">
        <v>172</v>
      </c>
      <c r="E149" s="152" t="s">
        <v>418</v>
      </c>
      <c r="F149" s="153" t="s">
        <v>2660</v>
      </c>
      <c r="G149" s="154" t="s">
        <v>1514</v>
      </c>
      <c r="H149" s="155" t="n">
        <v>1</v>
      </c>
      <c r="I149" s="156" t="n">
        <v>5000</v>
      </c>
      <c r="J149" s="157" t="n">
        <f aca="false">ROUND(I149*H149,2)</f>
        <v>5000</v>
      </c>
      <c r="K149" s="153"/>
      <c r="L149" s="21"/>
      <c r="M149" s="158"/>
      <c r="N149" s="159" t="s">
        <v>42</v>
      </c>
      <c r="O149" s="160" t="n">
        <v>0</v>
      </c>
      <c r="P149" s="160" t="n">
        <f aca="false">O149*H149</f>
        <v>0</v>
      </c>
      <c r="Q149" s="160" t="n">
        <v>0</v>
      </c>
      <c r="R149" s="160" t="n">
        <f aca="false">Q149*H149</f>
        <v>0</v>
      </c>
      <c r="S149" s="160" t="n">
        <v>0</v>
      </c>
      <c r="T149" s="161" t="n">
        <f aca="false">S149*H149</f>
        <v>0</v>
      </c>
      <c r="AR149" s="162" t="s">
        <v>2506</v>
      </c>
      <c r="AT149" s="162" t="s">
        <v>172</v>
      </c>
      <c r="AU149" s="162" t="s">
        <v>78</v>
      </c>
      <c r="AY149" s="4" t="s">
        <v>170</v>
      </c>
      <c r="BE149" s="163" t="n">
        <f aca="false">IF(N149="základní",J149,0)</f>
        <v>5000</v>
      </c>
      <c r="BF149" s="163" t="n">
        <f aca="false">IF(N149="snížená",J149,0)</f>
        <v>0</v>
      </c>
      <c r="BG149" s="163" t="n">
        <f aca="false">IF(N149="zákl. přenesená",J149,0)</f>
        <v>0</v>
      </c>
      <c r="BH149" s="163" t="n">
        <f aca="false">IF(N149="sníž. přenesená",J149,0)</f>
        <v>0</v>
      </c>
      <c r="BI149" s="163" t="n">
        <f aca="false">IF(N149="nulová",J149,0)</f>
        <v>0</v>
      </c>
      <c r="BJ149" s="4" t="s">
        <v>78</v>
      </c>
      <c r="BK149" s="163" t="n">
        <f aca="false">ROUND(I149*H149,2)</f>
        <v>5000</v>
      </c>
      <c r="BL149" s="4" t="s">
        <v>2506</v>
      </c>
      <c r="BM149" s="162" t="s">
        <v>2661</v>
      </c>
    </row>
    <row r="150" s="20" customFormat="true" ht="24.2" hidden="false" customHeight="true" outlineLevel="0" collapsed="false">
      <c r="B150" s="21"/>
      <c r="C150" s="151" t="s">
        <v>465</v>
      </c>
      <c r="D150" s="151" t="s">
        <v>172</v>
      </c>
      <c r="E150" s="152" t="s">
        <v>425</v>
      </c>
      <c r="F150" s="153" t="s">
        <v>2662</v>
      </c>
      <c r="G150" s="154" t="s">
        <v>1514</v>
      </c>
      <c r="H150" s="155" t="n">
        <v>1</v>
      </c>
      <c r="I150" s="156" t="n">
        <v>2500</v>
      </c>
      <c r="J150" s="157" t="n">
        <f aca="false">ROUND(I150*H150,2)</f>
        <v>2500</v>
      </c>
      <c r="K150" s="153"/>
      <c r="L150" s="21"/>
      <c r="M150" s="158"/>
      <c r="N150" s="159" t="s">
        <v>42</v>
      </c>
      <c r="O150" s="160" t="n">
        <v>0</v>
      </c>
      <c r="P150" s="160" t="n">
        <f aca="false">O150*H150</f>
        <v>0</v>
      </c>
      <c r="Q150" s="160" t="n">
        <v>0</v>
      </c>
      <c r="R150" s="160" t="n">
        <f aca="false">Q150*H150</f>
        <v>0</v>
      </c>
      <c r="S150" s="160" t="n">
        <v>0</v>
      </c>
      <c r="T150" s="161" t="n">
        <f aca="false">S150*H150</f>
        <v>0</v>
      </c>
      <c r="AR150" s="162" t="s">
        <v>2506</v>
      </c>
      <c r="AT150" s="162" t="s">
        <v>172</v>
      </c>
      <c r="AU150" s="162" t="s">
        <v>78</v>
      </c>
      <c r="AY150" s="4" t="s">
        <v>170</v>
      </c>
      <c r="BE150" s="163" t="n">
        <f aca="false">IF(N150="základní",J150,0)</f>
        <v>2500</v>
      </c>
      <c r="BF150" s="163" t="n">
        <f aca="false">IF(N150="snížená",J150,0)</f>
        <v>0</v>
      </c>
      <c r="BG150" s="163" t="n">
        <f aca="false">IF(N150="zákl. přenesená",J150,0)</f>
        <v>0</v>
      </c>
      <c r="BH150" s="163" t="n">
        <f aca="false">IF(N150="sníž. přenesená",J150,0)</f>
        <v>0</v>
      </c>
      <c r="BI150" s="163" t="n">
        <f aca="false">IF(N150="nulová",J150,0)</f>
        <v>0</v>
      </c>
      <c r="BJ150" s="4" t="s">
        <v>78</v>
      </c>
      <c r="BK150" s="163" t="n">
        <f aca="false">ROUND(I150*H150,2)</f>
        <v>2500</v>
      </c>
      <c r="BL150" s="4" t="s">
        <v>2506</v>
      </c>
      <c r="BM150" s="162" t="s">
        <v>2663</v>
      </c>
    </row>
    <row r="151" s="20" customFormat="true" ht="24.2" hidden="false" customHeight="true" outlineLevel="0" collapsed="false">
      <c r="B151" s="21"/>
      <c r="C151" s="151" t="s">
        <v>470</v>
      </c>
      <c r="D151" s="151" t="s">
        <v>172</v>
      </c>
      <c r="E151" s="152" t="s">
        <v>441</v>
      </c>
      <c r="F151" s="153" t="s">
        <v>2664</v>
      </c>
      <c r="G151" s="154" t="s">
        <v>1514</v>
      </c>
      <c r="H151" s="155" t="n">
        <v>1</v>
      </c>
      <c r="I151" s="156" t="n">
        <v>2500</v>
      </c>
      <c r="J151" s="157" t="n">
        <f aca="false">ROUND(I151*H151,2)</f>
        <v>2500</v>
      </c>
      <c r="K151" s="153"/>
      <c r="L151" s="21"/>
      <c r="M151" s="209"/>
      <c r="N151" s="210" t="s">
        <v>42</v>
      </c>
      <c r="O151" s="211" t="n">
        <v>0</v>
      </c>
      <c r="P151" s="211" t="n">
        <f aca="false">O151*H151</f>
        <v>0</v>
      </c>
      <c r="Q151" s="211" t="n">
        <v>0</v>
      </c>
      <c r="R151" s="211" t="n">
        <f aca="false">Q151*H151</f>
        <v>0</v>
      </c>
      <c r="S151" s="211" t="n">
        <v>0</v>
      </c>
      <c r="T151" s="212" t="n">
        <f aca="false">S151*H151</f>
        <v>0</v>
      </c>
      <c r="AR151" s="162" t="s">
        <v>2506</v>
      </c>
      <c r="AT151" s="162" t="s">
        <v>172</v>
      </c>
      <c r="AU151" s="162" t="s">
        <v>78</v>
      </c>
      <c r="AY151" s="4" t="s">
        <v>170</v>
      </c>
      <c r="BE151" s="163" t="n">
        <f aca="false">IF(N151="základní",J151,0)</f>
        <v>2500</v>
      </c>
      <c r="BF151" s="163" t="n">
        <f aca="false">IF(N151="snížená",J151,0)</f>
        <v>0</v>
      </c>
      <c r="BG151" s="163" t="n">
        <f aca="false">IF(N151="zákl. přenesená",J151,0)</f>
        <v>0</v>
      </c>
      <c r="BH151" s="163" t="n">
        <f aca="false">IF(N151="sníž. přenesená",J151,0)</f>
        <v>0</v>
      </c>
      <c r="BI151" s="163" t="n">
        <f aca="false">IF(N151="nulová",J151,0)</f>
        <v>0</v>
      </c>
      <c r="BJ151" s="4" t="s">
        <v>78</v>
      </c>
      <c r="BK151" s="163" t="n">
        <f aca="false">ROUND(I151*H151,2)</f>
        <v>2500</v>
      </c>
      <c r="BL151" s="4" t="s">
        <v>2506</v>
      </c>
      <c r="BM151" s="162" t="s">
        <v>2665</v>
      </c>
    </row>
    <row r="152" s="20" customFormat="true" ht="6.95" hidden="false" customHeight="true" outlineLevel="0" collapsed="false">
      <c r="B152" s="36"/>
      <c r="C152" s="37"/>
      <c r="D152" s="37"/>
      <c r="E152" s="37"/>
      <c r="F152" s="37"/>
      <c r="G152" s="37"/>
      <c r="H152" s="37"/>
      <c r="I152" s="37"/>
      <c r="J152" s="37"/>
      <c r="K152" s="37"/>
      <c r="L152" s="21"/>
    </row>
  </sheetData>
  <autoFilter ref="C96:K151"/>
  <mergeCells count="12"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BM121"/>
  <sheetViews>
    <sheetView showFormulas="false" showGridLines="true" showRowColHeaders="true" showZeros="true" rightToLeft="false" tabSelected="false" showOutlineSymbols="true" defaultGridColor="true" view="normal" topLeftCell="A80" colorId="64" zoomScale="100" zoomScaleNormal="100" zoomScalePageLayoutView="100" workbookViewId="0">
      <selection pane="topLeft" activeCell="I120" activeCellId="0" sqref="I120"/>
    </sheetView>
  </sheetViews>
  <sheetFormatPr defaultColWidth="8.5078125" defaultRowHeight="10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7"/>
    <col collapsed="false" customWidth="true" hidden="false" outlineLevel="0" max="4" min="4" style="1" width="4.34"/>
    <col collapsed="false" customWidth="true" hidden="false" outlineLevel="0" max="5" min="5" style="1" width="17.17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1" min="10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7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3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106</v>
      </c>
    </row>
    <row r="3" customFormat="false" ht="6.95" hidden="tru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80</v>
      </c>
    </row>
    <row r="4" customFormat="false" ht="24.95" hidden="true" customHeight="true" outlineLevel="0" collapsed="false">
      <c r="B4" s="7"/>
      <c r="D4" s="8" t="s">
        <v>123</v>
      </c>
      <c r="L4" s="7"/>
      <c r="M4" s="101" t="s">
        <v>10</v>
      </c>
      <c r="AT4" s="4" t="s">
        <v>3</v>
      </c>
    </row>
    <row r="5" customFormat="false" ht="6.95" hidden="true" customHeight="true" outlineLevel="0" collapsed="false">
      <c r="B5" s="7"/>
      <c r="L5" s="7"/>
    </row>
    <row r="6" customFormat="false" ht="12" hidden="true" customHeight="true" outlineLevel="0" collapsed="false">
      <c r="B6" s="7"/>
      <c r="D6" s="14" t="s">
        <v>14</v>
      </c>
      <c r="L6" s="7"/>
    </row>
    <row r="7" customFormat="false" ht="16.5" hidden="true" customHeight="true" outlineLevel="0" collapsed="false">
      <c r="B7" s="7"/>
      <c r="E7" s="102" t="str">
        <f aca="false">'Rekapitulace stavby'!K6</f>
        <v>Nové sportovní a sociální zázemí TJ Sokol Hrabová, z.s.</v>
      </c>
      <c r="F7" s="102"/>
      <c r="G7" s="102"/>
      <c r="H7" s="102"/>
      <c r="L7" s="7"/>
    </row>
    <row r="8" s="20" customFormat="true" ht="12" hidden="true" customHeight="true" outlineLevel="0" collapsed="false">
      <c r="B8" s="21"/>
      <c r="D8" s="14" t="s">
        <v>124</v>
      </c>
      <c r="L8" s="21"/>
    </row>
    <row r="9" s="20" customFormat="true" ht="16.5" hidden="true" customHeight="true" outlineLevel="0" collapsed="false">
      <c r="B9" s="21"/>
      <c r="E9" s="45" t="s">
        <v>2666</v>
      </c>
      <c r="F9" s="45"/>
      <c r="G9" s="45"/>
      <c r="H9" s="45"/>
      <c r="L9" s="21"/>
    </row>
    <row r="10" s="20" customFormat="true" ht="10.5" hidden="true" customHeight="false" outlineLevel="0" collapsed="false">
      <c r="B10" s="21"/>
      <c r="L10" s="21"/>
    </row>
    <row r="11" s="20" customFormat="true" ht="12" hidden="true" customHeight="true" outlineLevel="0" collapsed="false">
      <c r="B11" s="21"/>
      <c r="D11" s="14" t="s">
        <v>16</v>
      </c>
      <c r="F11" s="15" t="s">
        <v>107</v>
      </c>
      <c r="I11" s="14" t="s">
        <v>18</v>
      </c>
      <c r="J11" s="15"/>
      <c r="L11" s="21"/>
    </row>
    <row r="12" s="20" customFormat="true" ht="12" hidden="true" customHeight="true" outlineLevel="0" collapsed="false">
      <c r="B12" s="21"/>
      <c r="D12" s="14" t="s">
        <v>19</v>
      </c>
      <c r="F12" s="15" t="s">
        <v>20</v>
      </c>
      <c r="I12" s="14" t="s">
        <v>21</v>
      </c>
      <c r="J12" s="103" t="n">
        <f aca="false">'Rekapitulace stavby'!AN8</f>
        <v>45979</v>
      </c>
      <c r="L12" s="21"/>
    </row>
    <row r="13" s="20" customFormat="true" ht="21.95" hidden="true" customHeight="true" outlineLevel="0" collapsed="false">
      <c r="B13" s="21"/>
      <c r="D13" s="10" t="s">
        <v>22</v>
      </c>
      <c r="F13" s="17" t="s">
        <v>2667</v>
      </c>
      <c r="L13" s="21"/>
    </row>
    <row r="14" s="20" customFormat="true" ht="12" hidden="true" customHeight="true" outlineLevel="0" collapsed="false">
      <c r="B14" s="21"/>
      <c r="D14" s="14" t="s">
        <v>24</v>
      </c>
      <c r="I14" s="14" t="s">
        <v>25</v>
      </c>
      <c r="J14" s="15"/>
      <c r="L14" s="21"/>
    </row>
    <row r="15" s="20" customFormat="true" ht="18" hidden="true" customHeight="true" outlineLevel="0" collapsed="false">
      <c r="B15" s="21"/>
      <c r="E15" s="15" t="s">
        <v>26</v>
      </c>
      <c r="I15" s="14" t="s">
        <v>27</v>
      </c>
      <c r="J15" s="15"/>
      <c r="L15" s="21"/>
    </row>
    <row r="16" s="20" customFormat="true" ht="6.95" hidden="true" customHeight="true" outlineLevel="0" collapsed="false">
      <c r="B16" s="21"/>
      <c r="L16" s="21"/>
    </row>
    <row r="17" s="20" customFormat="true" ht="12" hidden="true" customHeight="true" outlineLevel="0" collapsed="false">
      <c r="B17" s="21"/>
      <c r="D17" s="14" t="s">
        <v>28</v>
      </c>
      <c r="I17" s="14" t="s">
        <v>25</v>
      </c>
      <c r="J17" s="15" t="n">
        <f aca="false">'Rekapitulace stavby'!AN13</f>
        <v>0</v>
      </c>
      <c r="L17" s="21"/>
    </row>
    <row r="18" s="20" customFormat="true" ht="18" hidden="true" customHeight="true" outlineLevel="0" collapsed="false">
      <c r="B18" s="21"/>
      <c r="E18" s="11" t="str">
        <f aca="false">'Rekapitulace stavby'!E14</f>
        <v> </v>
      </c>
      <c r="F18" s="11"/>
      <c r="G18" s="11"/>
      <c r="H18" s="11"/>
      <c r="I18" s="14" t="s">
        <v>27</v>
      </c>
      <c r="J18" s="15" t="n">
        <f aca="false">'Rekapitulace stavby'!AN14</f>
        <v>0</v>
      </c>
      <c r="L18" s="21"/>
    </row>
    <row r="19" s="20" customFormat="true" ht="6.95" hidden="true" customHeight="true" outlineLevel="0" collapsed="false">
      <c r="B19" s="21"/>
      <c r="L19" s="21"/>
    </row>
    <row r="20" s="20" customFormat="true" ht="12" hidden="true" customHeight="true" outlineLevel="0" collapsed="false">
      <c r="B20" s="21"/>
      <c r="D20" s="14" t="s">
        <v>30</v>
      </c>
      <c r="I20" s="14" t="s">
        <v>25</v>
      </c>
      <c r="J20" s="15"/>
      <c r="L20" s="21"/>
    </row>
    <row r="21" s="20" customFormat="true" ht="18" hidden="true" customHeight="true" outlineLevel="0" collapsed="false">
      <c r="B21" s="21"/>
      <c r="E21" s="15" t="s">
        <v>31</v>
      </c>
      <c r="I21" s="14" t="s">
        <v>27</v>
      </c>
      <c r="J21" s="15"/>
      <c r="L21" s="21"/>
    </row>
    <row r="22" s="20" customFormat="true" ht="6.95" hidden="true" customHeight="true" outlineLevel="0" collapsed="false">
      <c r="B22" s="21"/>
      <c r="L22" s="21"/>
    </row>
    <row r="23" s="20" customFormat="true" ht="12" hidden="true" customHeight="true" outlineLevel="0" collapsed="false">
      <c r="B23" s="21"/>
      <c r="D23" s="14" t="s">
        <v>33</v>
      </c>
      <c r="I23" s="14" t="s">
        <v>25</v>
      </c>
      <c r="J23" s="15"/>
      <c r="L23" s="21"/>
    </row>
    <row r="24" s="20" customFormat="true" ht="18" hidden="true" customHeight="true" outlineLevel="0" collapsed="false">
      <c r="B24" s="21"/>
      <c r="E24" s="15" t="s">
        <v>34</v>
      </c>
      <c r="I24" s="14" t="s">
        <v>27</v>
      </c>
      <c r="J24" s="15"/>
      <c r="L24" s="21"/>
    </row>
    <row r="25" s="20" customFormat="true" ht="6.95" hidden="true" customHeight="true" outlineLevel="0" collapsed="false">
      <c r="B25" s="21"/>
      <c r="L25" s="21"/>
    </row>
    <row r="26" s="20" customFormat="true" ht="12" hidden="true" customHeight="true" outlineLevel="0" collapsed="false">
      <c r="B26" s="21"/>
      <c r="D26" s="14" t="s">
        <v>35</v>
      </c>
      <c r="L26" s="21"/>
    </row>
    <row r="27" s="104" customFormat="true" ht="16.5" hidden="true" customHeight="true" outlineLevel="0" collapsed="false">
      <c r="B27" s="105"/>
      <c r="E27" s="18"/>
      <c r="F27" s="18"/>
      <c r="G27" s="18"/>
      <c r="H27" s="18"/>
      <c r="L27" s="105"/>
    </row>
    <row r="28" s="20" customFormat="true" ht="6.95" hidden="true" customHeight="true" outlineLevel="0" collapsed="false">
      <c r="B28" s="21"/>
      <c r="L28" s="21"/>
    </row>
    <row r="29" s="20" customFormat="true" ht="6.95" hidden="true" customHeight="true" outlineLevel="0" collapsed="false">
      <c r="B29" s="21"/>
      <c r="D29" s="50"/>
      <c r="E29" s="50"/>
      <c r="F29" s="50"/>
      <c r="G29" s="50"/>
      <c r="H29" s="50"/>
      <c r="I29" s="50"/>
      <c r="J29" s="50"/>
      <c r="K29" s="50"/>
      <c r="L29" s="21"/>
    </row>
    <row r="30" s="20" customFormat="true" ht="25.5" hidden="true" customHeight="true" outlineLevel="0" collapsed="false">
      <c r="B30" s="21"/>
      <c r="D30" s="106" t="s">
        <v>37</v>
      </c>
      <c r="J30" s="107" t="n">
        <f aca="false">ROUND(J85, 2)</f>
        <v>351162.2</v>
      </c>
      <c r="L30" s="21"/>
    </row>
    <row r="31" s="20" customFormat="true" ht="6.95" hidden="true" customHeight="true" outlineLevel="0" collapsed="false">
      <c r="B31" s="21"/>
      <c r="D31" s="50"/>
      <c r="E31" s="50"/>
      <c r="F31" s="50"/>
      <c r="G31" s="50"/>
      <c r="H31" s="50"/>
      <c r="I31" s="50"/>
      <c r="J31" s="50"/>
      <c r="K31" s="50"/>
      <c r="L31" s="21"/>
    </row>
    <row r="32" s="20" customFormat="true" ht="14.45" hidden="true" customHeight="true" outlineLevel="0" collapsed="false">
      <c r="B32" s="21"/>
      <c r="F32" s="108" t="s">
        <v>39</v>
      </c>
      <c r="I32" s="108" t="s">
        <v>38</v>
      </c>
      <c r="J32" s="108" t="s">
        <v>40</v>
      </c>
      <c r="L32" s="21"/>
    </row>
    <row r="33" s="20" customFormat="true" ht="14.45" hidden="true" customHeight="true" outlineLevel="0" collapsed="false">
      <c r="B33" s="21"/>
      <c r="D33" s="109" t="s">
        <v>41</v>
      </c>
      <c r="E33" s="14" t="s">
        <v>42</v>
      </c>
      <c r="F33" s="94" t="n">
        <f aca="false">ROUND((SUM(BE85:BE120)),  2)</f>
        <v>351162.2</v>
      </c>
      <c r="I33" s="110" t="n">
        <v>0.21</v>
      </c>
      <c r="J33" s="94" t="n">
        <f aca="false">ROUND(((SUM(BE85:BE120))*I33),  2)</f>
        <v>73744.06</v>
      </c>
      <c r="L33" s="21"/>
    </row>
    <row r="34" s="20" customFormat="true" ht="14.45" hidden="true" customHeight="true" outlineLevel="0" collapsed="false">
      <c r="B34" s="21"/>
      <c r="E34" s="14" t="s">
        <v>43</v>
      </c>
      <c r="F34" s="94" t="n">
        <f aca="false">ROUND((SUM(BF85:BF120)),  2)</f>
        <v>0</v>
      </c>
      <c r="I34" s="110" t="n">
        <v>0.15</v>
      </c>
      <c r="J34" s="94" t="n">
        <f aca="false">ROUND(((SUM(BF85:BF120))*I34),  2)</f>
        <v>0</v>
      </c>
      <c r="L34" s="21"/>
    </row>
    <row r="35" s="20" customFormat="true" ht="14.45" hidden="true" customHeight="true" outlineLevel="0" collapsed="false">
      <c r="B35" s="21"/>
      <c r="E35" s="14" t="s">
        <v>44</v>
      </c>
      <c r="F35" s="94" t="n">
        <f aca="false">ROUND((SUM(BG85:BG120)),  2)</f>
        <v>0</v>
      </c>
      <c r="I35" s="110" t="n">
        <v>0.21</v>
      </c>
      <c r="J35" s="94" t="n">
        <f aca="false">0</f>
        <v>0</v>
      </c>
      <c r="L35" s="21"/>
    </row>
    <row r="36" s="20" customFormat="true" ht="14.45" hidden="true" customHeight="true" outlineLevel="0" collapsed="false">
      <c r="B36" s="21"/>
      <c r="E36" s="14" t="s">
        <v>45</v>
      </c>
      <c r="F36" s="94" t="n">
        <f aca="false">ROUND((SUM(BH85:BH120)),  2)</f>
        <v>0</v>
      </c>
      <c r="I36" s="110" t="n">
        <v>0.15</v>
      </c>
      <c r="J36" s="94" t="n">
        <f aca="false">0</f>
        <v>0</v>
      </c>
      <c r="L36" s="21"/>
    </row>
    <row r="37" s="20" customFormat="true" ht="14.45" hidden="true" customHeight="true" outlineLevel="0" collapsed="false">
      <c r="B37" s="21"/>
      <c r="E37" s="14" t="s">
        <v>46</v>
      </c>
      <c r="F37" s="94" t="n">
        <f aca="false">ROUND((SUM(BI85:BI120)),  2)</f>
        <v>0</v>
      </c>
      <c r="I37" s="110" t="n">
        <v>0</v>
      </c>
      <c r="J37" s="94" t="n">
        <f aca="false">0</f>
        <v>0</v>
      </c>
      <c r="L37" s="21"/>
    </row>
    <row r="38" s="20" customFormat="true" ht="6.95" hidden="true" customHeight="true" outlineLevel="0" collapsed="false">
      <c r="B38" s="21"/>
      <c r="L38" s="21"/>
    </row>
    <row r="39" s="20" customFormat="true" ht="25.5" hidden="true" customHeight="true" outlineLevel="0" collapsed="false">
      <c r="B39" s="21"/>
      <c r="C39" s="111"/>
      <c r="D39" s="112" t="s">
        <v>47</v>
      </c>
      <c r="E39" s="54"/>
      <c r="F39" s="54"/>
      <c r="G39" s="113" t="s">
        <v>48</v>
      </c>
      <c r="H39" s="114" t="s">
        <v>49</v>
      </c>
      <c r="I39" s="54"/>
      <c r="J39" s="115" t="n">
        <f aca="false">SUM(J30:J37)</f>
        <v>424906.26</v>
      </c>
      <c r="K39" s="116"/>
      <c r="L39" s="21"/>
    </row>
    <row r="40" s="20" customFormat="true" ht="14.45" hidden="true" customHeight="true" outlineLevel="0" collapsed="false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1"/>
    </row>
    <row r="41" customFormat="false" ht="10.5" hidden="true" customHeight="false" outlineLevel="0" collapsed="false"/>
    <row r="42" customFormat="false" ht="10.5" hidden="true" customHeight="false" outlineLevel="0" collapsed="false"/>
    <row r="43" customFormat="false" ht="10.5" hidden="true" customHeight="false" outlineLevel="0" collapsed="false"/>
    <row r="44" s="20" customFormat="true" ht="6.95" hidden="false" customHeight="true" outlineLevel="0" collapsed="false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1"/>
    </row>
    <row r="45" s="20" customFormat="true" ht="24.95" hidden="false" customHeight="true" outlineLevel="0" collapsed="false">
      <c r="B45" s="21"/>
      <c r="C45" s="8" t="s">
        <v>128</v>
      </c>
      <c r="L45" s="21"/>
    </row>
    <row r="46" s="20" customFormat="true" ht="6.95" hidden="false" customHeight="true" outlineLevel="0" collapsed="false">
      <c r="B46" s="21"/>
      <c r="L46" s="21"/>
    </row>
    <row r="47" s="20" customFormat="true" ht="12" hidden="false" customHeight="true" outlineLevel="0" collapsed="false">
      <c r="B47" s="21"/>
      <c r="C47" s="14" t="s">
        <v>14</v>
      </c>
      <c r="L47" s="21"/>
    </row>
    <row r="48" s="20" customFormat="true" ht="16.5" hidden="false" customHeight="true" outlineLevel="0" collapsed="false">
      <c r="B48" s="21"/>
      <c r="E48" s="102" t="str">
        <f aca="false">E7</f>
        <v>Nové sportovní a sociální zázemí TJ Sokol Hrabová, z.s.</v>
      </c>
      <c r="F48" s="102"/>
      <c r="G48" s="102"/>
      <c r="H48" s="102"/>
      <c r="L48" s="21"/>
    </row>
    <row r="49" s="20" customFormat="true" ht="12" hidden="false" customHeight="true" outlineLevel="0" collapsed="false">
      <c r="B49" s="21"/>
      <c r="C49" s="14" t="s">
        <v>124</v>
      </c>
      <c r="L49" s="21"/>
    </row>
    <row r="50" s="20" customFormat="true" ht="16.5" hidden="false" customHeight="true" outlineLevel="0" collapsed="false">
      <c r="B50" s="21"/>
      <c r="E50" s="45" t="str">
        <f aca="false">E9</f>
        <v>220442 - Zpevněné plochy</v>
      </c>
      <c r="F50" s="45"/>
      <c r="G50" s="45"/>
      <c r="H50" s="45"/>
      <c r="L50" s="21"/>
    </row>
    <row r="51" s="20" customFormat="true" ht="6.95" hidden="false" customHeight="true" outlineLevel="0" collapsed="false">
      <c r="B51" s="21"/>
      <c r="L51" s="21"/>
    </row>
    <row r="52" s="20" customFormat="true" ht="12" hidden="false" customHeight="true" outlineLevel="0" collapsed="false">
      <c r="B52" s="21"/>
      <c r="C52" s="14" t="s">
        <v>19</v>
      </c>
      <c r="F52" s="15" t="str">
        <f aca="false">F12</f>
        <v>Ostrava - Hrabová</v>
      </c>
      <c r="I52" s="14" t="s">
        <v>21</v>
      </c>
      <c r="J52" s="103" t="n">
        <f aca="false">IF(J12="","",J12)</f>
        <v>45979</v>
      </c>
      <c r="L52" s="21"/>
    </row>
    <row r="53" s="20" customFormat="true" ht="6.95" hidden="false" customHeight="true" outlineLevel="0" collapsed="false">
      <c r="B53" s="21"/>
      <c r="L53" s="21"/>
    </row>
    <row r="54" s="20" customFormat="true" ht="25.7" hidden="false" customHeight="true" outlineLevel="0" collapsed="false">
      <c r="B54" s="21"/>
      <c r="C54" s="14" t="s">
        <v>24</v>
      </c>
      <c r="F54" s="15" t="str">
        <f aca="false">E15</f>
        <v>TJ Sokol Hrabová, z.s.</v>
      </c>
      <c r="I54" s="14" t="s">
        <v>30</v>
      </c>
      <c r="J54" s="117" t="str">
        <f aca="false">E21</f>
        <v>ing arch Hana Kovářová</v>
      </c>
      <c r="L54" s="21"/>
    </row>
    <row r="55" s="20" customFormat="true" ht="15.2" hidden="false" customHeight="true" outlineLevel="0" collapsed="false">
      <c r="B55" s="21"/>
      <c r="C55" s="14" t="s">
        <v>28</v>
      </c>
      <c r="F55" s="15" t="str">
        <f aca="false">IF(E18="","",E18)</f>
        <v> </v>
      </c>
      <c r="I55" s="14" t="s">
        <v>33</v>
      </c>
      <c r="J55" s="117" t="str">
        <f aca="false">E24</f>
        <v>Anna Mužná</v>
      </c>
      <c r="L55" s="21"/>
    </row>
    <row r="56" s="20" customFormat="true" ht="10.35" hidden="false" customHeight="true" outlineLevel="0" collapsed="false">
      <c r="B56" s="21"/>
      <c r="L56" s="21"/>
    </row>
    <row r="57" s="20" customFormat="true" ht="29.25" hidden="false" customHeight="true" outlineLevel="0" collapsed="false">
      <c r="B57" s="21"/>
      <c r="C57" s="118" t="s">
        <v>129</v>
      </c>
      <c r="D57" s="111"/>
      <c r="E57" s="111"/>
      <c r="F57" s="111"/>
      <c r="G57" s="111"/>
      <c r="H57" s="111"/>
      <c r="I57" s="111"/>
      <c r="J57" s="119" t="s">
        <v>130</v>
      </c>
      <c r="K57" s="111"/>
      <c r="L57" s="21"/>
    </row>
    <row r="58" s="20" customFormat="true" ht="10.35" hidden="false" customHeight="true" outlineLevel="0" collapsed="false">
      <c r="B58" s="21"/>
      <c r="L58" s="21"/>
    </row>
    <row r="59" s="20" customFormat="true" ht="22.9" hidden="false" customHeight="true" outlineLevel="0" collapsed="false">
      <c r="B59" s="21"/>
      <c r="C59" s="120" t="s">
        <v>69</v>
      </c>
      <c r="J59" s="107" t="n">
        <f aca="false">J85</f>
        <v>351162.2</v>
      </c>
      <c r="L59" s="21"/>
      <c r="AU59" s="4" t="s">
        <v>131</v>
      </c>
    </row>
    <row r="60" s="121" customFormat="true" ht="24.95" hidden="false" customHeight="true" outlineLevel="0" collapsed="false">
      <c r="B60" s="122"/>
      <c r="D60" s="123" t="s">
        <v>132</v>
      </c>
      <c r="E60" s="124"/>
      <c r="F60" s="124"/>
      <c r="G60" s="124"/>
      <c r="H60" s="124"/>
      <c r="I60" s="124"/>
      <c r="J60" s="125" t="n">
        <f aca="false">J86</f>
        <v>351162.2</v>
      </c>
      <c r="L60" s="122"/>
    </row>
    <row r="61" s="89" customFormat="true" ht="19.9" hidden="false" customHeight="true" outlineLevel="0" collapsed="false">
      <c r="B61" s="126"/>
      <c r="D61" s="127" t="s">
        <v>133</v>
      </c>
      <c r="E61" s="128"/>
      <c r="F61" s="128"/>
      <c r="G61" s="128"/>
      <c r="H61" s="128"/>
      <c r="I61" s="128"/>
      <c r="J61" s="129" t="n">
        <f aca="false">J87</f>
        <v>64411.06</v>
      </c>
      <c r="L61" s="126"/>
    </row>
    <row r="62" s="89" customFormat="true" ht="19.9" hidden="false" customHeight="true" outlineLevel="0" collapsed="false">
      <c r="B62" s="126"/>
      <c r="D62" s="127" t="s">
        <v>2668</v>
      </c>
      <c r="E62" s="128"/>
      <c r="F62" s="128"/>
      <c r="G62" s="128"/>
      <c r="H62" s="128"/>
      <c r="I62" s="128"/>
      <c r="J62" s="129" t="n">
        <f aca="false">J103</f>
        <v>198360.08</v>
      </c>
      <c r="L62" s="126"/>
    </row>
    <row r="63" s="89" customFormat="true" ht="19.9" hidden="false" customHeight="true" outlineLevel="0" collapsed="false">
      <c r="B63" s="126"/>
      <c r="D63" s="127" t="s">
        <v>137</v>
      </c>
      <c r="E63" s="128"/>
      <c r="F63" s="128"/>
      <c r="G63" s="128"/>
      <c r="H63" s="128"/>
      <c r="I63" s="128"/>
      <c r="J63" s="129" t="n">
        <f aca="false">J110</f>
        <v>18548.88</v>
      </c>
      <c r="L63" s="126"/>
    </row>
    <row r="64" s="89" customFormat="true" ht="19.9" hidden="false" customHeight="true" outlineLevel="0" collapsed="false">
      <c r="B64" s="126"/>
      <c r="D64" s="127" t="s">
        <v>138</v>
      </c>
      <c r="E64" s="128"/>
      <c r="F64" s="128"/>
      <c r="G64" s="128"/>
      <c r="H64" s="128"/>
      <c r="I64" s="128"/>
      <c r="J64" s="129" t="n">
        <f aca="false">J113</f>
        <v>52998.08</v>
      </c>
      <c r="L64" s="126"/>
    </row>
    <row r="65" s="89" customFormat="true" ht="19.9" hidden="false" customHeight="true" outlineLevel="0" collapsed="false">
      <c r="B65" s="126"/>
      <c r="D65" s="127" t="s">
        <v>139</v>
      </c>
      <c r="E65" s="128"/>
      <c r="F65" s="128"/>
      <c r="G65" s="128"/>
      <c r="H65" s="128"/>
      <c r="I65" s="128"/>
      <c r="J65" s="129" t="n">
        <f aca="false">J118</f>
        <v>16844.1</v>
      </c>
      <c r="L65" s="126"/>
    </row>
    <row r="66" s="20" customFormat="true" ht="21.95" hidden="false" customHeight="true" outlineLevel="0" collapsed="false">
      <c r="B66" s="21"/>
      <c r="L66" s="21"/>
    </row>
    <row r="67" s="20" customFormat="true" ht="6.95" hidden="false" customHeight="true" outlineLevel="0" collapsed="false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1"/>
    </row>
    <row r="71" s="20" customFormat="true" ht="6.95" hidden="false" customHeight="true" outlineLevel="0" collapsed="false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1"/>
    </row>
    <row r="72" s="20" customFormat="true" ht="24.95" hidden="false" customHeight="true" outlineLevel="0" collapsed="false">
      <c r="B72" s="21"/>
      <c r="C72" s="8" t="s">
        <v>155</v>
      </c>
      <c r="L72" s="21"/>
    </row>
    <row r="73" s="20" customFormat="true" ht="6.95" hidden="false" customHeight="true" outlineLevel="0" collapsed="false">
      <c r="B73" s="21"/>
      <c r="L73" s="21"/>
    </row>
    <row r="74" s="20" customFormat="true" ht="12" hidden="false" customHeight="true" outlineLevel="0" collapsed="false">
      <c r="B74" s="21"/>
      <c r="C74" s="14" t="s">
        <v>14</v>
      </c>
      <c r="L74" s="21"/>
    </row>
    <row r="75" s="20" customFormat="true" ht="16.5" hidden="false" customHeight="true" outlineLevel="0" collapsed="false">
      <c r="B75" s="21"/>
      <c r="E75" s="102" t="str">
        <f aca="false">E7</f>
        <v>Nové sportovní a sociální zázemí TJ Sokol Hrabová, z.s.</v>
      </c>
      <c r="F75" s="102"/>
      <c r="G75" s="102"/>
      <c r="H75" s="102"/>
      <c r="L75" s="21"/>
    </row>
    <row r="76" s="20" customFormat="true" ht="12" hidden="false" customHeight="true" outlineLevel="0" collapsed="false">
      <c r="B76" s="21"/>
      <c r="C76" s="14" t="s">
        <v>124</v>
      </c>
      <c r="L76" s="21"/>
    </row>
    <row r="77" s="20" customFormat="true" ht="16.5" hidden="false" customHeight="true" outlineLevel="0" collapsed="false">
      <c r="B77" s="21"/>
      <c r="E77" s="45" t="str">
        <f aca="false">E9</f>
        <v>220442 - Zpevněné plochy</v>
      </c>
      <c r="F77" s="45"/>
      <c r="G77" s="45"/>
      <c r="H77" s="45"/>
      <c r="L77" s="21"/>
    </row>
    <row r="78" s="20" customFormat="true" ht="6.95" hidden="false" customHeight="true" outlineLevel="0" collapsed="false">
      <c r="B78" s="21"/>
      <c r="L78" s="21"/>
    </row>
    <row r="79" s="20" customFormat="true" ht="12" hidden="false" customHeight="true" outlineLevel="0" collapsed="false">
      <c r="B79" s="21"/>
      <c r="C79" s="14" t="s">
        <v>19</v>
      </c>
      <c r="F79" s="15" t="str">
        <f aca="false">F12</f>
        <v>Ostrava - Hrabová</v>
      </c>
      <c r="I79" s="14" t="s">
        <v>21</v>
      </c>
      <c r="J79" s="103" t="n">
        <f aca="false">IF(J12="","",J12)</f>
        <v>45979</v>
      </c>
      <c r="L79" s="21"/>
    </row>
    <row r="80" s="20" customFormat="true" ht="6.95" hidden="false" customHeight="true" outlineLevel="0" collapsed="false">
      <c r="B80" s="21"/>
      <c r="L80" s="21"/>
    </row>
    <row r="81" s="20" customFormat="true" ht="25.7" hidden="false" customHeight="true" outlineLevel="0" collapsed="false">
      <c r="B81" s="21"/>
      <c r="C81" s="14" t="s">
        <v>24</v>
      </c>
      <c r="F81" s="15" t="str">
        <f aca="false">E15</f>
        <v>TJ Sokol Hrabová, z.s.</v>
      </c>
      <c r="I81" s="14" t="s">
        <v>30</v>
      </c>
      <c r="J81" s="117" t="str">
        <f aca="false">E21</f>
        <v>ing arch Hana Kovářová</v>
      </c>
      <c r="L81" s="21"/>
    </row>
    <row r="82" s="20" customFormat="true" ht="15.2" hidden="false" customHeight="true" outlineLevel="0" collapsed="false">
      <c r="B82" s="21"/>
      <c r="C82" s="14" t="s">
        <v>28</v>
      </c>
      <c r="F82" s="15" t="str">
        <f aca="false">IF(E18="","",E18)</f>
        <v> </v>
      </c>
      <c r="I82" s="14" t="s">
        <v>33</v>
      </c>
      <c r="J82" s="117" t="str">
        <f aca="false">E24</f>
        <v>Anna Mužná</v>
      </c>
      <c r="L82" s="21"/>
    </row>
    <row r="83" s="20" customFormat="true" ht="10.35" hidden="false" customHeight="true" outlineLevel="0" collapsed="false">
      <c r="B83" s="21"/>
      <c r="L83" s="21"/>
    </row>
    <row r="84" s="130" customFormat="true" ht="29.25" hidden="false" customHeight="true" outlineLevel="0" collapsed="false">
      <c r="B84" s="131"/>
      <c r="C84" s="132" t="s">
        <v>156</v>
      </c>
      <c r="D84" s="133" t="s">
        <v>56</v>
      </c>
      <c r="E84" s="133" t="s">
        <v>52</v>
      </c>
      <c r="F84" s="133" t="s">
        <v>53</v>
      </c>
      <c r="G84" s="133" t="s">
        <v>157</v>
      </c>
      <c r="H84" s="133" t="s">
        <v>158</v>
      </c>
      <c r="I84" s="133" t="s">
        <v>159</v>
      </c>
      <c r="J84" s="133" t="s">
        <v>130</v>
      </c>
      <c r="K84" s="134" t="s">
        <v>160</v>
      </c>
      <c r="L84" s="131"/>
      <c r="M84" s="58"/>
      <c r="N84" s="59" t="s">
        <v>41</v>
      </c>
      <c r="O84" s="59" t="s">
        <v>161</v>
      </c>
      <c r="P84" s="59" t="s">
        <v>162</v>
      </c>
      <c r="Q84" s="59" t="s">
        <v>163</v>
      </c>
      <c r="R84" s="59" t="s">
        <v>164</v>
      </c>
      <c r="S84" s="59" t="s">
        <v>165</v>
      </c>
      <c r="T84" s="60" t="s">
        <v>166</v>
      </c>
    </row>
    <row r="85" s="20" customFormat="true" ht="22.9" hidden="false" customHeight="true" outlineLevel="0" collapsed="false">
      <c r="B85" s="21"/>
      <c r="C85" s="64" t="s">
        <v>167</v>
      </c>
      <c r="J85" s="135" t="n">
        <f aca="false">BK85</f>
        <v>351162.2</v>
      </c>
      <c r="L85" s="21"/>
      <c r="M85" s="61"/>
      <c r="N85" s="50"/>
      <c r="O85" s="50"/>
      <c r="P85" s="136" t="n">
        <f aca="false">P86</f>
        <v>258.768855</v>
      </c>
      <c r="Q85" s="50"/>
      <c r="R85" s="136" t="n">
        <f aca="false">R86</f>
        <v>73.5553248</v>
      </c>
      <c r="S85" s="50"/>
      <c r="T85" s="137" t="n">
        <f aca="false">T86</f>
        <v>0</v>
      </c>
      <c r="AT85" s="4" t="s">
        <v>70</v>
      </c>
      <c r="AU85" s="4" t="s">
        <v>131</v>
      </c>
      <c r="BK85" s="138" t="n">
        <f aca="false">BK86</f>
        <v>351162.2</v>
      </c>
    </row>
    <row r="86" s="139" customFormat="true" ht="18" hidden="false" customHeight="true" outlineLevel="0" collapsed="false">
      <c r="B86" s="140"/>
      <c r="D86" s="141" t="s">
        <v>70</v>
      </c>
      <c r="E86" s="142" t="s">
        <v>168</v>
      </c>
      <c r="F86" s="142" t="s">
        <v>169</v>
      </c>
      <c r="J86" s="143" t="n">
        <f aca="false">BK86</f>
        <v>351162.2</v>
      </c>
      <c r="L86" s="140"/>
      <c r="M86" s="144"/>
      <c r="P86" s="145" t="n">
        <f aca="false">P87+P103+P110+P113+P118</f>
        <v>258.768855</v>
      </c>
      <c r="R86" s="145" t="n">
        <f aca="false">R87+R103+R110+R113+R118</f>
        <v>73.5553248</v>
      </c>
      <c r="T86" s="146" t="n">
        <f aca="false">T87+T103+T110+T113+T118</f>
        <v>0</v>
      </c>
      <c r="AR86" s="141" t="s">
        <v>78</v>
      </c>
      <c r="AT86" s="147" t="s">
        <v>70</v>
      </c>
      <c r="AU86" s="147" t="s">
        <v>71</v>
      </c>
      <c r="AY86" s="141" t="s">
        <v>170</v>
      </c>
      <c r="BK86" s="148" t="n">
        <f aca="false">BK87+BK103+BK110+BK113+BK118</f>
        <v>351162.2</v>
      </c>
    </row>
    <row r="87" s="139" customFormat="true" ht="15" hidden="false" customHeight="true" outlineLevel="0" collapsed="false">
      <c r="B87" s="140"/>
      <c r="D87" s="141" t="s">
        <v>70</v>
      </c>
      <c r="E87" s="149" t="s">
        <v>78</v>
      </c>
      <c r="F87" s="149" t="s">
        <v>171</v>
      </c>
      <c r="J87" s="150" t="n">
        <f aca="false">BK87</f>
        <v>64411.06</v>
      </c>
      <c r="L87" s="140"/>
      <c r="M87" s="144"/>
      <c r="P87" s="145" t="n">
        <f aca="false">SUM(P88:P102)</f>
        <v>91.74276</v>
      </c>
      <c r="R87" s="145" t="n">
        <f aca="false">SUM(R88:R102)</f>
        <v>0.024</v>
      </c>
      <c r="T87" s="146" t="n">
        <f aca="false">SUM(T88:T102)</f>
        <v>0</v>
      </c>
      <c r="AR87" s="141" t="s">
        <v>78</v>
      </c>
      <c r="AT87" s="147" t="s">
        <v>70</v>
      </c>
      <c r="AU87" s="147" t="s">
        <v>78</v>
      </c>
      <c r="AY87" s="141" t="s">
        <v>170</v>
      </c>
      <c r="BK87" s="148" t="n">
        <f aca="false">SUM(BK88:BK102)</f>
        <v>64411.06</v>
      </c>
    </row>
    <row r="88" s="20" customFormat="true" ht="33" hidden="false" customHeight="true" outlineLevel="0" collapsed="false">
      <c r="B88" s="21"/>
      <c r="C88" s="151" t="s">
        <v>78</v>
      </c>
      <c r="D88" s="151" t="s">
        <v>172</v>
      </c>
      <c r="E88" s="152" t="s">
        <v>2669</v>
      </c>
      <c r="F88" s="153" t="s">
        <v>2670</v>
      </c>
      <c r="G88" s="154" t="s">
        <v>175</v>
      </c>
      <c r="H88" s="155" t="n">
        <v>65.94</v>
      </c>
      <c r="I88" s="156" t="n">
        <v>185</v>
      </c>
      <c r="J88" s="157" t="n">
        <f aca="false">ROUND(I88*H88,2)</f>
        <v>12198.9</v>
      </c>
      <c r="K88" s="153"/>
      <c r="L88" s="21"/>
      <c r="M88" s="158"/>
      <c r="N88" s="159" t="s">
        <v>42</v>
      </c>
      <c r="O88" s="160" t="n">
        <v>0.23</v>
      </c>
      <c r="P88" s="160" t="n">
        <f aca="false">O88*H88</f>
        <v>15.1662</v>
      </c>
      <c r="Q88" s="160" t="n">
        <v>0</v>
      </c>
      <c r="R88" s="160" t="n">
        <f aca="false">Q88*H88</f>
        <v>0</v>
      </c>
      <c r="S88" s="160" t="n">
        <v>0</v>
      </c>
      <c r="T88" s="161" t="n">
        <f aca="false">S88*H88</f>
        <v>0</v>
      </c>
      <c r="AR88" s="162" t="s">
        <v>176</v>
      </c>
      <c r="AT88" s="162" t="s">
        <v>172</v>
      </c>
      <c r="AU88" s="162" t="s">
        <v>80</v>
      </c>
      <c r="AY88" s="4" t="s">
        <v>170</v>
      </c>
      <c r="BE88" s="163" t="n">
        <f aca="false">IF(N88="základní",J88,0)</f>
        <v>12198.9</v>
      </c>
      <c r="BF88" s="163" t="n">
        <f aca="false">IF(N88="snížená",J88,0)</f>
        <v>0</v>
      </c>
      <c r="BG88" s="163" t="n">
        <f aca="false">IF(N88="zákl. přenesená",J88,0)</f>
        <v>0</v>
      </c>
      <c r="BH88" s="163" t="n">
        <f aca="false">IF(N88="sníž. přenesená",J88,0)</f>
        <v>0</v>
      </c>
      <c r="BI88" s="163" t="n">
        <f aca="false">IF(N88="nulová",J88,0)</f>
        <v>0</v>
      </c>
      <c r="BJ88" s="4" t="s">
        <v>78</v>
      </c>
      <c r="BK88" s="163" t="n">
        <f aca="false">ROUND(I88*H88,2)</f>
        <v>12198.9</v>
      </c>
      <c r="BL88" s="4" t="s">
        <v>176</v>
      </c>
      <c r="BM88" s="162" t="s">
        <v>2671</v>
      </c>
    </row>
    <row r="89" s="20" customFormat="true" ht="10.5" hidden="false" customHeight="false" outlineLevel="0" collapsed="false">
      <c r="B89" s="21"/>
      <c r="D89" s="164" t="s">
        <v>178</v>
      </c>
      <c r="F89" s="165" t="s">
        <v>2672</v>
      </c>
      <c r="L89" s="21"/>
      <c r="M89" s="166"/>
      <c r="T89" s="52"/>
      <c r="AT89" s="4" t="s">
        <v>178</v>
      </c>
      <c r="AU89" s="4" t="s">
        <v>80</v>
      </c>
    </row>
    <row r="90" s="174" customFormat="true" ht="10.5" hidden="false" customHeight="false" outlineLevel="0" collapsed="false">
      <c r="B90" s="175"/>
      <c r="D90" s="169" t="s">
        <v>180</v>
      </c>
      <c r="E90" s="176"/>
      <c r="F90" s="177" t="s">
        <v>2673</v>
      </c>
      <c r="H90" s="178" t="n">
        <v>65.94</v>
      </c>
      <c r="L90" s="175"/>
      <c r="M90" s="179"/>
      <c r="T90" s="180"/>
      <c r="AT90" s="176" t="s">
        <v>180</v>
      </c>
      <c r="AU90" s="176" t="s">
        <v>80</v>
      </c>
      <c r="AV90" s="174" t="s">
        <v>80</v>
      </c>
      <c r="AW90" s="174" t="s">
        <v>32</v>
      </c>
      <c r="AX90" s="174" t="s">
        <v>78</v>
      </c>
      <c r="AY90" s="176" t="s">
        <v>170</v>
      </c>
    </row>
    <row r="91" s="20" customFormat="true" ht="62.65" hidden="false" customHeight="true" outlineLevel="0" collapsed="false">
      <c r="B91" s="21"/>
      <c r="C91" s="151" t="s">
        <v>80</v>
      </c>
      <c r="D91" s="151" t="s">
        <v>172</v>
      </c>
      <c r="E91" s="152" t="s">
        <v>2674</v>
      </c>
      <c r="F91" s="153" t="s">
        <v>2675</v>
      </c>
      <c r="G91" s="154" t="s">
        <v>175</v>
      </c>
      <c r="H91" s="155" t="n">
        <v>65.94</v>
      </c>
      <c r="I91" s="156" t="n">
        <v>47.2</v>
      </c>
      <c r="J91" s="157" t="n">
        <f aca="false">ROUND(I91*H91,2)</f>
        <v>3112.37</v>
      </c>
      <c r="K91" s="153"/>
      <c r="L91" s="21"/>
      <c r="M91" s="158"/>
      <c r="N91" s="159" t="s">
        <v>42</v>
      </c>
      <c r="O91" s="160" t="n">
        <v>0.07</v>
      </c>
      <c r="P91" s="160" t="n">
        <f aca="false">O91*H91</f>
        <v>4.6158</v>
      </c>
      <c r="Q91" s="160" t="n">
        <v>0</v>
      </c>
      <c r="R91" s="160" t="n">
        <f aca="false">Q91*H91</f>
        <v>0</v>
      </c>
      <c r="S91" s="160" t="n">
        <v>0</v>
      </c>
      <c r="T91" s="161" t="n">
        <f aca="false">S91*H91</f>
        <v>0</v>
      </c>
      <c r="AR91" s="162" t="s">
        <v>176</v>
      </c>
      <c r="AT91" s="162" t="s">
        <v>172</v>
      </c>
      <c r="AU91" s="162" t="s">
        <v>80</v>
      </c>
      <c r="AY91" s="4" t="s">
        <v>170</v>
      </c>
      <c r="BE91" s="163" t="n">
        <f aca="false">IF(N91="základní",J91,0)</f>
        <v>3112.37</v>
      </c>
      <c r="BF91" s="163" t="n">
        <f aca="false">IF(N91="snížená",J91,0)</f>
        <v>0</v>
      </c>
      <c r="BG91" s="163" t="n">
        <f aca="false">IF(N91="zákl. přenesená",J91,0)</f>
        <v>0</v>
      </c>
      <c r="BH91" s="163" t="n">
        <f aca="false">IF(N91="sníž. přenesená",J91,0)</f>
        <v>0</v>
      </c>
      <c r="BI91" s="163" t="n">
        <f aca="false">IF(N91="nulová",J91,0)</f>
        <v>0</v>
      </c>
      <c r="BJ91" s="4" t="s">
        <v>78</v>
      </c>
      <c r="BK91" s="163" t="n">
        <f aca="false">ROUND(I91*H91,2)</f>
        <v>3112.37</v>
      </c>
      <c r="BL91" s="4" t="s">
        <v>176</v>
      </c>
      <c r="BM91" s="162" t="s">
        <v>2676</v>
      </c>
    </row>
    <row r="92" s="20" customFormat="true" ht="10.5" hidden="false" customHeight="false" outlineLevel="0" collapsed="false">
      <c r="B92" s="21"/>
      <c r="D92" s="164" t="s">
        <v>178</v>
      </c>
      <c r="F92" s="165" t="s">
        <v>2677</v>
      </c>
      <c r="L92" s="21"/>
      <c r="M92" s="166"/>
      <c r="T92" s="52"/>
      <c r="AT92" s="4" t="s">
        <v>178</v>
      </c>
      <c r="AU92" s="4" t="s">
        <v>80</v>
      </c>
    </row>
    <row r="93" s="20" customFormat="true" ht="37.9" hidden="false" customHeight="true" outlineLevel="0" collapsed="false">
      <c r="B93" s="21"/>
      <c r="C93" s="151" t="s">
        <v>191</v>
      </c>
      <c r="D93" s="151" t="s">
        <v>172</v>
      </c>
      <c r="E93" s="152" t="s">
        <v>2678</v>
      </c>
      <c r="F93" s="153" t="s">
        <v>2679</v>
      </c>
      <c r="G93" s="154" t="s">
        <v>175</v>
      </c>
      <c r="H93" s="155" t="n">
        <v>65.94</v>
      </c>
      <c r="I93" s="156" t="n">
        <v>90.2</v>
      </c>
      <c r="J93" s="157" t="n">
        <f aca="false">ROUND(I93*H93,2)</f>
        <v>5947.79</v>
      </c>
      <c r="K93" s="153"/>
      <c r="L93" s="21"/>
      <c r="M93" s="158"/>
      <c r="N93" s="159" t="s">
        <v>42</v>
      </c>
      <c r="O93" s="160" t="n">
        <v>0.054</v>
      </c>
      <c r="P93" s="160" t="n">
        <f aca="false">O93*H93</f>
        <v>3.56076</v>
      </c>
      <c r="Q93" s="160" t="n">
        <v>0</v>
      </c>
      <c r="R93" s="160" t="n">
        <f aca="false">Q93*H93</f>
        <v>0</v>
      </c>
      <c r="S93" s="160" t="n">
        <v>0</v>
      </c>
      <c r="T93" s="161" t="n">
        <f aca="false">S93*H93</f>
        <v>0</v>
      </c>
      <c r="AR93" s="162" t="s">
        <v>176</v>
      </c>
      <c r="AT93" s="162" t="s">
        <v>172</v>
      </c>
      <c r="AU93" s="162" t="s">
        <v>80</v>
      </c>
      <c r="AY93" s="4" t="s">
        <v>170</v>
      </c>
      <c r="BE93" s="163" t="n">
        <f aca="false">IF(N93="základní",J93,0)</f>
        <v>5947.79</v>
      </c>
      <c r="BF93" s="163" t="n">
        <f aca="false">IF(N93="snížená",J93,0)</f>
        <v>0</v>
      </c>
      <c r="BG93" s="163" t="n">
        <f aca="false">IF(N93="zákl. přenesená",J93,0)</f>
        <v>0</v>
      </c>
      <c r="BH93" s="163" t="n">
        <f aca="false">IF(N93="sníž. přenesená",J93,0)</f>
        <v>0</v>
      </c>
      <c r="BI93" s="163" t="n">
        <f aca="false">IF(N93="nulová",J93,0)</f>
        <v>0</v>
      </c>
      <c r="BJ93" s="4" t="s">
        <v>78</v>
      </c>
      <c r="BK93" s="163" t="n">
        <f aca="false">ROUND(I93*H93,2)</f>
        <v>5947.79</v>
      </c>
      <c r="BL93" s="4" t="s">
        <v>176</v>
      </c>
      <c r="BM93" s="162" t="s">
        <v>2680</v>
      </c>
    </row>
    <row r="94" s="20" customFormat="true" ht="10.5" hidden="false" customHeight="false" outlineLevel="0" collapsed="false">
      <c r="B94" s="21"/>
      <c r="D94" s="164" t="s">
        <v>178</v>
      </c>
      <c r="F94" s="165" t="s">
        <v>2681</v>
      </c>
      <c r="L94" s="21"/>
      <c r="M94" s="166"/>
      <c r="T94" s="52"/>
      <c r="AT94" s="4" t="s">
        <v>178</v>
      </c>
      <c r="AU94" s="4" t="s">
        <v>80</v>
      </c>
    </row>
    <row r="95" s="20" customFormat="true" ht="37.9" hidden="false" customHeight="true" outlineLevel="0" collapsed="false">
      <c r="B95" s="21"/>
      <c r="C95" s="151" t="s">
        <v>176</v>
      </c>
      <c r="D95" s="151" t="s">
        <v>172</v>
      </c>
      <c r="E95" s="152" t="s">
        <v>2682</v>
      </c>
      <c r="F95" s="153" t="s">
        <v>2683</v>
      </c>
      <c r="G95" s="154" t="s">
        <v>260</v>
      </c>
      <c r="H95" s="155" t="n">
        <v>1200</v>
      </c>
      <c r="I95" s="156" t="n">
        <v>17.8</v>
      </c>
      <c r="J95" s="157" t="n">
        <f aca="false">ROUND(I95*H95,2)</f>
        <v>21360</v>
      </c>
      <c r="K95" s="153"/>
      <c r="L95" s="21"/>
      <c r="M95" s="158"/>
      <c r="N95" s="159" t="s">
        <v>42</v>
      </c>
      <c r="O95" s="160" t="n">
        <v>0.012</v>
      </c>
      <c r="P95" s="160" t="n">
        <f aca="false">O95*H95</f>
        <v>14.4</v>
      </c>
      <c r="Q95" s="160" t="n">
        <v>0</v>
      </c>
      <c r="R95" s="160" t="n">
        <f aca="false">Q95*H95</f>
        <v>0</v>
      </c>
      <c r="S95" s="160" t="n">
        <v>0</v>
      </c>
      <c r="T95" s="161" t="n">
        <f aca="false">S95*H95</f>
        <v>0</v>
      </c>
      <c r="AR95" s="162" t="s">
        <v>176</v>
      </c>
      <c r="AT95" s="162" t="s">
        <v>172</v>
      </c>
      <c r="AU95" s="162" t="s">
        <v>80</v>
      </c>
      <c r="AY95" s="4" t="s">
        <v>170</v>
      </c>
      <c r="BE95" s="163" t="n">
        <f aca="false">IF(N95="základní",J95,0)</f>
        <v>21360</v>
      </c>
      <c r="BF95" s="163" t="n">
        <f aca="false">IF(N95="snížená",J95,0)</f>
        <v>0</v>
      </c>
      <c r="BG95" s="163" t="n">
        <f aca="false">IF(N95="zákl. přenesená",J95,0)</f>
        <v>0</v>
      </c>
      <c r="BH95" s="163" t="n">
        <f aca="false">IF(N95="sníž. přenesená",J95,0)</f>
        <v>0</v>
      </c>
      <c r="BI95" s="163" t="n">
        <f aca="false">IF(N95="nulová",J95,0)</f>
        <v>0</v>
      </c>
      <c r="BJ95" s="4" t="s">
        <v>78</v>
      </c>
      <c r="BK95" s="163" t="n">
        <f aca="false">ROUND(I95*H95,2)</f>
        <v>21360</v>
      </c>
      <c r="BL95" s="4" t="s">
        <v>176</v>
      </c>
      <c r="BM95" s="162" t="s">
        <v>2684</v>
      </c>
    </row>
    <row r="96" s="20" customFormat="true" ht="10.5" hidden="false" customHeight="false" outlineLevel="0" collapsed="false">
      <c r="B96" s="21"/>
      <c r="D96" s="164" t="s">
        <v>178</v>
      </c>
      <c r="F96" s="165" t="s">
        <v>2685</v>
      </c>
      <c r="L96" s="21"/>
      <c r="M96" s="166"/>
      <c r="T96" s="52"/>
      <c r="AT96" s="4" t="s">
        <v>178</v>
      </c>
      <c r="AU96" s="4" t="s">
        <v>80</v>
      </c>
    </row>
    <row r="97" s="167" customFormat="true" ht="10.5" hidden="false" customHeight="false" outlineLevel="0" collapsed="false">
      <c r="B97" s="168"/>
      <c r="D97" s="169" t="s">
        <v>180</v>
      </c>
      <c r="E97" s="170"/>
      <c r="F97" s="171" t="s">
        <v>2686</v>
      </c>
      <c r="H97" s="170"/>
      <c r="L97" s="168"/>
      <c r="M97" s="172"/>
      <c r="T97" s="173"/>
      <c r="AT97" s="170" t="s">
        <v>180</v>
      </c>
      <c r="AU97" s="170" t="s">
        <v>80</v>
      </c>
      <c r="AV97" s="167" t="s">
        <v>78</v>
      </c>
      <c r="AW97" s="167" t="s">
        <v>32</v>
      </c>
      <c r="AX97" s="167" t="s">
        <v>71</v>
      </c>
      <c r="AY97" s="170" t="s">
        <v>170</v>
      </c>
    </row>
    <row r="98" s="174" customFormat="true" ht="10.5" hidden="false" customHeight="false" outlineLevel="0" collapsed="false">
      <c r="B98" s="175"/>
      <c r="D98" s="169" t="s">
        <v>180</v>
      </c>
      <c r="E98" s="176"/>
      <c r="F98" s="177" t="s">
        <v>2687</v>
      </c>
      <c r="H98" s="178" t="n">
        <v>1200</v>
      </c>
      <c r="L98" s="175"/>
      <c r="M98" s="179"/>
      <c r="T98" s="180"/>
      <c r="AT98" s="176" t="s">
        <v>180</v>
      </c>
      <c r="AU98" s="176" t="s">
        <v>80</v>
      </c>
      <c r="AV98" s="174" t="s">
        <v>80</v>
      </c>
      <c r="AW98" s="174" t="s">
        <v>32</v>
      </c>
      <c r="AX98" s="174" t="s">
        <v>78</v>
      </c>
      <c r="AY98" s="176" t="s">
        <v>170</v>
      </c>
    </row>
    <row r="99" s="20" customFormat="true" ht="37.9" hidden="false" customHeight="true" outlineLevel="0" collapsed="false">
      <c r="B99" s="21"/>
      <c r="C99" s="151" t="s">
        <v>204</v>
      </c>
      <c r="D99" s="151" t="s">
        <v>172</v>
      </c>
      <c r="E99" s="152" t="s">
        <v>2688</v>
      </c>
      <c r="F99" s="153" t="s">
        <v>2689</v>
      </c>
      <c r="G99" s="154" t="s">
        <v>260</v>
      </c>
      <c r="H99" s="155" t="n">
        <v>1200</v>
      </c>
      <c r="I99" s="156" t="n">
        <v>16.1</v>
      </c>
      <c r="J99" s="157" t="n">
        <f aca="false">ROUND(I99*H99,2)</f>
        <v>19320</v>
      </c>
      <c r="K99" s="153"/>
      <c r="L99" s="21"/>
      <c r="M99" s="158"/>
      <c r="N99" s="159" t="s">
        <v>42</v>
      </c>
      <c r="O99" s="160" t="n">
        <v>0.045</v>
      </c>
      <c r="P99" s="160" t="n">
        <f aca="false">O99*H99</f>
        <v>54</v>
      </c>
      <c r="Q99" s="160" t="n">
        <v>0</v>
      </c>
      <c r="R99" s="160" t="n">
        <f aca="false">Q99*H99</f>
        <v>0</v>
      </c>
      <c r="S99" s="160" t="n">
        <v>0</v>
      </c>
      <c r="T99" s="161" t="n">
        <f aca="false">S99*H99</f>
        <v>0</v>
      </c>
      <c r="AR99" s="162" t="s">
        <v>176</v>
      </c>
      <c r="AT99" s="162" t="s">
        <v>172</v>
      </c>
      <c r="AU99" s="162" t="s">
        <v>80</v>
      </c>
      <c r="AY99" s="4" t="s">
        <v>170</v>
      </c>
      <c r="BE99" s="163" t="n">
        <f aca="false">IF(N99="základní",J99,0)</f>
        <v>19320</v>
      </c>
      <c r="BF99" s="163" t="n">
        <f aca="false">IF(N99="snížená",J99,0)</f>
        <v>0</v>
      </c>
      <c r="BG99" s="163" t="n">
        <f aca="false">IF(N99="zákl. přenesená",J99,0)</f>
        <v>0</v>
      </c>
      <c r="BH99" s="163" t="n">
        <f aca="false">IF(N99="sníž. přenesená",J99,0)</f>
        <v>0</v>
      </c>
      <c r="BI99" s="163" t="n">
        <f aca="false">IF(N99="nulová",J99,0)</f>
        <v>0</v>
      </c>
      <c r="BJ99" s="4" t="s">
        <v>78</v>
      </c>
      <c r="BK99" s="163" t="n">
        <f aca="false">ROUND(I99*H99,2)</f>
        <v>19320</v>
      </c>
      <c r="BL99" s="4" t="s">
        <v>176</v>
      </c>
      <c r="BM99" s="162" t="s">
        <v>2690</v>
      </c>
    </row>
    <row r="100" s="20" customFormat="true" ht="10.5" hidden="false" customHeight="false" outlineLevel="0" collapsed="false">
      <c r="B100" s="21"/>
      <c r="D100" s="164" t="s">
        <v>178</v>
      </c>
      <c r="F100" s="165" t="s">
        <v>2691</v>
      </c>
      <c r="L100" s="21"/>
      <c r="M100" s="166"/>
      <c r="T100" s="52"/>
      <c r="AT100" s="4" t="s">
        <v>178</v>
      </c>
      <c r="AU100" s="4" t="s">
        <v>80</v>
      </c>
    </row>
    <row r="101" s="20" customFormat="true" ht="16.5" hidden="false" customHeight="true" outlineLevel="0" collapsed="false">
      <c r="B101" s="21"/>
      <c r="C101" s="188" t="s">
        <v>211</v>
      </c>
      <c r="D101" s="188" t="s">
        <v>229</v>
      </c>
      <c r="E101" s="189" t="s">
        <v>2692</v>
      </c>
      <c r="F101" s="190" t="s">
        <v>2693</v>
      </c>
      <c r="G101" s="191" t="s">
        <v>1552</v>
      </c>
      <c r="H101" s="192" t="n">
        <v>24</v>
      </c>
      <c r="I101" s="193" t="n">
        <v>103</v>
      </c>
      <c r="J101" s="194" t="n">
        <f aca="false">ROUND(I101*H101,2)</f>
        <v>2472</v>
      </c>
      <c r="K101" s="190"/>
      <c r="L101" s="195"/>
      <c r="M101" s="196"/>
      <c r="N101" s="197" t="s">
        <v>42</v>
      </c>
      <c r="O101" s="160" t="n">
        <v>0</v>
      </c>
      <c r="P101" s="160" t="n">
        <f aca="false">O101*H101</f>
        <v>0</v>
      </c>
      <c r="Q101" s="160" t="n">
        <v>0.001</v>
      </c>
      <c r="R101" s="160" t="n">
        <f aca="false">Q101*H101</f>
        <v>0.024</v>
      </c>
      <c r="S101" s="160" t="n">
        <v>0</v>
      </c>
      <c r="T101" s="161" t="n">
        <f aca="false">S101*H101</f>
        <v>0</v>
      </c>
      <c r="AR101" s="162" t="s">
        <v>223</v>
      </c>
      <c r="AT101" s="162" t="s">
        <v>229</v>
      </c>
      <c r="AU101" s="162" t="s">
        <v>80</v>
      </c>
      <c r="AY101" s="4" t="s">
        <v>170</v>
      </c>
      <c r="BE101" s="163" t="n">
        <f aca="false">IF(N101="základní",J101,0)</f>
        <v>2472</v>
      </c>
      <c r="BF101" s="163" t="n">
        <f aca="false">IF(N101="snížená",J101,0)</f>
        <v>0</v>
      </c>
      <c r="BG101" s="163" t="n">
        <f aca="false">IF(N101="zákl. přenesená",J101,0)</f>
        <v>0</v>
      </c>
      <c r="BH101" s="163" t="n">
        <f aca="false">IF(N101="sníž. přenesená",J101,0)</f>
        <v>0</v>
      </c>
      <c r="BI101" s="163" t="n">
        <f aca="false">IF(N101="nulová",J101,0)</f>
        <v>0</v>
      </c>
      <c r="BJ101" s="4" t="s">
        <v>78</v>
      </c>
      <c r="BK101" s="163" t="n">
        <f aca="false">ROUND(I101*H101,2)</f>
        <v>2472</v>
      </c>
      <c r="BL101" s="4" t="s">
        <v>176</v>
      </c>
      <c r="BM101" s="162" t="s">
        <v>2694</v>
      </c>
    </row>
    <row r="102" s="174" customFormat="true" ht="10.5" hidden="false" customHeight="false" outlineLevel="0" collapsed="false">
      <c r="B102" s="175"/>
      <c r="D102" s="169" t="s">
        <v>180</v>
      </c>
      <c r="F102" s="177" t="s">
        <v>2695</v>
      </c>
      <c r="H102" s="178" t="n">
        <v>24</v>
      </c>
      <c r="L102" s="175"/>
      <c r="M102" s="179"/>
      <c r="T102" s="180"/>
      <c r="AT102" s="176" t="s">
        <v>180</v>
      </c>
      <c r="AU102" s="176" t="s">
        <v>80</v>
      </c>
      <c r="AV102" s="174" t="s">
        <v>80</v>
      </c>
      <c r="AW102" s="174" t="s">
        <v>3</v>
      </c>
      <c r="AX102" s="174" t="s">
        <v>78</v>
      </c>
      <c r="AY102" s="176" t="s">
        <v>170</v>
      </c>
    </row>
    <row r="103" s="139" customFormat="true" ht="22.9" hidden="false" customHeight="true" outlineLevel="0" collapsed="false">
      <c r="B103" s="140"/>
      <c r="D103" s="141" t="s">
        <v>70</v>
      </c>
      <c r="E103" s="149" t="s">
        <v>204</v>
      </c>
      <c r="F103" s="149" t="s">
        <v>2696</v>
      </c>
      <c r="J103" s="150" t="n">
        <f aca="false">BK103</f>
        <v>198360.08</v>
      </c>
      <c r="L103" s="140"/>
      <c r="M103" s="144"/>
      <c r="P103" s="145" t="n">
        <f aca="false">SUM(P104:P109)</f>
        <v>99.067</v>
      </c>
      <c r="R103" s="145" t="n">
        <f aca="false">SUM(R104:R109)</f>
        <v>45.70898</v>
      </c>
      <c r="T103" s="146" t="n">
        <f aca="false">SUM(T104:T109)</f>
        <v>0</v>
      </c>
      <c r="AR103" s="141" t="s">
        <v>78</v>
      </c>
      <c r="AT103" s="147" t="s">
        <v>70</v>
      </c>
      <c r="AU103" s="147" t="s">
        <v>78</v>
      </c>
      <c r="AY103" s="141" t="s">
        <v>170</v>
      </c>
      <c r="BK103" s="148" t="n">
        <f aca="false">SUM(BK104:BK109)</f>
        <v>198360.08</v>
      </c>
    </row>
    <row r="104" s="20" customFormat="true" ht="33" hidden="false" customHeight="true" outlineLevel="0" collapsed="false">
      <c r="B104" s="21"/>
      <c r="C104" s="151" t="s">
        <v>216</v>
      </c>
      <c r="D104" s="151" t="s">
        <v>172</v>
      </c>
      <c r="E104" s="152" t="s">
        <v>2697</v>
      </c>
      <c r="F104" s="153" t="s">
        <v>2698</v>
      </c>
      <c r="G104" s="154" t="s">
        <v>260</v>
      </c>
      <c r="H104" s="155" t="n">
        <v>157</v>
      </c>
      <c r="I104" s="156" t="n">
        <v>373</v>
      </c>
      <c r="J104" s="157" t="n">
        <f aca="false">ROUND(I104*H104,2)</f>
        <v>58561</v>
      </c>
      <c r="K104" s="153"/>
      <c r="L104" s="21"/>
      <c r="M104" s="158"/>
      <c r="N104" s="159" t="s">
        <v>42</v>
      </c>
      <c r="O104" s="160" t="n">
        <v>0.041</v>
      </c>
      <c r="P104" s="160" t="n">
        <f aca="false">O104*H104</f>
        <v>6.437</v>
      </c>
      <c r="Q104" s="160" t="n">
        <v>0</v>
      </c>
      <c r="R104" s="160" t="n">
        <f aca="false">Q104*H104</f>
        <v>0</v>
      </c>
      <c r="S104" s="160" t="n">
        <v>0</v>
      </c>
      <c r="T104" s="161" t="n">
        <f aca="false">S104*H104</f>
        <v>0</v>
      </c>
      <c r="AR104" s="162" t="s">
        <v>176</v>
      </c>
      <c r="AT104" s="162" t="s">
        <v>172</v>
      </c>
      <c r="AU104" s="162" t="s">
        <v>80</v>
      </c>
      <c r="AY104" s="4" t="s">
        <v>170</v>
      </c>
      <c r="BE104" s="163" t="n">
        <f aca="false">IF(N104="základní",J104,0)</f>
        <v>58561</v>
      </c>
      <c r="BF104" s="163" t="n">
        <f aca="false">IF(N104="snížená",J104,0)</f>
        <v>0</v>
      </c>
      <c r="BG104" s="163" t="n">
        <f aca="false">IF(N104="zákl. přenesená",J104,0)</f>
        <v>0</v>
      </c>
      <c r="BH104" s="163" t="n">
        <f aca="false">IF(N104="sníž. přenesená",J104,0)</f>
        <v>0</v>
      </c>
      <c r="BI104" s="163" t="n">
        <f aca="false">IF(N104="nulová",J104,0)</f>
        <v>0</v>
      </c>
      <c r="BJ104" s="4" t="s">
        <v>78</v>
      </c>
      <c r="BK104" s="163" t="n">
        <f aca="false">ROUND(I104*H104,2)</f>
        <v>58561</v>
      </c>
      <c r="BL104" s="4" t="s">
        <v>176</v>
      </c>
      <c r="BM104" s="162" t="s">
        <v>2699</v>
      </c>
    </row>
    <row r="105" s="20" customFormat="true" ht="10.5" hidden="false" customHeight="false" outlineLevel="0" collapsed="false">
      <c r="B105" s="21"/>
      <c r="D105" s="164" t="s">
        <v>178</v>
      </c>
      <c r="F105" s="165" t="s">
        <v>2700</v>
      </c>
      <c r="L105" s="21"/>
      <c r="M105" s="166"/>
      <c r="T105" s="52"/>
      <c r="AT105" s="4" t="s">
        <v>178</v>
      </c>
      <c r="AU105" s="4" t="s">
        <v>80</v>
      </c>
    </row>
    <row r="106" s="20" customFormat="true" ht="78" hidden="false" customHeight="true" outlineLevel="0" collapsed="false">
      <c r="B106" s="21"/>
      <c r="C106" s="151" t="s">
        <v>223</v>
      </c>
      <c r="D106" s="151" t="s">
        <v>172</v>
      </c>
      <c r="E106" s="152" t="s">
        <v>2701</v>
      </c>
      <c r="F106" s="153" t="s">
        <v>2702</v>
      </c>
      <c r="G106" s="154" t="s">
        <v>260</v>
      </c>
      <c r="H106" s="155" t="n">
        <v>157</v>
      </c>
      <c r="I106" s="156" t="n">
        <v>358</v>
      </c>
      <c r="J106" s="157" t="n">
        <f aca="false">ROUND(I106*H106,2)</f>
        <v>56206</v>
      </c>
      <c r="K106" s="153"/>
      <c r="L106" s="21"/>
      <c r="M106" s="158"/>
      <c r="N106" s="159" t="s">
        <v>42</v>
      </c>
      <c r="O106" s="160" t="n">
        <v>0.59</v>
      </c>
      <c r="P106" s="160" t="n">
        <f aca="false">O106*H106</f>
        <v>92.63</v>
      </c>
      <c r="Q106" s="160" t="n">
        <v>0.11162</v>
      </c>
      <c r="R106" s="160" t="n">
        <f aca="false">Q106*H106</f>
        <v>17.52434</v>
      </c>
      <c r="S106" s="160" t="n">
        <v>0</v>
      </c>
      <c r="T106" s="161" t="n">
        <f aca="false">S106*H106</f>
        <v>0</v>
      </c>
      <c r="AR106" s="162" t="s">
        <v>176</v>
      </c>
      <c r="AT106" s="162" t="s">
        <v>172</v>
      </c>
      <c r="AU106" s="162" t="s">
        <v>80</v>
      </c>
      <c r="AY106" s="4" t="s">
        <v>170</v>
      </c>
      <c r="BE106" s="163" t="n">
        <f aca="false">IF(N106="základní",J106,0)</f>
        <v>56206</v>
      </c>
      <c r="BF106" s="163" t="n">
        <f aca="false">IF(N106="snížená",J106,0)</f>
        <v>0</v>
      </c>
      <c r="BG106" s="163" t="n">
        <f aca="false">IF(N106="zákl. přenesená",J106,0)</f>
        <v>0</v>
      </c>
      <c r="BH106" s="163" t="n">
        <f aca="false">IF(N106="sníž. přenesená",J106,0)</f>
        <v>0</v>
      </c>
      <c r="BI106" s="163" t="n">
        <f aca="false">IF(N106="nulová",J106,0)</f>
        <v>0</v>
      </c>
      <c r="BJ106" s="4" t="s">
        <v>78</v>
      </c>
      <c r="BK106" s="163" t="n">
        <f aca="false">ROUND(I106*H106,2)</f>
        <v>56206</v>
      </c>
      <c r="BL106" s="4" t="s">
        <v>176</v>
      </c>
      <c r="BM106" s="162" t="s">
        <v>2703</v>
      </c>
    </row>
    <row r="107" s="20" customFormat="true" ht="10.5" hidden="false" customHeight="false" outlineLevel="0" collapsed="false">
      <c r="B107" s="21"/>
      <c r="D107" s="164" t="s">
        <v>178</v>
      </c>
      <c r="F107" s="165" t="s">
        <v>2704</v>
      </c>
      <c r="L107" s="21"/>
      <c r="M107" s="166"/>
      <c r="T107" s="52"/>
      <c r="AT107" s="4" t="s">
        <v>178</v>
      </c>
      <c r="AU107" s="4" t="s">
        <v>80</v>
      </c>
    </row>
    <row r="108" s="20" customFormat="true" ht="16.5" hidden="false" customHeight="true" outlineLevel="0" collapsed="false">
      <c r="B108" s="21"/>
      <c r="C108" s="188" t="s">
        <v>228</v>
      </c>
      <c r="D108" s="188" t="s">
        <v>229</v>
      </c>
      <c r="E108" s="189" t="s">
        <v>2705</v>
      </c>
      <c r="F108" s="190" t="s">
        <v>2706</v>
      </c>
      <c r="G108" s="191" t="s">
        <v>260</v>
      </c>
      <c r="H108" s="192" t="n">
        <v>160.14</v>
      </c>
      <c r="I108" s="193" t="n">
        <v>522</v>
      </c>
      <c r="J108" s="194" t="n">
        <f aca="false">ROUND(I108*H108,2)</f>
        <v>83593.08</v>
      </c>
      <c r="K108" s="190"/>
      <c r="L108" s="195"/>
      <c r="M108" s="196"/>
      <c r="N108" s="197" t="s">
        <v>42</v>
      </c>
      <c r="O108" s="160" t="n">
        <v>0</v>
      </c>
      <c r="P108" s="160" t="n">
        <f aca="false">O108*H108</f>
        <v>0</v>
      </c>
      <c r="Q108" s="160" t="n">
        <v>0.176</v>
      </c>
      <c r="R108" s="160" t="n">
        <f aca="false">Q108*H108</f>
        <v>28.18464</v>
      </c>
      <c r="S108" s="160" t="n">
        <v>0</v>
      </c>
      <c r="T108" s="161" t="n">
        <f aca="false">S108*H108</f>
        <v>0</v>
      </c>
      <c r="AR108" s="162" t="s">
        <v>223</v>
      </c>
      <c r="AT108" s="162" t="s">
        <v>229</v>
      </c>
      <c r="AU108" s="162" t="s">
        <v>80</v>
      </c>
      <c r="AY108" s="4" t="s">
        <v>170</v>
      </c>
      <c r="BE108" s="163" t="n">
        <f aca="false">IF(N108="základní",J108,0)</f>
        <v>83593.08</v>
      </c>
      <c r="BF108" s="163" t="n">
        <f aca="false">IF(N108="snížená",J108,0)</f>
        <v>0</v>
      </c>
      <c r="BG108" s="163" t="n">
        <f aca="false">IF(N108="zákl. přenesená",J108,0)</f>
        <v>0</v>
      </c>
      <c r="BH108" s="163" t="n">
        <f aca="false">IF(N108="sníž. přenesená",J108,0)</f>
        <v>0</v>
      </c>
      <c r="BI108" s="163" t="n">
        <f aca="false">IF(N108="nulová",J108,0)</f>
        <v>0</v>
      </c>
      <c r="BJ108" s="4" t="s">
        <v>78</v>
      </c>
      <c r="BK108" s="163" t="n">
        <f aca="false">ROUND(I108*H108,2)</f>
        <v>83593.08</v>
      </c>
      <c r="BL108" s="4" t="s">
        <v>176</v>
      </c>
      <c r="BM108" s="162" t="s">
        <v>2707</v>
      </c>
    </row>
    <row r="109" s="174" customFormat="true" ht="10.5" hidden="false" customHeight="false" outlineLevel="0" collapsed="false">
      <c r="B109" s="175"/>
      <c r="D109" s="169" t="s">
        <v>180</v>
      </c>
      <c r="F109" s="177" t="s">
        <v>2708</v>
      </c>
      <c r="H109" s="178" t="n">
        <v>160.14</v>
      </c>
      <c r="L109" s="175"/>
      <c r="M109" s="179"/>
      <c r="T109" s="180"/>
      <c r="AT109" s="176" t="s">
        <v>180</v>
      </c>
      <c r="AU109" s="176" t="s">
        <v>80</v>
      </c>
      <c r="AV109" s="174" t="s">
        <v>80</v>
      </c>
      <c r="AW109" s="174" t="s">
        <v>3</v>
      </c>
      <c r="AX109" s="174" t="s">
        <v>78</v>
      </c>
      <c r="AY109" s="176" t="s">
        <v>170</v>
      </c>
    </row>
    <row r="110" s="139" customFormat="true" ht="22.9" hidden="false" customHeight="true" outlineLevel="0" collapsed="false">
      <c r="B110" s="140"/>
      <c r="D110" s="141" t="s">
        <v>70</v>
      </c>
      <c r="E110" s="149" t="s">
        <v>211</v>
      </c>
      <c r="F110" s="149" t="s">
        <v>417</v>
      </c>
      <c r="J110" s="150" t="n">
        <f aca="false">BK110</f>
        <v>18548.88</v>
      </c>
      <c r="L110" s="140"/>
      <c r="M110" s="144"/>
      <c r="P110" s="145" t="n">
        <f aca="false">SUM(P111:P112)</f>
        <v>11.03376</v>
      </c>
      <c r="R110" s="145" t="n">
        <f aca="false">SUM(R111:R112)</f>
        <v>6.1602264</v>
      </c>
      <c r="T110" s="146" t="n">
        <f aca="false">SUM(T111:T112)</f>
        <v>0</v>
      </c>
      <c r="AR110" s="141" t="s">
        <v>78</v>
      </c>
      <c r="AT110" s="147" t="s">
        <v>70</v>
      </c>
      <c r="AU110" s="147" t="s">
        <v>78</v>
      </c>
      <c r="AY110" s="141" t="s">
        <v>170</v>
      </c>
      <c r="BK110" s="148" t="n">
        <f aca="false">SUM(BK111:BK112)</f>
        <v>18548.88</v>
      </c>
    </row>
    <row r="111" s="20" customFormat="true" ht="33" hidden="false" customHeight="true" outlineLevel="0" collapsed="false">
      <c r="B111" s="21"/>
      <c r="C111" s="151" t="s">
        <v>236</v>
      </c>
      <c r="D111" s="151" t="s">
        <v>172</v>
      </c>
      <c r="E111" s="152" t="s">
        <v>2709</v>
      </c>
      <c r="F111" s="153" t="s">
        <v>2710</v>
      </c>
      <c r="G111" s="154" t="s">
        <v>260</v>
      </c>
      <c r="H111" s="155" t="n">
        <v>21.72</v>
      </c>
      <c r="I111" s="156" t="n">
        <v>854</v>
      </c>
      <c r="J111" s="157" t="n">
        <f aca="false">ROUND(I111*H111,2)</f>
        <v>18548.88</v>
      </c>
      <c r="K111" s="153"/>
      <c r="L111" s="21"/>
      <c r="M111" s="158"/>
      <c r="N111" s="159" t="s">
        <v>42</v>
      </c>
      <c r="O111" s="160" t="n">
        <v>0.508</v>
      </c>
      <c r="P111" s="160" t="n">
        <f aca="false">O111*H111</f>
        <v>11.03376</v>
      </c>
      <c r="Q111" s="160" t="n">
        <v>0.28362</v>
      </c>
      <c r="R111" s="160" t="n">
        <f aca="false">Q111*H111</f>
        <v>6.1602264</v>
      </c>
      <c r="S111" s="160" t="n">
        <v>0</v>
      </c>
      <c r="T111" s="161" t="n">
        <f aca="false">S111*H111</f>
        <v>0</v>
      </c>
      <c r="AR111" s="162" t="s">
        <v>176</v>
      </c>
      <c r="AT111" s="162" t="s">
        <v>172</v>
      </c>
      <c r="AU111" s="162" t="s">
        <v>80</v>
      </c>
      <c r="AY111" s="4" t="s">
        <v>170</v>
      </c>
      <c r="BE111" s="163" t="n">
        <f aca="false">IF(N111="základní",J111,0)</f>
        <v>18548.88</v>
      </c>
      <c r="BF111" s="163" t="n">
        <f aca="false">IF(N111="snížená",J111,0)</f>
        <v>0</v>
      </c>
      <c r="BG111" s="163" t="n">
        <f aca="false">IF(N111="zákl. přenesená",J111,0)</f>
        <v>0</v>
      </c>
      <c r="BH111" s="163" t="n">
        <f aca="false">IF(N111="sníž. přenesená",J111,0)</f>
        <v>0</v>
      </c>
      <c r="BI111" s="163" t="n">
        <f aca="false">IF(N111="nulová",J111,0)</f>
        <v>0</v>
      </c>
      <c r="BJ111" s="4" t="s">
        <v>78</v>
      </c>
      <c r="BK111" s="163" t="n">
        <f aca="false">ROUND(I111*H111,2)</f>
        <v>18548.88</v>
      </c>
      <c r="BL111" s="4" t="s">
        <v>176</v>
      </c>
      <c r="BM111" s="162" t="s">
        <v>2711</v>
      </c>
    </row>
    <row r="112" s="20" customFormat="true" ht="10.5" hidden="false" customHeight="false" outlineLevel="0" collapsed="false">
      <c r="B112" s="21"/>
      <c r="D112" s="164" t="s">
        <v>178</v>
      </c>
      <c r="F112" s="165" t="s">
        <v>2712</v>
      </c>
      <c r="L112" s="21"/>
      <c r="M112" s="166"/>
      <c r="T112" s="52"/>
      <c r="AT112" s="4" t="s">
        <v>178</v>
      </c>
      <c r="AU112" s="4" t="s">
        <v>80</v>
      </c>
    </row>
    <row r="113" s="139" customFormat="true" ht="22.9" hidden="false" customHeight="true" outlineLevel="0" collapsed="false">
      <c r="B113" s="140"/>
      <c r="D113" s="141" t="s">
        <v>70</v>
      </c>
      <c r="E113" s="149" t="s">
        <v>228</v>
      </c>
      <c r="F113" s="149" t="s">
        <v>687</v>
      </c>
      <c r="J113" s="150" t="n">
        <f aca="false">BK113</f>
        <v>52998.08</v>
      </c>
      <c r="L113" s="140"/>
      <c r="M113" s="144"/>
      <c r="P113" s="145" t="n">
        <f aca="false">SUM(P114:P117)</f>
        <v>27.724</v>
      </c>
      <c r="R113" s="145" t="n">
        <f aca="false">SUM(R114:R117)</f>
        <v>21.6621184</v>
      </c>
      <c r="T113" s="146" t="n">
        <f aca="false">SUM(T114:T117)</f>
        <v>0</v>
      </c>
      <c r="AR113" s="141" t="s">
        <v>78</v>
      </c>
      <c r="AT113" s="147" t="s">
        <v>70</v>
      </c>
      <c r="AU113" s="147" t="s">
        <v>78</v>
      </c>
      <c r="AY113" s="141" t="s">
        <v>170</v>
      </c>
      <c r="BK113" s="148" t="n">
        <f aca="false">SUM(BK114:BK117)</f>
        <v>52998.08</v>
      </c>
    </row>
    <row r="114" s="20" customFormat="true" ht="49.15" hidden="false" customHeight="true" outlineLevel="0" collapsed="false">
      <c r="B114" s="21"/>
      <c r="C114" s="151" t="s">
        <v>244</v>
      </c>
      <c r="D114" s="151" t="s">
        <v>172</v>
      </c>
      <c r="E114" s="152" t="s">
        <v>2713</v>
      </c>
      <c r="F114" s="153" t="s">
        <v>2714</v>
      </c>
      <c r="G114" s="154" t="s">
        <v>352</v>
      </c>
      <c r="H114" s="155" t="n">
        <v>116</v>
      </c>
      <c r="I114" s="156" t="n">
        <v>259</v>
      </c>
      <c r="J114" s="157" t="n">
        <f aca="false">ROUND(I114*H114,2)</f>
        <v>30044</v>
      </c>
      <c r="K114" s="153"/>
      <c r="L114" s="21"/>
      <c r="M114" s="158"/>
      <c r="N114" s="159" t="s">
        <v>42</v>
      </c>
      <c r="O114" s="160" t="n">
        <v>0.239</v>
      </c>
      <c r="P114" s="160" t="n">
        <f aca="false">O114*H114</f>
        <v>27.724</v>
      </c>
      <c r="Q114" s="160" t="n">
        <v>0.1295</v>
      </c>
      <c r="R114" s="160" t="n">
        <f aca="false">Q114*H114</f>
        <v>15.022</v>
      </c>
      <c r="S114" s="160" t="n">
        <v>0</v>
      </c>
      <c r="T114" s="161" t="n">
        <f aca="false">S114*H114</f>
        <v>0</v>
      </c>
      <c r="AR114" s="162" t="s">
        <v>176</v>
      </c>
      <c r="AT114" s="162" t="s">
        <v>172</v>
      </c>
      <c r="AU114" s="162" t="s">
        <v>80</v>
      </c>
      <c r="AY114" s="4" t="s">
        <v>170</v>
      </c>
      <c r="BE114" s="163" t="n">
        <f aca="false">IF(N114="základní",J114,0)</f>
        <v>30044</v>
      </c>
      <c r="BF114" s="163" t="n">
        <f aca="false">IF(N114="snížená",J114,0)</f>
        <v>0</v>
      </c>
      <c r="BG114" s="163" t="n">
        <f aca="false">IF(N114="zákl. přenesená",J114,0)</f>
        <v>0</v>
      </c>
      <c r="BH114" s="163" t="n">
        <f aca="false">IF(N114="sníž. přenesená",J114,0)</f>
        <v>0</v>
      </c>
      <c r="BI114" s="163" t="n">
        <f aca="false">IF(N114="nulová",J114,0)</f>
        <v>0</v>
      </c>
      <c r="BJ114" s="4" t="s">
        <v>78</v>
      </c>
      <c r="BK114" s="163" t="n">
        <f aca="false">ROUND(I114*H114,2)</f>
        <v>30044</v>
      </c>
      <c r="BL114" s="4" t="s">
        <v>176</v>
      </c>
      <c r="BM114" s="162" t="s">
        <v>2715</v>
      </c>
    </row>
    <row r="115" s="20" customFormat="true" ht="10.5" hidden="false" customHeight="false" outlineLevel="0" collapsed="false">
      <c r="B115" s="21"/>
      <c r="D115" s="164" t="s">
        <v>178</v>
      </c>
      <c r="F115" s="165" t="s">
        <v>2716</v>
      </c>
      <c r="L115" s="21"/>
      <c r="M115" s="166"/>
      <c r="T115" s="52"/>
      <c r="AT115" s="4" t="s">
        <v>178</v>
      </c>
      <c r="AU115" s="4" t="s">
        <v>80</v>
      </c>
    </row>
    <row r="116" s="20" customFormat="true" ht="16.5" hidden="false" customHeight="true" outlineLevel="0" collapsed="false">
      <c r="B116" s="21"/>
      <c r="C116" s="188" t="s">
        <v>251</v>
      </c>
      <c r="D116" s="188" t="s">
        <v>229</v>
      </c>
      <c r="E116" s="189" t="s">
        <v>2717</v>
      </c>
      <c r="F116" s="190" t="s">
        <v>2718</v>
      </c>
      <c r="G116" s="191" t="s">
        <v>352</v>
      </c>
      <c r="H116" s="192" t="n">
        <v>118.32</v>
      </c>
      <c r="I116" s="193" t="n">
        <v>194</v>
      </c>
      <c r="J116" s="194" t="n">
        <f aca="false">ROUND(I116*H116,2)</f>
        <v>22954.08</v>
      </c>
      <c r="K116" s="190"/>
      <c r="L116" s="195"/>
      <c r="M116" s="196"/>
      <c r="N116" s="197" t="s">
        <v>42</v>
      </c>
      <c r="O116" s="160" t="n">
        <v>0</v>
      </c>
      <c r="P116" s="160" t="n">
        <f aca="false">O116*H116</f>
        <v>0</v>
      </c>
      <c r="Q116" s="160" t="n">
        <v>0.05612</v>
      </c>
      <c r="R116" s="160" t="n">
        <f aca="false">Q116*H116</f>
        <v>6.6401184</v>
      </c>
      <c r="S116" s="160" t="n">
        <v>0</v>
      </c>
      <c r="T116" s="161" t="n">
        <f aca="false">S116*H116</f>
        <v>0</v>
      </c>
      <c r="AR116" s="162" t="s">
        <v>223</v>
      </c>
      <c r="AT116" s="162" t="s">
        <v>229</v>
      </c>
      <c r="AU116" s="162" t="s">
        <v>80</v>
      </c>
      <c r="AY116" s="4" t="s">
        <v>170</v>
      </c>
      <c r="BE116" s="163" t="n">
        <f aca="false">IF(N116="základní",J116,0)</f>
        <v>22954.08</v>
      </c>
      <c r="BF116" s="163" t="n">
        <f aca="false">IF(N116="snížená",J116,0)</f>
        <v>0</v>
      </c>
      <c r="BG116" s="163" t="n">
        <f aca="false">IF(N116="zákl. přenesená",J116,0)</f>
        <v>0</v>
      </c>
      <c r="BH116" s="163" t="n">
        <f aca="false">IF(N116="sníž. přenesená",J116,0)</f>
        <v>0</v>
      </c>
      <c r="BI116" s="163" t="n">
        <f aca="false">IF(N116="nulová",J116,0)</f>
        <v>0</v>
      </c>
      <c r="BJ116" s="4" t="s">
        <v>78</v>
      </c>
      <c r="BK116" s="163" t="n">
        <f aca="false">ROUND(I116*H116,2)</f>
        <v>22954.08</v>
      </c>
      <c r="BL116" s="4" t="s">
        <v>176</v>
      </c>
      <c r="BM116" s="162" t="s">
        <v>2719</v>
      </c>
    </row>
    <row r="117" s="174" customFormat="true" ht="10.5" hidden="false" customHeight="false" outlineLevel="0" collapsed="false">
      <c r="B117" s="175"/>
      <c r="D117" s="169" t="s">
        <v>180</v>
      </c>
      <c r="F117" s="177" t="s">
        <v>2720</v>
      </c>
      <c r="H117" s="178" t="n">
        <v>118.32</v>
      </c>
      <c r="L117" s="175"/>
      <c r="M117" s="179"/>
      <c r="T117" s="180"/>
      <c r="AT117" s="176" t="s">
        <v>180</v>
      </c>
      <c r="AU117" s="176" t="s">
        <v>80</v>
      </c>
      <c r="AV117" s="174" t="s">
        <v>80</v>
      </c>
      <c r="AW117" s="174" t="s">
        <v>3</v>
      </c>
      <c r="AX117" s="174" t="s">
        <v>78</v>
      </c>
      <c r="AY117" s="176" t="s">
        <v>170</v>
      </c>
    </row>
    <row r="118" s="139" customFormat="true" ht="22.9" hidden="false" customHeight="true" outlineLevel="0" collapsed="false">
      <c r="B118" s="140"/>
      <c r="D118" s="141" t="s">
        <v>70</v>
      </c>
      <c r="E118" s="149" t="s">
        <v>745</v>
      </c>
      <c r="F118" s="149" t="s">
        <v>746</v>
      </c>
      <c r="J118" s="150" t="n">
        <f aca="false">BK118</f>
        <v>16844.1</v>
      </c>
      <c r="L118" s="140"/>
      <c r="M118" s="144"/>
      <c r="P118" s="145" t="n">
        <f aca="false">SUM(P119:P120)</f>
        <v>29.201335</v>
      </c>
      <c r="R118" s="145" t="n">
        <f aca="false">SUM(R119:R120)</f>
        <v>0</v>
      </c>
      <c r="T118" s="146" t="n">
        <f aca="false">SUM(T119:T120)</f>
        <v>0</v>
      </c>
      <c r="AR118" s="141" t="s">
        <v>78</v>
      </c>
      <c r="AT118" s="147" t="s">
        <v>70</v>
      </c>
      <c r="AU118" s="147" t="s">
        <v>78</v>
      </c>
      <c r="AY118" s="141" t="s">
        <v>170</v>
      </c>
      <c r="BK118" s="148" t="n">
        <f aca="false">SUM(BK119:BK120)</f>
        <v>16844.1</v>
      </c>
    </row>
    <row r="119" s="20" customFormat="true" ht="37.9" hidden="false" customHeight="true" outlineLevel="0" collapsed="false">
      <c r="B119" s="21"/>
      <c r="C119" s="151" t="s">
        <v>257</v>
      </c>
      <c r="D119" s="151" t="s">
        <v>172</v>
      </c>
      <c r="E119" s="152" t="s">
        <v>2721</v>
      </c>
      <c r="F119" s="153" t="s">
        <v>2722</v>
      </c>
      <c r="G119" s="154" t="s">
        <v>207</v>
      </c>
      <c r="H119" s="155" t="n">
        <v>73.555</v>
      </c>
      <c r="I119" s="156" t="n">
        <v>229</v>
      </c>
      <c r="J119" s="157" t="n">
        <f aca="false">ROUND(I119*H119,2)</f>
        <v>16844.1</v>
      </c>
      <c r="K119" s="153"/>
      <c r="L119" s="21"/>
      <c r="M119" s="158"/>
      <c r="N119" s="159" t="s">
        <v>42</v>
      </c>
      <c r="O119" s="160" t="n">
        <v>0.397</v>
      </c>
      <c r="P119" s="160" t="n">
        <f aca="false">O119*H119</f>
        <v>29.201335</v>
      </c>
      <c r="Q119" s="160" t="n">
        <v>0</v>
      </c>
      <c r="R119" s="160" t="n">
        <f aca="false">Q119*H119</f>
        <v>0</v>
      </c>
      <c r="S119" s="160" t="n">
        <v>0</v>
      </c>
      <c r="T119" s="161" t="n">
        <f aca="false">S119*H119</f>
        <v>0</v>
      </c>
      <c r="AR119" s="162" t="s">
        <v>176</v>
      </c>
      <c r="AT119" s="162" t="s">
        <v>172</v>
      </c>
      <c r="AU119" s="162" t="s">
        <v>80</v>
      </c>
      <c r="AY119" s="4" t="s">
        <v>170</v>
      </c>
      <c r="BE119" s="163" t="n">
        <f aca="false">IF(N119="základní",J119,0)</f>
        <v>16844.1</v>
      </c>
      <c r="BF119" s="163" t="n">
        <f aca="false">IF(N119="snížená",J119,0)</f>
        <v>0</v>
      </c>
      <c r="BG119" s="163" t="n">
        <f aca="false">IF(N119="zákl. přenesená",J119,0)</f>
        <v>0</v>
      </c>
      <c r="BH119" s="163" t="n">
        <f aca="false">IF(N119="sníž. přenesená",J119,0)</f>
        <v>0</v>
      </c>
      <c r="BI119" s="163" t="n">
        <f aca="false">IF(N119="nulová",J119,0)</f>
        <v>0</v>
      </c>
      <c r="BJ119" s="4" t="s">
        <v>78</v>
      </c>
      <c r="BK119" s="163" t="n">
        <f aca="false">ROUND(I119*H119,2)</f>
        <v>16844.1</v>
      </c>
      <c r="BL119" s="4" t="s">
        <v>176</v>
      </c>
      <c r="BM119" s="162" t="s">
        <v>2723</v>
      </c>
    </row>
    <row r="120" s="20" customFormat="true" ht="10.5" hidden="false" customHeight="false" outlineLevel="0" collapsed="false">
      <c r="B120" s="21"/>
      <c r="D120" s="164" t="s">
        <v>178</v>
      </c>
      <c r="F120" s="165" t="s">
        <v>2724</v>
      </c>
      <c r="L120" s="21"/>
      <c r="M120" s="206"/>
      <c r="N120" s="207"/>
      <c r="O120" s="207"/>
      <c r="P120" s="207"/>
      <c r="Q120" s="207"/>
      <c r="R120" s="207"/>
      <c r="S120" s="207"/>
      <c r="T120" s="208"/>
      <c r="AT120" s="4" t="s">
        <v>178</v>
      </c>
      <c r="AU120" s="4" t="s">
        <v>80</v>
      </c>
    </row>
    <row r="121" s="20" customFormat="true" ht="6.95" hidden="false" customHeight="true" outlineLevel="0" collapsed="false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21"/>
    </row>
  </sheetData>
  <autoFilter ref="C84:K120"/>
  <mergeCells count="9">
    <mergeCell ref="L2:V2"/>
    <mergeCell ref="E7:H7"/>
    <mergeCell ref="E9:H9"/>
    <mergeCell ref="E18:H18"/>
    <mergeCell ref="E27:H27"/>
    <mergeCell ref="E48:H48"/>
    <mergeCell ref="E50:H50"/>
    <mergeCell ref="E75:H75"/>
    <mergeCell ref="E77:H77"/>
  </mergeCells>
  <hyperlinks>
    <hyperlink ref="F89" r:id="rId1" display="https://podminky.urs.cz/item/CS_URS_2022_02/122251103"/>
    <hyperlink ref="F92" r:id="rId2" display="https://podminky.urs.cz/item/CS_URS_2022_02/162251102"/>
    <hyperlink ref="F94" r:id="rId3" display="https://podminky.urs.cz/item/CS_URS_2022_02/171251101"/>
    <hyperlink ref="F96" r:id="rId4" display="https://podminky.urs.cz/item/CS_URS_2022_02/181351113"/>
    <hyperlink ref="F100" r:id="rId5" display="https://podminky.urs.cz/item/CS_URS_2022_02/181451131"/>
    <hyperlink ref="F105" r:id="rId6" display="https://podminky.urs.cz/item/CS_URS_2022_02/564871116"/>
    <hyperlink ref="F107" r:id="rId7" display="https://podminky.urs.cz/item/CS_URS_2022_02/596212222"/>
    <hyperlink ref="F112" r:id="rId8" display="https://podminky.urs.cz/item/CS_URS_2022_02/637211122"/>
    <hyperlink ref="F115" r:id="rId9" display="https://podminky.urs.cz/item/CS_URS_2022_02/916231213"/>
    <hyperlink ref="F120" r:id="rId10" display="https://podminky.urs.cz/item/CS_URS_2022_02/99822301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2023-01-04T14:30:33Z</dcterms:created>
  <dc:creator>DESKTOP-084633L\Anna Mužná</dc:creator>
  <dc:description/>
  <dc:language>cs-CZ</dc:language>
  <cp:lastModifiedBy/>
  <cp:lastPrinted>2024-10-23T14:30:42Z</cp:lastPrinted>
  <dcterms:modified xsi:type="dcterms:W3CDTF">2025-11-20T10:51:06Z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