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8" yWindow="240" windowWidth="22956" windowHeight="12600"/>
  </bookViews>
  <sheets>
    <sheet name="2019-12 TITUL" sheetId="2" r:id="rId1"/>
    <sheet name="2019-12" sheetId="1" r:id="rId2"/>
    <sheet name="List1" sheetId="3" r:id="rId3"/>
  </sheets>
  <definedNames>
    <definedName name="_xlnm._FilterDatabase" localSheetId="1" hidden="1">'2019-12'!$C$1:$C$395</definedName>
    <definedName name="_xlnm.Print_Titles" localSheetId="1">'2019-12'!$1:$5</definedName>
    <definedName name="_xlnm.Print_Area" localSheetId="1">'2019-12'!$A$1:$R$392</definedName>
  </definedNames>
  <calcPr calcId="145621"/>
</workbook>
</file>

<file path=xl/calcChain.xml><?xml version="1.0" encoding="utf-8"?>
<calcChain xmlns="http://schemas.openxmlformats.org/spreadsheetml/2006/main">
  <c r="L346" i="1" l="1"/>
  <c r="L328" i="1"/>
  <c r="L300" i="1"/>
  <c r="L298" i="1"/>
  <c r="J291" i="1"/>
  <c r="L288" i="1"/>
  <c r="L266" i="1"/>
  <c r="L262" i="1"/>
  <c r="K260" i="1"/>
  <c r="K258" i="1"/>
  <c r="K252" i="1"/>
  <c r="J248" i="1"/>
  <c r="L239" i="1"/>
  <c r="K79" i="1"/>
  <c r="L40" i="1" l="1"/>
  <c r="K10" i="1"/>
  <c r="J7" i="1"/>
  <c r="L248" i="1"/>
  <c r="L377" i="1" l="1"/>
  <c r="L319" i="1"/>
  <c r="E100" i="1" l="1"/>
  <c r="F49" i="2" l="1"/>
  <c r="E49" i="2"/>
  <c r="F48" i="2"/>
  <c r="F47" i="2"/>
  <c r="E47" i="2"/>
  <c r="D46" i="2"/>
  <c r="F46" i="2" s="1"/>
  <c r="C46" i="2"/>
  <c r="B46" i="2"/>
  <c r="F45" i="2"/>
  <c r="E45" i="2"/>
  <c r="F44" i="2"/>
  <c r="E44" i="2"/>
  <c r="E43" i="2"/>
  <c r="D43" i="2"/>
  <c r="F43" i="2" s="1"/>
  <c r="C43" i="2"/>
  <c r="B43" i="2"/>
  <c r="E42" i="2"/>
  <c r="F41" i="2"/>
  <c r="E41" i="2"/>
  <c r="F40" i="2"/>
  <c r="E40" i="2"/>
  <c r="E39" i="2"/>
  <c r="D39" i="2"/>
  <c r="C39" i="2"/>
  <c r="F39" i="2" s="1"/>
  <c r="B39" i="2"/>
  <c r="F38" i="2"/>
  <c r="E38" i="2"/>
  <c r="F37" i="2"/>
  <c r="E37" i="2"/>
  <c r="F36" i="2"/>
  <c r="E36" i="2"/>
  <c r="F35" i="2"/>
  <c r="E35" i="2"/>
  <c r="F34" i="2"/>
  <c r="E34" i="2"/>
  <c r="F33" i="2"/>
  <c r="F32" i="2"/>
  <c r="E32" i="2"/>
  <c r="F31" i="2"/>
  <c r="E31" i="2"/>
  <c r="F30" i="2"/>
  <c r="E30" i="2"/>
  <c r="F29" i="2"/>
  <c r="E29" i="2"/>
  <c r="F28" i="2"/>
  <c r="E28" i="2"/>
  <c r="F27" i="2"/>
  <c r="E27" i="2"/>
  <c r="F26" i="2"/>
  <c r="F25" i="2"/>
  <c r="E25" i="2"/>
  <c r="E24" i="2"/>
  <c r="F23" i="2"/>
  <c r="E23" i="2"/>
  <c r="F22" i="2"/>
  <c r="F21" i="2"/>
  <c r="E21" i="2"/>
  <c r="F20" i="2"/>
  <c r="E20" i="2"/>
  <c r="F19" i="2"/>
  <c r="E19" i="2"/>
  <c r="F18" i="2"/>
  <c r="E18" i="2"/>
  <c r="D17" i="2"/>
  <c r="E17" i="2" s="1"/>
  <c r="C17" i="2"/>
  <c r="B17" i="2"/>
  <c r="F16" i="2"/>
  <c r="E16" i="2"/>
  <c r="F15" i="2"/>
  <c r="E15" i="2"/>
  <c r="F14" i="2"/>
  <c r="E14" i="2"/>
  <c r="F13" i="2"/>
  <c r="E13" i="2"/>
  <c r="F12" i="2"/>
  <c r="E12" i="2"/>
  <c r="F11" i="2"/>
  <c r="E11" i="2"/>
  <c r="F10" i="2"/>
  <c r="E10" i="2"/>
  <c r="F9" i="2"/>
  <c r="E9" i="2"/>
  <c r="D8" i="2"/>
  <c r="F8" i="2" s="1"/>
  <c r="C8" i="2"/>
  <c r="B8" i="2"/>
  <c r="E8" i="2" s="1"/>
  <c r="F7" i="2"/>
  <c r="E7" i="2"/>
  <c r="F6" i="2"/>
  <c r="D6" i="2"/>
  <c r="E6" i="2" s="1"/>
  <c r="C6" i="2"/>
  <c r="C50" i="2" s="1"/>
  <c r="B6" i="2"/>
  <c r="B50" i="2" s="1"/>
  <c r="F17" i="2" l="1"/>
  <c r="E46" i="2"/>
  <c r="D50" i="2"/>
  <c r="F50" i="2" l="1"/>
  <c r="E50" i="2"/>
  <c r="F7" i="1" l="1"/>
  <c r="F6" i="1" s="1"/>
  <c r="G7" i="1"/>
  <c r="G6" i="1" s="1"/>
  <c r="H7" i="1"/>
  <c r="H6" i="1" s="1"/>
  <c r="I7" i="1"/>
  <c r="I6" i="1" s="1"/>
  <c r="J6" i="1"/>
  <c r="K7" i="1"/>
  <c r="L7" i="1"/>
  <c r="L6" i="1" s="1"/>
  <c r="E8" i="1"/>
  <c r="M8" i="1"/>
  <c r="F10" i="1"/>
  <c r="G10" i="1"/>
  <c r="H10" i="1"/>
  <c r="J10" i="1"/>
  <c r="L10" i="1"/>
  <c r="E11" i="1"/>
  <c r="E12" i="1"/>
  <c r="E13" i="1"/>
  <c r="M13" i="1"/>
  <c r="E14" i="1"/>
  <c r="M14" i="1"/>
  <c r="E15" i="1"/>
  <c r="M15" i="1"/>
  <c r="E16" i="1"/>
  <c r="M16" i="1"/>
  <c r="E17" i="1"/>
  <c r="M17" i="1"/>
  <c r="E18" i="1"/>
  <c r="E19" i="1"/>
  <c r="E20" i="1"/>
  <c r="E21" i="1"/>
  <c r="E22" i="1"/>
  <c r="E23" i="1"/>
  <c r="M23" i="1"/>
  <c r="E24" i="1"/>
  <c r="M24" i="1"/>
  <c r="E25" i="1"/>
  <c r="M25" i="1"/>
  <c r="E26" i="1"/>
  <c r="E27" i="1"/>
  <c r="E28" i="1"/>
  <c r="M28" i="1"/>
  <c r="E29" i="1"/>
  <c r="M29" i="1"/>
  <c r="E30" i="1"/>
  <c r="E31" i="1"/>
  <c r="M31" i="1"/>
  <c r="E32" i="1"/>
  <c r="E33" i="1"/>
  <c r="I33" i="1"/>
  <c r="I10" i="1" s="1"/>
  <c r="M33" i="1"/>
  <c r="E34" i="1"/>
  <c r="E35" i="1"/>
  <c r="M35" i="1"/>
  <c r="E36" i="1"/>
  <c r="M36" i="1"/>
  <c r="E37" i="1"/>
  <c r="M37" i="1"/>
  <c r="E38" i="1"/>
  <c r="M38" i="1"/>
  <c r="E39" i="1"/>
  <c r="F40" i="1"/>
  <c r="J40" i="1"/>
  <c r="K40" i="1"/>
  <c r="E41" i="1"/>
  <c r="M41" i="1"/>
  <c r="E42" i="1"/>
  <c r="M42" i="1"/>
  <c r="E43" i="1"/>
  <c r="M43" i="1"/>
  <c r="H44" i="1"/>
  <c r="H40" i="1" s="1"/>
  <c r="M44" i="1"/>
  <c r="E45" i="1"/>
  <c r="M45" i="1"/>
  <c r="E46" i="1"/>
  <c r="I46" i="1"/>
  <c r="M46" i="1"/>
  <c r="E47" i="1"/>
  <c r="M47" i="1"/>
  <c r="E48" i="1"/>
  <c r="M48" i="1"/>
  <c r="E49" i="1"/>
  <c r="E50" i="1"/>
  <c r="I50" i="1"/>
  <c r="M50" i="1"/>
  <c r="E51" i="1"/>
  <c r="M51" i="1"/>
  <c r="E52" i="1"/>
  <c r="M52" i="1"/>
  <c r="E53" i="1"/>
  <c r="E54" i="1"/>
  <c r="M54" i="1"/>
  <c r="E55" i="1"/>
  <c r="I55" i="1"/>
  <c r="M55" i="1"/>
  <c r="E56" i="1"/>
  <c r="E57" i="1"/>
  <c r="M57" i="1"/>
  <c r="E58" i="1"/>
  <c r="I58" i="1"/>
  <c r="E59" i="1"/>
  <c r="M59" i="1"/>
  <c r="G60" i="1"/>
  <c r="G40" i="1" s="1"/>
  <c r="M60" i="1"/>
  <c r="E61" i="1"/>
  <c r="M61" i="1"/>
  <c r="E62" i="1"/>
  <c r="M62" i="1"/>
  <c r="E63" i="1"/>
  <c r="M63" i="1"/>
  <c r="E64" i="1"/>
  <c r="M64" i="1"/>
  <c r="E65" i="1"/>
  <c r="M65" i="1"/>
  <c r="E66" i="1"/>
  <c r="M66" i="1"/>
  <c r="E67" i="1"/>
  <c r="M67" i="1"/>
  <c r="E68" i="1"/>
  <c r="M68" i="1"/>
  <c r="E69" i="1"/>
  <c r="M69" i="1"/>
  <c r="E70" i="1"/>
  <c r="E71" i="1"/>
  <c r="M71" i="1"/>
  <c r="E72" i="1"/>
  <c r="E73" i="1"/>
  <c r="M73" i="1"/>
  <c r="E74" i="1"/>
  <c r="E75" i="1"/>
  <c r="E76" i="1"/>
  <c r="M76" i="1"/>
  <c r="E77" i="1"/>
  <c r="E78" i="1"/>
  <c r="F79" i="1"/>
  <c r="G79" i="1"/>
  <c r="H79" i="1"/>
  <c r="I79" i="1"/>
  <c r="J79" i="1"/>
  <c r="L79" i="1"/>
  <c r="E80" i="1"/>
  <c r="M80" i="1"/>
  <c r="E81" i="1"/>
  <c r="M81" i="1"/>
  <c r="E82" i="1"/>
  <c r="M82" i="1"/>
  <c r="E83" i="1"/>
  <c r="M83" i="1"/>
  <c r="F84" i="1"/>
  <c r="G84" i="1"/>
  <c r="H84" i="1"/>
  <c r="I84" i="1"/>
  <c r="J84" i="1"/>
  <c r="K84" i="1"/>
  <c r="L84" i="1"/>
  <c r="E85" i="1"/>
  <c r="E86" i="1"/>
  <c r="M86" i="1"/>
  <c r="F87" i="1"/>
  <c r="G87" i="1"/>
  <c r="H87" i="1"/>
  <c r="I87" i="1"/>
  <c r="J87" i="1"/>
  <c r="K87" i="1"/>
  <c r="L87" i="1"/>
  <c r="E88" i="1"/>
  <c r="M88" i="1"/>
  <c r="E89" i="1"/>
  <c r="E90" i="1"/>
  <c r="M90" i="1"/>
  <c r="F91" i="1"/>
  <c r="G91" i="1"/>
  <c r="H91" i="1"/>
  <c r="I91" i="1"/>
  <c r="J91" i="1"/>
  <c r="K91" i="1"/>
  <c r="L91" i="1"/>
  <c r="M91" i="1" s="1"/>
  <c r="E92" i="1"/>
  <c r="M92" i="1"/>
  <c r="E93" i="1"/>
  <c r="E94" i="1"/>
  <c r="M94" i="1"/>
  <c r="E95" i="1"/>
  <c r="E96" i="1"/>
  <c r="M96" i="1"/>
  <c r="E97" i="1"/>
  <c r="M97" i="1"/>
  <c r="E98" i="1"/>
  <c r="M98" i="1"/>
  <c r="E99" i="1"/>
  <c r="M99" i="1"/>
  <c r="E101" i="1"/>
  <c r="E102" i="1"/>
  <c r="E103" i="1"/>
  <c r="E104" i="1"/>
  <c r="M104" i="1"/>
  <c r="E105" i="1"/>
  <c r="M105" i="1"/>
  <c r="E106" i="1"/>
  <c r="M106" i="1"/>
  <c r="E107" i="1"/>
  <c r="M107" i="1"/>
  <c r="E108" i="1"/>
  <c r="M108" i="1"/>
  <c r="E109" i="1"/>
  <c r="M109" i="1"/>
  <c r="E110" i="1"/>
  <c r="M110" i="1"/>
  <c r="E111" i="1"/>
  <c r="M111" i="1"/>
  <c r="E112" i="1"/>
  <c r="E113" i="1"/>
  <c r="M113" i="1"/>
  <c r="E114" i="1"/>
  <c r="E115" i="1"/>
  <c r="M115" i="1"/>
  <c r="E116" i="1"/>
  <c r="M116" i="1"/>
  <c r="E117" i="1"/>
  <c r="M117" i="1"/>
  <c r="E118" i="1"/>
  <c r="E119" i="1"/>
  <c r="M119" i="1"/>
  <c r="E120" i="1"/>
  <c r="M120" i="1"/>
  <c r="E121" i="1"/>
  <c r="M121" i="1"/>
  <c r="E122" i="1"/>
  <c r="M122" i="1"/>
  <c r="E123" i="1"/>
  <c r="M123" i="1"/>
  <c r="E124" i="1"/>
  <c r="M124" i="1"/>
  <c r="E125" i="1"/>
  <c r="M125" i="1"/>
  <c r="E126" i="1"/>
  <c r="M126" i="1"/>
  <c r="E127" i="1"/>
  <c r="M127" i="1"/>
  <c r="E128" i="1"/>
  <c r="M128" i="1"/>
  <c r="E129" i="1"/>
  <c r="M129" i="1"/>
  <c r="E130" i="1"/>
  <c r="M130" i="1"/>
  <c r="E131" i="1"/>
  <c r="M131" i="1"/>
  <c r="E132" i="1"/>
  <c r="M132" i="1"/>
  <c r="E133" i="1"/>
  <c r="M133" i="1"/>
  <c r="E134" i="1"/>
  <c r="M134" i="1"/>
  <c r="E135" i="1"/>
  <c r="M135" i="1"/>
  <c r="E136" i="1"/>
  <c r="M136" i="1"/>
  <c r="E137" i="1"/>
  <c r="M137" i="1"/>
  <c r="E138" i="1"/>
  <c r="M138" i="1"/>
  <c r="G139" i="1"/>
  <c r="H139" i="1"/>
  <c r="J139" i="1"/>
  <c r="K139" i="1"/>
  <c r="L139" i="1"/>
  <c r="E140" i="1"/>
  <c r="M140" i="1"/>
  <c r="E141" i="1"/>
  <c r="M141" i="1"/>
  <c r="E142" i="1"/>
  <c r="M142" i="1"/>
  <c r="E143" i="1"/>
  <c r="M143" i="1"/>
  <c r="E144" i="1"/>
  <c r="M144" i="1"/>
  <c r="E145" i="1"/>
  <c r="M145" i="1"/>
  <c r="E146" i="1"/>
  <c r="M146" i="1"/>
  <c r="E147" i="1"/>
  <c r="M147" i="1"/>
  <c r="E148" i="1"/>
  <c r="M148" i="1"/>
  <c r="E149" i="1"/>
  <c r="M149" i="1"/>
  <c r="E150" i="1"/>
  <c r="E151" i="1"/>
  <c r="M151" i="1"/>
  <c r="E152" i="1"/>
  <c r="M152" i="1"/>
  <c r="E153" i="1"/>
  <c r="M153" i="1"/>
  <c r="E154" i="1"/>
  <c r="M154" i="1"/>
  <c r="E155" i="1"/>
  <c r="E156" i="1"/>
  <c r="M156" i="1"/>
  <c r="E157" i="1"/>
  <c r="E158" i="1"/>
  <c r="E159" i="1"/>
  <c r="E160" i="1"/>
  <c r="M160" i="1"/>
  <c r="E161" i="1"/>
  <c r="M161" i="1"/>
  <c r="E162" i="1"/>
  <c r="M162" i="1"/>
  <c r="E163" i="1"/>
  <c r="E164" i="1"/>
  <c r="E165" i="1"/>
  <c r="M165" i="1"/>
  <c r="E166" i="1"/>
  <c r="E167" i="1"/>
  <c r="M167" i="1"/>
  <c r="E168" i="1"/>
  <c r="M168" i="1"/>
  <c r="E169" i="1"/>
  <c r="E170" i="1"/>
  <c r="M170" i="1"/>
  <c r="E171" i="1"/>
  <c r="M171" i="1"/>
  <c r="E172" i="1"/>
  <c r="M172" i="1"/>
  <c r="E173" i="1"/>
  <c r="M173" i="1"/>
  <c r="E174" i="1"/>
  <c r="M174" i="1"/>
  <c r="E175" i="1"/>
  <c r="M175" i="1"/>
  <c r="E176" i="1"/>
  <c r="E177" i="1"/>
  <c r="M177" i="1"/>
  <c r="E178" i="1"/>
  <c r="M178" i="1"/>
  <c r="A179" i="1"/>
  <c r="E179" i="1"/>
  <c r="M179" i="1"/>
  <c r="E180" i="1"/>
  <c r="M180" i="1"/>
  <c r="E181" i="1"/>
  <c r="M181" i="1"/>
  <c r="E182" i="1"/>
  <c r="M182" i="1"/>
  <c r="I183" i="1"/>
  <c r="I139" i="1" s="1"/>
  <c r="M183" i="1"/>
  <c r="E184" i="1"/>
  <c r="M184" i="1"/>
  <c r="E185" i="1"/>
  <c r="M185" i="1"/>
  <c r="E186" i="1"/>
  <c r="M186" i="1"/>
  <c r="E187" i="1"/>
  <c r="M187" i="1"/>
  <c r="E188" i="1"/>
  <c r="E189" i="1"/>
  <c r="M189" i="1"/>
  <c r="E190" i="1"/>
  <c r="M190" i="1"/>
  <c r="E191" i="1"/>
  <c r="M191" i="1"/>
  <c r="E192" i="1"/>
  <c r="E193" i="1"/>
  <c r="M193" i="1"/>
  <c r="E194" i="1"/>
  <c r="M194" i="1"/>
  <c r="E195" i="1"/>
  <c r="M195" i="1"/>
  <c r="E196" i="1"/>
  <c r="M196" i="1"/>
  <c r="E197" i="1"/>
  <c r="M197" i="1"/>
  <c r="E198" i="1"/>
  <c r="M198" i="1"/>
  <c r="E199" i="1"/>
  <c r="M199" i="1"/>
  <c r="E200" i="1"/>
  <c r="M200" i="1"/>
  <c r="E201" i="1"/>
  <c r="M201" i="1"/>
  <c r="E202" i="1"/>
  <c r="M202" i="1"/>
  <c r="E203" i="1"/>
  <c r="E204" i="1"/>
  <c r="M204" i="1"/>
  <c r="E205" i="1"/>
  <c r="M205" i="1"/>
  <c r="E206" i="1"/>
  <c r="M206" i="1"/>
  <c r="E207" i="1"/>
  <c r="M207" i="1"/>
  <c r="E208" i="1"/>
  <c r="M208" i="1"/>
  <c r="E209" i="1"/>
  <c r="M209" i="1"/>
  <c r="E210" i="1"/>
  <c r="M210" i="1"/>
  <c r="E211" i="1"/>
  <c r="M211" i="1"/>
  <c r="E212" i="1"/>
  <c r="M212" i="1"/>
  <c r="E213" i="1"/>
  <c r="M213" i="1"/>
  <c r="E214" i="1"/>
  <c r="M214" i="1"/>
  <c r="E215" i="1"/>
  <c r="M215" i="1"/>
  <c r="E216" i="1"/>
  <c r="M216" i="1"/>
  <c r="E217" i="1"/>
  <c r="M217" i="1"/>
  <c r="E218" i="1"/>
  <c r="M218" i="1"/>
  <c r="E219" i="1"/>
  <c r="M219" i="1"/>
  <c r="E220" i="1"/>
  <c r="M220" i="1"/>
  <c r="E221" i="1"/>
  <c r="M221" i="1"/>
  <c r="E222" i="1"/>
  <c r="M222" i="1"/>
  <c r="E223" i="1"/>
  <c r="M223" i="1"/>
  <c r="E224" i="1"/>
  <c r="M224" i="1"/>
  <c r="E225" i="1"/>
  <c r="M225" i="1"/>
  <c r="E226" i="1"/>
  <c r="M226" i="1"/>
  <c r="E227" i="1"/>
  <c r="M227" i="1"/>
  <c r="E228" i="1"/>
  <c r="M228" i="1"/>
  <c r="E229" i="1"/>
  <c r="M229" i="1"/>
  <c r="E230" i="1"/>
  <c r="M230" i="1"/>
  <c r="E231" i="1"/>
  <c r="M231" i="1"/>
  <c r="E232" i="1"/>
  <c r="M232" i="1"/>
  <c r="E233" i="1"/>
  <c r="M233" i="1"/>
  <c r="E234" i="1"/>
  <c r="M234" i="1"/>
  <c r="E235" i="1"/>
  <c r="M235" i="1"/>
  <c r="E236" i="1"/>
  <c r="M236" i="1"/>
  <c r="E237" i="1"/>
  <c r="M237" i="1"/>
  <c r="E238" i="1"/>
  <c r="M238" i="1"/>
  <c r="F239" i="1"/>
  <c r="G239" i="1"/>
  <c r="I239" i="1"/>
  <c r="J239" i="1"/>
  <c r="K239" i="1"/>
  <c r="E240" i="1"/>
  <c r="M240" i="1"/>
  <c r="H241" i="1"/>
  <c r="H239" i="1" s="1"/>
  <c r="M241" i="1"/>
  <c r="E242" i="1"/>
  <c r="M242" i="1"/>
  <c r="E243" i="1"/>
  <c r="M243" i="1"/>
  <c r="E244" i="1"/>
  <c r="M244" i="1"/>
  <c r="F246" i="1"/>
  <c r="G246" i="1"/>
  <c r="H246" i="1"/>
  <c r="I246" i="1"/>
  <c r="J246" i="1"/>
  <c r="K246" i="1"/>
  <c r="E247" i="1"/>
  <c r="E246" i="1" s="1"/>
  <c r="F248" i="1"/>
  <c r="G248" i="1"/>
  <c r="H248" i="1"/>
  <c r="I248" i="1"/>
  <c r="K248" i="1"/>
  <c r="E249" i="1"/>
  <c r="M249" i="1"/>
  <c r="E250" i="1"/>
  <c r="M250" i="1"/>
  <c r="E251" i="1"/>
  <c r="M251" i="1"/>
  <c r="F252" i="1"/>
  <c r="G252" i="1"/>
  <c r="H252" i="1"/>
  <c r="I252" i="1"/>
  <c r="J252" i="1"/>
  <c r="L252" i="1"/>
  <c r="E253" i="1"/>
  <c r="E252" i="1" s="1"/>
  <c r="M253" i="1"/>
  <c r="F254" i="1"/>
  <c r="G254" i="1"/>
  <c r="H254" i="1"/>
  <c r="I254" i="1"/>
  <c r="J254" i="1"/>
  <c r="K254" i="1"/>
  <c r="L254" i="1"/>
  <c r="E255" i="1"/>
  <c r="E254" i="1" s="1"/>
  <c r="M255" i="1"/>
  <c r="F256" i="1"/>
  <c r="G256" i="1"/>
  <c r="H256" i="1"/>
  <c r="J256" i="1"/>
  <c r="K256" i="1"/>
  <c r="L256" i="1"/>
  <c r="E257" i="1"/>
  <c r="E256" i="1" s="1"/>
  <c r="M257" i="1"/>
  <c r="F258" i="1"/>
  <c r="G258" i="1"/>
  <c r="H258" i="1"/>
  <c r="I258" i="1"/>
  <c r="J258" i="1"/>
  <c r="L258" i="1"/>
  <c r="E259" i="1"/>
  <c r="E258" i="1" s="1"/>
  <c r="M259" i="1"/>
  <c r="F260" i="1"/>
  <c r="G260" i="1"/>
  <c r="H260" i="1"/>
  <c r="I260" i="1"/>
  <c r="J260" i="1"/>
  <c r="L260" i="1"/>
  <c r="E261" i="1"/>
  <c r="E260" i="1" s="1"/>
  <c r="F262" i="1"/>
  <c r="G262" i="1"/>
  <c r="H262" i="1"/>
  <c r="I262" i="1"/>
  <c r="J262" i="1"/>
  <c r="K262" i="1"/>
  <c r="E263" i="1"/>
  <c r="E262" i="1" s="1"/>
  <c r="M263" i="1"/>
  <c r="F264" i="1"/>
  <c r="G264" i="1"/>
  <c r="H264" i="1"/>
  <c r="I264" i="1"/>
  <c r="J264" i="1"/>
  <c r="K264" i="1"/>
  <c r="L264" i="1"/>
  <c r="E265" i="1"/>
  <c r="E264" i="1" s="1"/>
  <c r="M265" i="1"/>
  <c r="F266" i="1"/>
  <c r="G266" i="1"/>
  <c r="H266" i="1"/>
  <c r="I266" i="1"/>
  <c r="J266" i="1"/>
  <c r="K266" i="1"/>
  <c r="E267" i="1"/>
  <c r="M267" i="1"/>
  <c r="E268" i="1"/>
  <c r="M268" i="1"/>
  <c r="E269" i="1"/>
  <c r="M269" i="1"/>
  <c r="E270" i="1"/>
  <c r="M271" i="1"/>
  <c r="F272" i="1"/>
  <c r="G272" i="1"/>
  <c r="H272" i="1"/>
  <c r="I272" i="1"/>
  <c r="J272" i="1"/>
  <c r="K272" i="1"/>
  <c r="L272" i="1"/>
  <c r="E273" i="1"/>
  <c r="E272" i="1" s="1"/>
  <c r="M273" i="1"/>
  <c r="F274" i="1"/>
  <c r="G274" i="1"/>
  <c r="H274" i="1"/>
  <c r="I274" i="1"/>
  <c r="J274" i="1"/>
  <c r="K274" i="1"/>
  <c r="L274" i="1"/>
  <c r="E275" i="1"/>
  <c r="M275" i="1"/>
  <c r="E276" i="1"/>
  <c r="M276" i="1"/>
  <c r="E277" i="1"/>
  <c r="M277" i="1"/>
  <c r="E278" i="1"/>
  <c r="M278" i="1"/>
  <c r="E279" i="1"/>
  <c r="M279" i="1"/>
  <c r="E280" i="1"/>
  <c r="E281" i="1"/>
  <c r="M281" i="1"/>
  <c r="E282" i="1"/>
  <c r="M282" i="1"/>
  <c r="E283" i="1"/>
  <c r="M283" i="1"/>
  <c r="E284" i="1"/>
  <c r="M284" i="1"/>
  <c r="E285" i="1"/>
  <c r="M285" i="1"/>
  <c r="E286" i="1"/>
  <c r="M286" i="1"/>
  <c r="E287" i="1"/>
  <c r="M287" i="1"/>
  <c r="F288" i="1"/>
  <c r="G288" i="1"/>
  <c r="H288" i="1"/>
  <c r="I288" i="1"/>
  <c r="J288" i="1"/>
  <c r="K288" i="1"/>
  <c r="E289" i="1"/>
  <c r="M289" i="1"/>
  <c r="E290" i="1"/>
  <c r="M290" i="1"/>
  <c r="F291" i="1"/>
  <c r="G291" i="1"/>
  <c r="H291" i="1"/>
  <c r="I291" i="1"/>
  <c r="K291" i="1"/>
  <c r="L291" i="1"/>
  <c r="E292" i="1"/>
  <c r="E291" i="1" s="1"/>
  <c r="M292" i="1"/>
  <c r="F293" i="1"/>
  <c r="G293" i="1"/>
  <c r="H293" i="1"/>
  <c r="I293" i="1"/>
  <c r="J293" i="1"/>
  <c r="K293" i="1"/>
  <c r="L293" i="1"/>
  <c r="E294" i="1"/>
  <c r="M294" i="1"/>
  <c r="E295" i="1"/>
  <c r="M295" i="1"/>
  <c r="E296" i="1"/>
  <c r="M296" i="1"/>
  <c r="E297" i="1"/>
  <c r="M297" i="1"/>
  <c r="F298" i="1"/>
  <c r="G298" i="1"/>
  <c r="H298" i="1"/>
  <c r="I298" i="1"/>
  <c r="J298" i="1"/>
  <c r="K298" i="1"/>
  <c r="E299" i="1"/>
  <c r="M299" i="1"/>
  <c r="F300" i="1"/>
  <c r="G300" i="1"/>
  <c r="H300" i="1"/>
  <c r="I300" i="1"/>
  <c r="J300" i="1"/>
  <c r="K300" i="1"/>
  <c r="E301" i="1"/>
  <c r="M301" i="1"/>
  <c r="E302" i="1"/>
  <c r="M302" i="1"/>
  <c r="E303" i="1"/>
  <c r="M303" i="1"/>
  <c r="E304" i="1"/>
  <c r="M304" i="1"/>
  <c r="E305" i="1"/>
  <c r="M305" i="1"/>
  <c r="E306" i="1"/>
  <c r="M306" i="1"/>
  <c r="E307" i="1"/>
  <c r="M307" i="1"/>
  <c r="E308" i="1"/>
  <c r="M308" i="1"/>
  <c r="E309" i="1"/>
  <c r="M309" i="1"/>
  <c r="E310" i="1"/>
  <c r="M310" i="1"/>
  <c r="E311" i="1"/>
  <c r="M311" i="1"/>
  <c r="E312" i="1"/>
  <c r="M312" i="1"/>
  <c r="E313" i="1"/>
  <c r="M313" i="1"/>
  <c r="E314" i="1"/>
  <c r="M314" i="1"/>
  <c r="E315" i="1"/>
  <c r="M315" i="1"/>
  <c r="E316" i="1"/>
  <c r="M316" i="1"/>
  <c r="E317" i="1"/>
  <c r="M317" i="1"/>
  <c r="E318" i="1"/>
  <c r="M318" i="1"/>
  <c r="F319" i="1"/>
  <c r="G319" i="1"/>
  <c r="H319" i="1"/>
  <c r="I319" i="1"/>
  <c r="J319" i="1"/>
  <c r="K319" i="1"/>
  <c r="E320" i="1"/>
  <c r="E321" i="1"/>
  <c r="E322" i="1"/>
  <c r="M322" i="1"/>
  <c r="E323" i="1"/>
  <c r="M323" i="1"/>
  <c r="E324" i="1"/>
  <c r="M324" i="1"/>
  <c r="E325" i="1"/>
  <c r="E326" i="1"/>
  <c r="M326" i="1"/>
  <c r="E327" i="1"/>
  <c r="M327" i="1"/>
  <c r="F328" i="1"/>
  <c r="G328" i="1"/>
  <c r="H328" i="1"/>
  <c r="I328" i="1"/>
  <c r="J328" i="1"/>
  <c r="K328" i="1"/>
  <c r="E329" i="1"/>
  <c r="E328" i="1" s="1"/>
  <c r="M329" i="1"/>
  <c r="F330" i="1"/>
  <c r="G330" i="1"/>
  <c r="H330" i="1"/>
  <c r="I330" i="1"/>
  <c r="J330" i="1"/>
  <c r="K330" i="1"/>
  <c r="L330" i="1"/>
  <c r="E331" i="1"/>
  <c r="M331" i="1"/>
  <c r="E332" i="1"/>
  <c r="M332" i="1"/>
  <c r="E333" i="1"/>
  <c r="F334" i="1"/>
  <c r="G334" i="1"/>
  <c r="H334" i="1"/>
  <c r="I334" i="1"/>
  <c r="J334" i="1"/>
  <c r="K334" i="1"/>
  <c r="L334" i="1"/>
  <c r="E335" i="1"/>
  <c r="M335" i="1"/>
  <c r="M336" i="1"/>
  <c r="E337" i="1"/>
  <c r="M337" i="1"/>
  <c r="E338" i="1"/>
  <c r="M338" i="1"/>
  <c r="E339" i="1"/>
  <c r="M339" i="1"/>
  <c r="E340" i="1"/>
  <c r="E341" i="1"/>
  <c r="E342" i="1"/>
  <c r="E343" i="1"/>
  <c r="E344" i="1"/>
  <c r="M344" i="1"/>
  <c r="F346" i="1"/>
  <c r="G346" i="1"/>
  <c r="H346" i="1"/>
  <c r="I346" i="1"/>
  <c r="J346" i="1"/>
  <c r="K346" i="1"/>
  <c r="E347" i="1"/>
  <c r="M347" i="1"/>
  <c r="E348" i="1"/>
  <c r="E349" i="1"/>
  <c r="M349" i="1"/>
  <c r="E350" i="1"/>
  <c r="M350" i="1"/>
  <c r="E351" i="1"/>
  <c r="M351" i="1"/>
  <c r="E352" i="1"/>
  <c r="M352" i="1"/>
  <c r="E353" i="1"/>
  <c r="E354" i="1"/>
  <c r="M354" i="1"/>
  <c r="E355" i="1"/>
  <c r="E356" i="1"/>
  <c r="E357" i="1"/>
  <c r="M357" i="1"/>
  <c r="E358" i="1"/>
  <c r="E359" i="1"/>
  <c r="E360" i="1"/>
  <c r="M360" i="1"/>
  <c r="E361" i="1"/>
  <c r="M361" i="1"/>
  <c r="E362" i="1"/>
  <c r="M362" i="1"/>
  <c r="F363" i="1"/>
  <c r="G363" i="1"/>
  <c r="H363" i="1"/>
  <c r="I363" i="1"/>
  <c r="J363" i="1"/>
  <c r="K363" i="1"/>
  <c r="L363" i="1"/>
  <c r="E364" i="1"/>
  <c r="E363" i="1" s="1"/>
  <c r="M364" i="1"/>
  <c r="F365" i="1"/>
  <c r="G365" i="1"/>
  <c r="H365" i="1"/>
  <c r="I365" i="1"/>
  <c r="J365" i="1"/>
  <c r="K365" i="1"/>
  <c r="L365" i="1"/>
  <c r="E366" i="1"/>
  <c r="E365" i="1" s="1"/>
  <c r="F368" i="1"/>
  <c r="G368" i="1"/>
  <c r="H368" i="1"/>
  <c r="I368" i="1"/>
  <c r="J368" i="1"/>
  <c r="K368" i="1"/>
  <c r="L368" i="1"/>
  <c r="E369" i="1"/>
  <c r="E368" i="1" s="1"/>
  <c r="M369" i="1"/>
  <c r="F370" i="1"/>
  <c r="G370" i="1"/>
  <c r="I370" i="1"/>
  <c r="J370" i="1"/>
  <c r="K370" i="1"/>
  <c r="L370" i="1"/>
  <c r="E371" i="1"/>
  <c r="M371" i="1"/>
  <c r="E372" i="1"/>
  <c r="M372" i="1"/>
  <c r="H373" i="1"/>
  <c r="H370" i="1" s="1"/>
  <c r="M373" i="1"/>
  <c r="E374" i="1"/>
  <c r="E375" i="1"/>
  <c r="M375" i="1"/>
  <c r="F377" i="1"/>
  <c r="H377" i="1"/>
  <c r="I377" i="1"/>
  <c r="J377" i="1"/>
  <c r="K377" i="1"/>
  <c r="M377" i="1"/>
  <c r="E378" i="1"/>
  <c r="E379" i="1"/>
  <c r="M379" i="1"/>
  <c r="E380" i="1"/>
  <c r="M380" i="1"/>
  <c r="E381" i="1"/>
  <c r="M381" i="1"/>
  <c r="E382" i="1"/>
  <c r="G383" i="1"/>
  <c r="G377" i="1" s="1"/>
  <c r="M383" i="1"/>
  <c r="E384" i="1"/>
  <c r="E385" i="1"/>
  <c r="E386" i="1"/>
  <c r="M386" i="1"/>
  <c r="E387" i="1"/>
  <c r="F388" i="1"/>
  <c r="G388" i="1"/>
  <c r="H388" i="1"/>
  <c r="I388" i="1"/>
  <c r="J388" i="1"/>
  <c r="K388" i="1"/>
  <c r="L388" i="1"/>
  <c r="E389" i="1"/>
  <c r="M389" i="1"/>
  <c r="E390" i="1"/>
  <c r="F390" i="1"/>
  <c r="G390" i="1"/>
  <c r="H390" i="1"/>
  <c r="I390" i="1"/>
  <c r="J390" i="1"/>
  <c r="K390" i="1"/>
  <c r="L390" i="1"/>
  <c r="M392" i="1"/>
  <c r="M288" i="1" l="1"/>
  <c r="M266" i="1"/>
  <c r="M319" i="1"/>
  <c r="M388" i="1"/>
  <c r="H367" i="1"/>
  <c r="M248" i="1"/>
  <c r="M139" i="1"/>
  <c r="M252" i="1"/>
  <c r="M363" i="1"/>
  <c r="M300" i="1"/>
  <c r="M256" i="1"/>
  <c r="E44" i="1"/>
  <c r="M7" i="1"/>
  <c r="M328" i="1"/>
  <c r="M84" i="1"/>
  <c r="M291" i="1"/>
  <c r="M272" i="1"/>
  <c r="I376" i="1"/>
  <c r="M298" i="1"/>
  <c r="J376" i="1"/>
  <c r="I345" i="1"/>
  <c r="J345" i="1"/>
  <c r="M334" i="1"/>
  <c r="E288" i="1"/>
  <c r="M239" i="1"/>
  <c r="K367" i="1"/>
  <c r="F367" i="1"/>
  <c r="M262" i="1"/>
  <c r="I367" i="1"/>
  <c r="K345" i="1"/>
  <c r="G345" i="1"/>
  <c r="M293" i="1"/>
  <c r="M87" i="1"/>
  <c r="E300" i="1"/>
  <c r="I40" i="1"/>
  <c r="I9" i="1" s="1"/>
  <c r="E10" i="1"/>
  <c r="G376" i="1"/>
  <c r="H376" i="1"/>
  <c r="L367" i="1"/>
  <c r="F345" i="1"/>
  <c r="M330" i="1"/>
  <c r="M274" i="1"/>
  <c r="E266" i="1"/>
  <c r="M264" i="1"/>
  <c r="E241" i="1"/>
  <c r="E239" i="1" s="1"/>
  <c r="E84" i="1"/>
  <c r="L9" i="1"/>
  <c r="G9" i="1"/>
  <c r="E298" i="1"/>
  <c r="K376" i="1"/>
  <c r="F376" i="1"/>
  <c r="G367" i="1"/>
  <c r="L345" i="1"/>
  <c r="E319" i="1"/>
  <c r="E293" i="1"/>
  <c r="K9" i="1"/>
  <c r="E388" i="1"/>
  <c r="M390" i="1"/>
  <c r="M370" i="1"/>
  <c r="J367" i="1"/>
  <c r="E346" i="1"/>
  <c r="E345" i="1" s="1"/>
  <c r="H345" i="1"/>
  <c r="E334" i="1"/>
  <c r="E330" i="1"/>
  <c r="E274" i="1"/>
  <c r="M258" i="1"/>
  <c r="M254" i="1"/>
  <c r="E248" i="1"/>
  <c r="E79" i="1"/>
  <c r="M79" i="1"/>
  <c r="M40" i="1"/>
  <c r="J9" i="1"/>
  <c r="E383" i="1"/>
  <c r="E373" i="1"/>
  <c r="M346" i="1"/>
  <c r="F245" i="1"/>
  <c r="G245" i="1"/>
  <c r="L245" i="1"/>
  <c r="I245" i="1"/>
  <c r="L376" i="1"/>
  <c r="J245" i="1"/>
  <c r="M368" i="1"/>
  <c r="K245" i="1"/>
  <c r="H245" i="1"/>
  <c r="H9" i="1"/>
  <c r="E87" i="1"/>
  <c r="E60" i="1"/>
  <c r="E7" i="1"/>
  <c r="E6" i="1" s="1"/>
  <c r="K6" i="1"/>
  <c r="E91" i="1"/>
  <c r="M10" i="1"/>
  <c r="M246" i="1"/>
  <c r="F183" i="1"/>
  <c r="E40" i="1" l="1"/>
  <c r="M345" i="1"/>
  <c r="J395" i="1"/>
  <c r="E245" i="1"/>
  <c r="M9" i="1"/>
  <c r="M367" i="1"/>
  <c r="M376" i="1"/>
  <c r="F139" i="1"/>
  <c r="F9" i="1" s="1"/>
  <c r="E183" i="1"/>
  <c r="E370" i="1"/>
  <c r="E367" i="1" s="1"/>
  <c r="K395" i="1"/>
  <c r="M245" i="1"/>
  <c r="L395" i="1"/>
  <c r="M6" i="1"/>
  <c r="E377" i="1"/>
  <c r="E376" i="1" s="1"/>
  <c r="E139" i="1" l="1"/>
  <c r="E9" i="1" s="1"/>
</calcChain>
</file>

<file path=xl/comments1.xml><?xml version="1.0" encoding="utf-8"?>
<comments xmlns="http://schemas.openxmlformats.org/spreadsheetml/2006/main">
  <authors>
    <author>Kopřivová Petra</author>
    <author>Jana Muťková Ing.</author>
    <author>Ryška Pavel</author>
  </authors>
  <commentList>
    <comment ref="I41" authorId="0">
      <text>
        <r>
          <rPr>
            <b/>
            <sz val="9"/>
            <color indexed="81"/>
            <rFont val="Tahoma"/>
            <family val="2"/>
            <charset val="238"/>
          </rPr>
          <t>Kopřivová Petra:</t>
        </r>
        <r>
          <rPr>
            <sz val="9"/>
            <color indexed="81"/>
            <rFont val="Tahoma"/>
            <family val="2"/>
            <charset val="238"/>
          </rPr>
          <t xml:space="preserve">
Projet 2010 DUR: 1152 tis
Pechal - stat. Výp. 192 tis.
MCO (DSP, DPS) : 2.380 tis
Obj. vícetisky : 58
MCO trakce : 240</t>
        </r>
      </text>
    </comment>
    <comment ref="H43" authorId="1">
      <text>
        <r>
          <rPr>
            <b/>
            <sz val="9"/>
            <color indexed="81"/>
            <rFont val="Tahoma"/>
            <family val="2"/>
            <charset val="238"/>
          </rPr>
          <t>Jana Muťková Ing.:</t>
        </r>
        <r>
          <rPr>
            <sz val="9"/>
            <color indexed="81"/>
            <rFont val="Tahoma"/>
            <family val="2"/>
            <charset val="238"/>
          </rPr>
          <t xml:space="preserve">
SŽDC</t>
        </r>
      </text>
    </comment>
    <comment ref="I43" authorId="0">
      <text>
        <r>
          <rPr>
            <b/>
            <sz val="9"/>
            <color indexed="81"/>
            <rFont val="Tahoma"/>
            <family val="2"/>
            <charset val="238"/>
          </rPr>
          <t>Kopřivová Petra:</t>
        </r>
        <r>
          <rPr>
            <sz val="9"/>
            <color indexed="81"/>
            <rFont val="Tahoma"/>
            <family val="2"/>
            <charset val="238"/>
          </rPr>
          <t xml:space="preserve">
Dopravoprojekt DuR, DSP: 1382 tis
Dopravoprojet DPS: 439 tis
prodl. SP : 10 tis
SŽDC: bud. VB 36 tis</t>
        </r>
      </text>
    </comment>
    <comment ref="H44" authorId="0">
      <text>
        <r>
          <rPr>
            <b/>
            <sz val="9"/>
            <color indexed="81"/>
            <rFont val="Tahoma"/>
            <family val="2"/>
            <charset val="238"/>
          </rPr>
          <t>Kopřivová Petra:</t>
        </r>
        <r>
          <rPr>
            <sz val="9"/>
            <color indexed="81"/>
            <rFont val="Tahoma"/>
            <family val="2"/>
            <charset val="238"/>
          </rPr>
          <t xml:space="preserve">
122 VB, 316 ZPF, 449 TDS
20 VB
</t>
        </r>
      </text>
    </comment>
    <comment ref="H45" authorId="1">
      <text>
        <r>
          <rPr>
            <b/>
            <sz val="9"/>
            <color indexed="81"/>
            <rFont val="Tahoma"/>
            <family val="2"/>
            <charset val="238"/>
          </rPr>
          <t>Jana Muťková Ing.:</t>
        </r>
        <r>
          <rPr>
            <sz val="9"/>
            <color indexed="81"/>
            <rFont val="Tahoma"/>
            <family val="2"/>
            <charset val="238"/>
          </rPr>
          <t xml:space="preserve">
ZPF</t>
        </r>
      </text>
    </comment>
    <comment ref="I45" authorId="0">
      <text>
        <r>
          <rPr>
            <b/>
            <sz val="9"/>
            <color indexed="81"/>
            <rFont val="Tahoma"/>
            <family val="2"/>
            <charset val="238"/>
          </rPr>
          <t>Kopřivová Petra:</t>
        </r>
        <r>
          <rPr>
            <sz val="9"/>
            <color indexed="81"/>
            <rFont val="Tahoma"/>
            <family val="2"/>
            <charset val="238"/>
          </rPr>
          <t xml:space="preserve">
Projekt : 1455
SOD: vč. dod:10802
TDS: 349
Ostravské lesy:164
podl. SP: 48
přeložka CEZ: 67
Zaměření + posudek 8
Trvalý zábor: 7
OSR přeúčt. : 78
Přeložka CETIN 509
TDS - dodatek: 485
</t>
        </r>
      </text>
    </comment>
    <comment ref="H46" authorId="0">
      <text>
        <r>
          <rPr>
            <b/>
            <sz val="9"/>
            <color indexed="81"/>
            <rFont val="Tahoma"/>
            <family val="2"/>
            <charset val="238"/>
          </rPr>
          <t>Kopřivová Petra:</t>
        </r>
        <r>
          <rPr>
            <sz val="9"/>
            <color indexed="81"/>
            <rFont val="Tahoma"/>
            <family val="2"/>
            <charset val="238"/>
          </rPr>
          <t xml:space="preserve">
odhad podle budoucích smluv (380+270+100)
</t>
        </r>
      </text>
    </comment>
    <comment ref="I46" authorId="0">
      <text>
        <r>
          <rPr>
            <b/>
            <sz val="9"/>
            <color indexed="81"/>
            <rFont val="Tahoma"/>
            <family val="2"/>
            <charset val="238"/>
          </rPr>
          <t>Kopřivová Petra:</t>
        </r>
        <r>
          <rPr>
            <sz val="9"/>
            <color indexed="81"/>
            <rFont val="Tahoma"/>
            <family val="2"/>
            <charset val="238"/>
          </rPr>
          <t xml:space="preserve">
DÚR:340
DSP, DPS, AD: 423
</t>
        </r>
      </text>
    </comment>
    <comment ref="I47" authorId="0">
      <text>
        <r>
          <rPr>
            <b/>
            <sz val="9"/>
            <color indexed="81"/>
            <rFont val="Tahoma"/>
            <family val="2"/>
            <charset val="238"/>
          </rPr>
          <t>Kopřivová Petra:</t>
        </r>
        <r>
          <rPr>
            <sz val="9"/>
            <color indexed="81"/>
            <rFont val="Tahoma"/>
            <family val="2"/>
            <charset val="238"/>
          </rPr>
          <t xml:space="preserve">
DUR : 630
DPS, DSP, AD: 660
prodloužení SP: 31
rozdělení PD: 75
Geometr. Plán : 5
TDS: 121
Realiza 4816</t>
        </r>
      </text>
    </comment>
    <comment ref="H49" authorId="1">
      <text>
        <r>
          <rPr>
            <b/>
            <sz val="9"/>
            <color indexed="81"/>
            <rFont val="Tahoma"/>
            <family val="2"/>
            <charset val="238"/>
          </rPr>
          <t>Jana Muťková Ing.:</t>
        </r>
        <r>
          <rPr>
            <sz val="9"/>
            <color indexed="81"/>
            <rFont val="Tahoma"/>
            <family val="2"/>
            <charset val="238"/>
          </rPr>
          <t xml:space="preserve">
znalecké posudy, dělení pozemk
</t>
        </r>
      </text>
    </comment>
    <comment ref="I49" authorId="0">
      <text>
        <r>
          <rPr>
            <b/>
            <sz val="9"/>
            <color indexed="81"/>
            <rFont val="Tahoma"/>
            <family val="2"/>
            <charset val="238"/>
          </rPr>
          <t>Kopřivová Petra:</t>
        </r>
        <r>
          <rPr>
            <sz val="9"/>
            <color indexed="81"/>
            <rFont val="Tahoma"/>
            <family val="2"/>
            <charset val="238"/>
          </rPr>
          <t xml:space="preserve">
DUR: 252
DSP, DPS, AD: 959
znalecké posudy : 5
geometr. Plán - dělení: 16
Zábor: 17
</t>
        </r>
      </text>
    </comment>
    <comment ref="I50" authorId="0">
      <text>
        <r>
          <rPr>
            <b/>
            <sz val="9"/>
            <color indexed="81"/>
            <rFont val="Tahoma"/>
            <family val="2"/>
            <charset val="238"/>
          </rPr>
          <t>Kopřivová Petra:</t>
        </r>
        <r>
          <rPr>
            <sz val="9"/>
            <color indexed="81"/>
            <rFont val="Tahoma"/>
            <family val="2"/>
            <charset val="238"/>
          </rPr>
          <t xml:space="preserve">
DUR, DSP, DPS: 498 + 129
znal. Posudky, geometr.. Plány: 3+12+70+30+1</t>
        </r>
      </text>
    </comment>
    <comment ref="I52" authorId="0">
      <text>
        <r>
          <rPr>
            <b/>
            <sz val="9"/>
            <color indexed="81"/>
            <rFont val="Tahoma"/>
            <family val="2"/>
            <charset val="238"/>
          </rPr>
          <t>Kopřivová Petra:</t>
        </r>
        <r>
          <rPr>
            <sz val="9"/>
            <color indexed="81"/>
            <rFont val="Tahoma"/>
            <family val="2"/>
            <charset val="238"/>
          </rPr>
          <t xml:space="preserve">
DUR:264
DSP, DPS: 515
Kácení a náhr. Výsadba:30+41
prosloužení SP: 31
</t>
        </r>
      </text>
    </comment>
    <comment ref="I53" authorId="0">
      <text>
        <r>
          <rPr>
            <b/>
            <sz val="9"/>
            <color indexed="81"/>
            <rFont val="Tahoma"/>
            <family val="2"/>
            <charset val="238"/>
          </rPr>
          <t>Kopřivová Petra:</t>
        </r>
        <r>
          <rPr>
            <sz val="9"/>
            <color indexed="81"/>
            <rFont val="Tahoma"/>
            <family val="2"/>
            <charset val="238"/>
          </rPr>
          <t xml:space="preserve">
DUR: 475
zaměření , posudky: 36+21
</t>
        </r>
      </text>
    </comment>
    <comment ref="I54" authorId="0">
      <text>
        <r>
          <rPr>
            <b/>
            <sz val="9"/>
            <color indexed="81"/>
            <rFont val="Tahoma"/>
            <family val="2"/>
            <charset val="238"/>
          </rPr>
          <t>Kopřivová Petra:</t>
        </r>
        <r>
          <rPr>
            <sz val="9"/>
            <color indexed="81"/>
            <rFont val="Tahoma"/>
            <family val="2"/>
            <charset val="238"/>
          </rPr>
          <t xml:space="preserve">
DUR: 478
DSP, DPS, AD: 642
zmaměření : 6</t>
        </r>
      </text>
    </comment>
    <comment ref="I55" authorId="0">
      <text>
        <r>
          <rPr>
            <b/>
            <sz val="9"/>
            <color indexed="81"/>
            <rFont val="Tahoma"/>
            <family val="2"/>
            <charset val="238"/>
          </rPr>
          <t>Kopřivová Petra:</t>
        </r>
        <r>
          <rPr>
            <sz val="9"/>
            <color indexed="81"/>
            <rFont val="Tahoma"/>
            <family val="2"/>
            <charset val="238"/>
          </rPr>
          <t xml:space="preserve">
DUR:324
DSP, DPS, AD: 539
</t>
        </r>
      </text>
    </comment>
    <comment ref="I56" authorId="0">
      <text>
        <r>
          <rPr>
            <b/>
            <sz val="9"/>
            <color indexed="81"/>
            <rFont val="Tahoma"/>
            <family val="2"/>
            <charset val="238"/>
          </rPr>
          <t>Kopřivová Petra:</t>
        </r>
        <r>
          <rPr>
            <sz val="9"/>
            <color indexed="81"/>
            <rFont val="Tahoma"/>
            <family val="2"/>
            <charset val="238"/>
          </rPr>
          <t xml:space="preserve">
DUR: 357
</t>
        </r>
      </text>
    </comment>
    <comment ref="I58" authorId="0">
      <text>
        <r>
          <rPr>
            <b/>
            <sz val="9"/>
            <color indexed="81"/>
            <rFont val="Tahoma"/>
            <family val="2"/>
            <charset val="238"/>
          </rPr>
          <t>Kopřivová Petra:</t>
        </r>
        <r>
          <rPr>
            <sz val="9"/>
            <color indexed="81"/>
            <rFont val="Tahoma"/>
            <family val="2"/>
            <charset val="238"/>
          </rPr>
          <t xml:space="preserve">
DUR: 764
DSP, DPS, AD: 1100</t>
        </r>
      </text>
    </comment>
    <comment ref="F59" authorId="0">
      <text>
        <r>
          <rPr>
            <b/>
            <sz val="9"/>
            <color indexed="81"/>
            <rFont val="Tahoma"/>
            <family val="2"/>
            <charset val="238"/>
          </rPr>
          <t>Kopřivová Petra:</t>
        </r>
        <r>
          <rPr>
            <sz val="9"/>
            <color indexed="81"/>
            <rFont val="Tahoma"/>
            <family val="2"/>
            <charset val="238"/>
          </rPr>
          <t xml:space="preserve">
podle DÚR
</t>
        </r>
      </text>
    </comment>
    <comment ref="H59" authorId="0">
      <text>
        <r>
          <rPr>
            <b/>
            <sz val="9"/>
            <color indexed="81"/>
            <rFont val="Tahoma"/>
            <family val="2"/>
            <charset val="238"/>
          </rPr>
          <t>Kopřivová Petra:</t>
        </r>
        <r>
          <rPr>
            <sz val="9"/>
            <color indexed="81"/>
            <rFont val="Tahoma"/>
            <family val="2"/>
            <charset val="238"/>
          </rPr>
          <t xml:space="preserve">
budouci smlouvy VB</t>
        </r>
      </text>
    </comment>
    <comment ref="H62" authorId="0">
      <text>
        <r>
          <rPr>
            <b/>
            <sz val="9"/>
            <color indexed="81"/>
            <rFont val="Tahoma"/>
            <family val="2"/>
            <charset val="238"/>
          </rPr>
          <t>Kopřivová Petra:</t>
        </r>
        <r>
          <rPr>
            <sz val="9"/>
            <color indexed="81"/>
            <rFont val="Tahoma"/>
            <family val="2"/>
            <charset val="238"/>
          </rPr>
          <t xml:space="preserve">
budouci VB, zatím není smlouva</t>
        </r>
      </text>
    </comment>
    <comment ref="I63" authorId="0">
      <text>
        <r>
          <rPr>
            <b/>
            <sz val="9"/>
            <color indexed="81"/>
            <rFont val="Tahoma"/>
            <family val="2"/>
            <charset val="238"/>
          </rPr>
          <t>Kopřivová Petra:</t>
        </r>
        <r>
          <rPr>
            <sz val="9"/>
            <color indexed="81"/>
            <rFont val="Tahoma"/>
            <family val="2"/>
            <charset val="238"/>
          </rPr>
          <t xml:space="preserve">
DSP, DPS, AD: 663
TDS : 72% z 520 tj, 365
zhotovitel: 13324 + dodatek 944</t>
        </r>
      </text>
    </comment>
    <comment ref="I68" authorId="0">
      <text>
        <r>
          <rPr>
            <b/>
            <sz val="9"/>
            <color indexed="81"/>
            <rFont val="Tahoma"/>
            <family val="2"/>
            <charset val="238"/>
          </rPr>
          <t>Kopřivová Petra:</t>
        </r>
        <r>
          <rPr>
            <sz val="9"/>
            <color indexed="81"/>
            <rFont val="Tahoma"/>
            <family val="2"/>
            <charset val="238"/>
          </rPr>
          <t xml:space="preserve">
DPS: 100
náklady na převod PD z Bohumína: 236
Zhotovitel:7 462
TDS: 255</t>
        </r>
      </text>
    </comment>
    <comment ref="I72" authorId="0">
      <text>
        <r>
          <rPr>
            <b/>
            <sz val="9"/>
            <color indexed="81"/>
            <rFont val="Tahoma"/>
            <family val="2"/>
            <charset val="238"/>
          </rPr>
          <t>Kopřivová Petra:</t>
        </r>
        <r>
          <rPr>
            <sz val="9"/>
            <color indexed="81"/>
            <rFont val="Tahoma"/>
            <family val="2"/>
            <charset val="238"/>
          </rPr>
          <t xml:space="preserve">
DUR, DSP, DPS, AD: 260</t>
        </r>
      </text>
    </comment>
    <comment ref="I76" authorId="0">
      <text>
        <r>
          <rPr>
            <b/>
            <sz val="9"/>
            <color indexed="81"/>
            <rFont val="Tahoma"/>
            <family val="2"/>
            <charset val="238"/>
          </rPr>
          <t>Kopřivová Petra:</t>
        </r>
        <r>
          <rPr>
            <sz val="9"/>
            <color indexed="81"/>
            <rFont val="Tahoma"/>
            <family val="2"/>
            <charset val="238"/>
          </rPr>
          <t xml:space="preserve">
spoluzadání VZ :160 930 vč DPH
PD: 3 417 490,- vč. DPH
IČ k PD: 249 441,50 Vč. DPH
plán BOZP: 84 700 Kč
výkon AD: 584 430,- Kč
koordinátor BOZP: 409 222,- Kč
TDS: 2 046 110,- Kč
Převod práv ze SP: 736 466,50 Kč
 realizace: 141 949 346,98 Kč vč. DPH</t>
        </r>
      </text>
    </comment>
    <comment ref="K89" authorId="2">
      <text>
        <r>
          <rPr>
            <b/>
            <sz val="9"/>
            <color indexed="81"/>
            <rFont val="Tahoma"/>
            <family val="2"/>
            <charset val="238"/>
          </rPr>
          <t>381</t>
        </r>
        <r>
          <rPr>
            <sz val="9"/>
            <color indexed="81"/>
            <rFont val="Tahoma"/>
            <family val="2"/>
            <charset val="238"/>
          </rPr>
          <t xml:space="preserve">
</t>
        </r>
      </text>
    </comment>
    <comment ref="K126" authorId="2">
      <text>
        <r>
          <rPr>
            <b/>
            <sz val="9"/>
            <color indexed="81"/>
            <rFont val="Tahoma"/>
            <family val="2"/>
            <charset val="238"/>
          </rPr>
          <t>799</t>
        </r>
      </text>
    </comment>
    <comment ref="K132" authorId="2">
      <text>
        <r>
          <rPr>
            <b/>
            <sz val="9"/>
            <color indexed="81"/>
            <rFont val="Tahoma"/>
            <family val="2"/>
            <charset val="238"/>
          </rPr>
          <t>175</t>
        </r>
        <r>
          <rPr>
            <sz val="9"/>
            <color indexed="81"/>
            <rFont val="Tahoma"/>
            <family val="2"/>
            <charset val="238"/>
          </rPr>
          <t xml:space="preserve">
</t>
        </r>
      </text>
    </comment>
    <comment ref="K133" authorId="2">
      <text>
        <r>
          <rPr>
            <b/>
            <sz val="9"/>
            <color indexed="81"/>
            <rFont val="Tahoma"/>
            <family val="2"/>
            <charset val="238"/>
          </rPr>
          <t>175</t>
        </r>
        <r>
          <rPr>
            <sz val="9"/>
            <color indexed="81"/>
            <rFont val="Tahoma"/>
            <family val="2"/>
            <charset val="238"/>
          </rPr>
          <t xml:space="preserve">
</t>
        </r>
      </text>
    </comment>
    <comment ref="K199" authorId="2">
      <text>
        <r>
          <rPr>
            <b/>
            <sz val="9"/>
            <color indexed="81"/>
            <rFont val="Tahoma"/>
            <family val="2"/>
            <charset val="238"/>
          </rPr>
          <t xml:space="preserve">765
</t>
        </r>
        <r>
          <rPr>
            <sz val="9"/>
            <color indexed="81"/>
            <rFont val="Tahoma"/>
            <family val="2"/>
            <charset val="238"/>
          </rPr>
          <t xml:space="preserve">
</t>
        </r>
      </text>
    </comment>
    <comment ref="K200" authorId="2">
      <text>
        <r>
          <rPr>
            <b/>
            <sz val="9"/>
            <color indexed="81"/>
            <rFont val="Tahoma"/>
            <family val="2"/>
            <charset val="238"/>
          </rPr>
          <t>794</t>
        </r>
        <r>
          <rPr>
            <sz val="9"/>
            <color indexed="81"/>
            <rFont val="Tahoma"/>
            <family val="2"/>
            <charset val="238"/>
          </rPr>
          <t xml:space="preserve">
</t>
        </r>
      </text>
    </comment>
    <comment ref="K225" authorId="2">
      <text>
        <r>
          <rPr>
            <b/>
            <sz val="9"/>
            <color indexed="81"/>
            <rFont val="Tahoma"/>
            <family val="2"/>
            <charset val="238"/>
          </rPr>
          <t>196</t>
        </r>
      </text>
    </comment>
    <comment ref="K226" authorId="2">
      <text>
        <r>
          <rPr>
            <b/>
            <sz val="9"/>
            <color indexed="81"/>
            <rFont val="Tahoma"/>
            <family val="2"/>
            <charset val="238"/>
          </rPr>
          <t>196</t>
        </r>
        <r>
          <rPr>
            <sz val="9"/>
            <color indexed="81"/>
            <rFont val="Tahoma"/>
            <family val="2"/>
            <charset val="238"/>
          </rPr>
          <t xml:space="preserve">
</t>
        </r>
      </text>
    </comment>
    <comment ref="K277" authorId="2">
      <text>
        <r>
          <rPr>
            <b/>
            <sz val="9"/>
            <color indexed="81"/>
            <rFont val="Tahoma"/>
            <family val="2"/>
            <charset val="238"/>
          </rPr>
          <t>117</t>
        </r>
        <r>
          <rPr>
            <sz val="9"/>
            <color indexed="81"/>
            <rFont val="Tahoma"/>
            <family val="2"/>
            <charset val="238"/>
          </rPr>
          <t xml:space="preserve">
</t>
        </r>
      </text>
    </comment>
    <comment ref="K278" authorId="2">
      <text>
        <r>
          <rPr>
            <b/>
            <sz val="9"/>
            <color indexed="81"/>
            <rFont val="Tahoma"/>
            <family val="2"/>
            <charset val="238"/>
          </rPr>
          <t>117</t>
        </r>
        <r>
          <rPr>
            <sz val="9"/>
            <color indexed="81"/>
            <rFont val="Tahoma"/>
            <family val="2"/>
            <charset val="238"/>
          </rPr>
          <t xml:space="preserve">
</t>
        </r>
      </text>
    </comment>
    <comment ref="K280" authorId="2">
      <text>
        <r>
          <rPr>
            <b/>
            <sz val="9"/>
            <color indexed="81"/>
            <rFont val="Tahoma"/>
            <family val="2"/>
            <charset val="238"/>
          </rPr>
          <t>117</t>
        </r>
        <r>
          <rPr>
            <sz val="9"/>
            <color indexed="81"/>
            <rFont val="Tahoma"/>
            <family val="2"/>
            <charset val="238"/>
          </rPr>
          <t xml:space="preserve">
</t>
        </r>
      </text>
    </comment>
    <comment ref="K282" authorId="2">
      <text>
        <r>
          <rPr>
            <b/>
            <sz val="9"/>
            <color indexed="81"/>
            <rFont val="Tahoma"/>
            <family val="2"/>
            <charset val="238"/>
          </rPr>
          <t>117</t>
        </r>
        <r>
          <rPr>
            <sz val="9"/>
            <color indexed="81"/>
            <rFont val="Tahoma"/>
            <family val="2"/>
            <charset val="238"/>
          </rPr>
          <t xml:space="preserve">
</t>
        </r>
      </text>
    </comment>
    <comment ref="K283" authorId="2">
      <text>
        <r>
          <rPr>
            <b/>
            <sz val="9"/>
            <color indexed="81"/>
            <rFont val="Tahoma"/>
            <family val="2"/>
            <charset val="238"/>
          </rPr>
          <t>117</t>
        </r>
        <r>
          <rPr>
            <sz val="9"/>
            <color indexed="81"/>
            <rFont val="Tahoma"/>
            <family val="2"/>
            <charset val="238"/>
          </rPr>
          <t xml:space="preserve">
</t>
        </r>
      </text>
    </comment>
    <comment ref="I296" authorId="0">
      <text>
        <r>
          <rPr>
            <b/>
            <sz val="9"/>
            <color indexed="81"/>
            <rFont val="Tahoma"/>
            <family val="2"/>
            <charset val="238"/>
          </rPr>
          <t>Kopřivová Petra:</t>
        </r>
        <r>
          <rPr>
            <sz val="9"/>
            <color indexed="81"/>
            <rFont val="Tahoma"/>
            <family val="2"/>
            <charset val="238"/>
          </rPr>
          <t xml:space="preserve">
samostatná tabulka - viz smlouvy v šanonu</t>
        </r>
      </text>
    </comment>
    <comment ref="I297" authorId="0">
      <text>
        <r>
          <rPr>
            <b/>
            <sz val="9"/>
            <color indexed="81"/>
            <rFont val="Tahoma"/>
            <family val="2"/>
            <charset val="238"/>
          </rPr>
          <t>Kopřivová Petra:</t>
        </r>
        <r>
          <rPr>
            <sz val="9"/>
            <color indexed="81"/>
            <rFont val="Tahoma"/>
            <family val="2"/>
            <charset val="238"/>
          </rPr>
          <t xml:space="preserve">
1 636 - převzato od H. Hostašové
TDS:786
zhotovitel: 40063
AD:206</t>
        </r>
      </text>
    </comment>
  </commentList>
</comments>
</file>

<file path=xl/sharedStrings.xml><?xml version="1.0" encoding="utf-8"?>
<sst xmlns="http://schemas.openxmlformats.org/spreadsheetml/2006/main" count="2460" uniqueCount="1111">
  <si>
    <t>Kapitálová rezerva odb. investičního</t>
  </si>
  <si>
    <t>0000</t>
  </si>
  <si>
    <t>x</t>
  </si>
  <si>
    <t>PD a příprava staveb</t>
  </si>
  <si>
    <t>OdPa - 6409 - Ostatní činnosti jinde nezařazené</t>
  </si>
  <si>
    <t>Zpracován IZ.</t>
  </si>
  <si>
    <t>2024</t>
  </si>
  <si>
    <t>2023-2024</t>
  </si>
  <si>
    <t>2022</t>
  </si>
  <si>
    <t>2021</t>
  </si>
  <si>
    <t>Archiv města - rozšíření</t>
  </si>
  <si>
    <t>Žáčková</t>
  </si>
  <si>
    <t>MOP</t>
  </si>
  <si>
    <t>OdPa - 6211 - Archivní činnost</t>
  </si>
  <si>
    <t>přesun finančních prostředků na § 6211</t>
  </si>
  <si>
    <t>Po prověření možností umístění správní činnosti do již stávajícího objektu OSTRAVICA a budovy VŠB ekonomická fakulta, bude zpracován IZ dle požadavku vedení.</t>
  </si>
  <si>
    <t>Administrativní budova Janáčkova</t>
  </si>
  <si>
    <t>Nová radnice - vnítřní rozvody-rekonstrukce</t>
  </si>
  <si>
    <t>Karásek</t>
  </si>
  <si>
    <t>MOR</t>
  </si>
  <si>
    <t xml:space="preserve">Nová radnice - ochrana proti přepětí </t>
  </si>
  <si>
    <t>Probíhají práce na vyhotovení DSP</t>
  </si>
  <si>
    <t>Rekonstrukce vily  Na Zapadlém (Grossmanova vila)</t>
  </si>
  <si>
    <t>Čermák</t>
  </si>
  <si>
    <t xml:space="preserve">Nová radnice – náhradní zdroj elektrické energie   </t>
  </si>
  <si>
    <t>SLO</t>
  </si>
  <si>
    <t xml:space="preserve">stavba ukončena </t>
  </si>
  <si>
    <t>07/2019</t>
  </si>
  <si>
    <t>10/2018-07/2019</t>
  </si>
  <si>
    <t>06/2017</t>
  </si>
  <si>
    <t xml:space="preserve">Nová radnice - klimatizace </t>
  </si>
  <si>
    <t>zahájena realizace systéme monitoringu a řízení elektřiny</t>
  </si>
  <si>
    <t>12/2019-04/2020</t>
  </si>
  <si>
    <t>Budova Nová radnice - trafostanice</t>
  </si>
  <si>
    <t>probíhá výměna oken dle harmonogramu</t>
  </si>
  <si>
    <t>2016-2020</t>
  </si>
  <si>
    <t>01/2017</t>
  </si>
  <si>
    <t>Nová radnice - rekonstrukce fasády a oken</t>
  </si>
  <si>
    <t>Zahrajová</t>
  </si>
  <si>
    <t>12/2018</t>
  </si>
  <si>
    <t>06/2009-12/2018</t>
  </si>
  <si>
    <t>06/2009</t>
  </si>
  <si>
    <t>Rekonstrukce budovy Nové radnice vč. přístavby</t>
  </si>
  <si>
    <t>OdPa - 6171 - Činnost místní správy</t>
  </si>
  <si>
    <t>12/2020</t>
  </si>
  <si>
    <t>11/2019-12/2020</t>
  </si>
  <si>
    <t>06/2019</t>
  </si>
  <si>
    <t>03/2019</t>
  </si>
  <si>
    <t>Hasičská zbrojnice Proskovice</t>
  </si>
  <si>
    <t>10/2011</t>
  </si>
  <si>
    <t>Revitalizace areálu bývalých kasáren Hranečník - SO 02 Budova PČR, SO 03 garáže PČR</t>
  </si>
  <si>
    <t>Žižková</t>
  </si>
  <si>
    <t>Stavba byla dokončena a proběhlo kolaudační řízení.</t>
  </si>
  <si>
    <t>08/2018-09/2019</t>
  </si>
  <si>
    <t>02/2017</t>
  </si>
  <si>
    <t>11/2016</t>
  </si>
  <si>
    <t>Hasičská zbrojnice Pustkovec</t>
  </si>
  <si>
    <t>PUS</t>
  </si>
  <si>
    <t>03/2018</t>
  </si>
  <si>
    <t>04/2013</t>
  </si>
  <si>
    <t>Revitalizace areálu bývalých kasáren Hranečník - technická a výcviková základna</t>
  </si>
  <si>
    <t>-----</t>
  </si>
  <si>
    <t>Realizace části oplocení - 08/2019-04/2020</t>
  </si>
  <si>
    <t>08/2015</t>
  </si>
  <si>
    <t>Revitalizace areálu kasáren Hranečník - technická a dopravní infrastruktura (III.etapa)</t>
  </si>
  <si>
    <t>OdPa - 5522 - Ostatní činnosti v integrovaném záchranném systému</t>
  </si>
  <si>
    <t>2022-2023</t>
  </si>
  <si>
    <t>2020</t>
  </si>
  <si>
    <t>09/2019</t>
  </si>
  <si>
    <t>Městečko bezpečí</t>
  </si>
  <si>
    <t>Kopřivová</t>
  </si>
  <si>
    <t>OJI</t>
  </si>
  <si>
    <t>OdPa - 5299 - Ostatní záležitosti civilní připravenosti na krizové stavy</t>
  </si>
  <si>
    <t>12/2017</t>
  </si>
  <si>
    <t>Revitalizace zahrady areálu Armády spásy Ostrava</t>
  </si>
  <si>
    <t xml:space="preserve">OdPa - 4374 - Azylové domy, nízkoprahová denní centra a noclehárny </t>
  </si>
  <si>
    <t>Dům pro rodinu a sociální péči v areálu bývalé nemocnice Zábřeh</t>
  </si>
  <si>
    <t>VIT</t>
  </si>
  <si>
    <t>OdPa - 4359 - Ostatní služby a činnosti v oblasti sociální péče</t>
  </si>
  <si>
    <t>09/2019-11/2019</t>
  </si>
  <si>
    <t>Domov pro seniory Sluníčko - kamerové systémy</t>
  </si>
  <si>
    <t>SLE</t>
  </si>
  <si>
    <t>uzavřena SOD na zpracování PD</t>
  </si>
  <si>
    <t>08/2020-12/2020</t>
  </si>
  <si>
    <t>04/2020</t>
  </si>
  <si>
    <t>Domovy IRIS a Kamenec-přechod NN na VN</t>
  </si>
  <si>
    <t>zpracovávána aktualizace PD ve spolupráci VEOLIA</t>
  </si>
  <si>
    <t>06/2020-10/2020</t>
  </si>
  <si>
    <t>Domov Korýtko-rekonstrukce výměníkové stanice</t>
  </si>
  <si>
    <t>Domov Korýtko-rekonstrukce ležatých rozvodů SV+TUV</t>
  </si>
  <si>
    <t>ukončena realizace na Domovech IRIS a MAGNOLIE, zahájen výběr zhotovitele pro DD Čujkovova</t>
  </si>
  <si>
    <t>10/2019-11/2019</t>
  </si>
  <si>
    <t>Domovy pro seniory ochrana proti přepětí</t>
  </si>
  <si>
    <t>výstavba  RD ve Lhotce a ve Slezské Ostravě pro klienty Čtyřlístku, akce je dotovaná z IROP, probíhá realizace obou staveb</t>
  </si>
  <si>
    <t>04/2019-03/2020</t>
  </si>
  <si>
    <t>Transformace Domova Na Lištině II</t>
  </si>
  <si>
    <t>výstavba 2 RD v lokalitě Svinov a 1 RD ve Vítkovicích pro klienty Čtyřlístku, akce je dotovaná z IROP, byl vybrán zhotovitel a stavby byly zahájeny</t>
  </si>
  <si>
    <t>2019-2020</t>
  </si>
  <si>
    <t>Transformace Domova Barevný svět II</t>
  </si>
  <si>
    <t>dokončena technicko ekonomická studie pro výběr solárního systému, připraveny podklady pro zpracování PD</t>
  </si>
  <si>
    <t>05/2021</t>
  </si>
  <si>
    <t>10/2020-04/2021</t>
  </si>
  <si>
    <t>06/2020</t>
  </si>
  <si>
    <t>Solární systém pro přípravu teplé vody pro Domov pro seniory Kamenec</t>
  </si>
  <si>
    <t>04/2017 bylo vydáno územní rozhodnutí a pokračuje další projekční příprava . Schválen dodatek č.1</t>
  </si>
  <si>
    <t>2020-2022</t>
  </si>
  <si>
    <t>2019</t>
  </si>
  <si>
    <t>04/2017</t>
  </si>
  <si>
    <t>Domov pro seniory Hulváky - PD</t>
  </si>
  <si>
    <t>MHH</t>
  </si>
  <si>
    <t>aktualizace PD, vydáno stavební povolení, zahájena realizace stavby</t>
  </si>
  <si>
    <t>05/2020</t>
  </si>
  <si>
    <t>11/2019-04/2020</t>
  </si>
  <si>
    <t>12/2019</t>
  </si>
  <si>
    <t>Domov pro seniory Čujkovova - vzduchotechnika - rekonstrukce</t>
  </si>
  <si>
    <t>průběžně, příprava realizace na objektech Čtyřlístku</t>
  </si>
  <si>
    <t>Domovy pro seniory - LEGIONELLA</t>
  </si>
  <si>
    <t>6036</t>
  </si>
  <si>
    <t>04/2020-07/2020</t>
  </si>
  <si>
    <t>Domov Sluníčko - rekonstrukce zdroje energie</t>
  </si>
  <si>
    <t>6035</t>
  </si>
  <si>
    <t>celková rekonstrukce Domova, probíhá VZ na zpracovatele DUR+DSP,DPS</t>
  </si>
  <si>
    <t>2023</t>
  </si>
  <si>
    <t>Domov Korýtko, ul. Petruškova</t>
  </si>
  <si>
    <t>6032</t>
  </si>
  <si>
    <t>uzavřena SOD na zpracování PD pro II. et., zahájena realizace</t>
  </si>
  <si>
    <t>12/2019-06/2020</t>
  </si>
  <si>
    <t>08/2019</t>
  </si>
  <si>
    <t>Areál Zábřeh - energie</t>
  </si>
  <si>
    <t>Domov Magnolie - vzduchotechniky - rekonstrukce</t>
  </si>
  <si>
    <t xml:space="preserve">ukončena realizace pro  DD Čujkovova </t>
  </si>
  <si>
    <t>12/2018-12/2019</t>
  </si>
  <si>
    <t>08/2014</t>
  </si>
  <si>
    <t>Domovy pro seniory-rek. 3 ks trafostanic</t>
  </si>
  <si>
    <t>OdPa - 4357 - Domovy pro osoby se zdravotním postižením a domovy se zvláštním režimem</t>
  </si>
  <si>
    <t>Revitalizace Pustkoveckého údolí</t>
  </si>
  <si>
    <t>Kanclíř</t>
  </si>
  <si>
    <t>POR PUS</t>
  </si>
  <si>
    <t>Revitalizace lesoparku Benátky a Hulváckého kopce</t>
  </si>
  <si>
    <t>Veselá</t>
  </si>
  <si>
    <t>Úprava výsadbových míst Prokešovo náměstí</t>
  </si>
  <si>
    <t xml:space="preserve">Parková úprava za Poliklinikou Hrabůvka                                           </t>
  </si>
  <si>
    <t>uzavřena smlouva o dílo a příkazní na zpracování projektové dokumentace všech stupňů a zajištění inž. přípravy, zpracovává se DÚR, předán a prezentován koncept DÚR, probíhá inž. činnost pro územní řízení</t>
  </si>
  <si>
    <t>09/2021</t>
  </si>
  <si>
    <t>01/2021</t>
  </si>
  <si>
    <t xml:space="preserve">Park u Zámku Zábřeh                                                                                      </t>
  </si>
  <si>
    <t>vydáno územní rozhodnutí, zahájeny práce na DSP</t>
  </si>
  <si>
    <t>06/2021</t>
  </si>
  <si>
    <t xml:space="preserve">Smetanův sad                                                                                                              </t>
  </si>
  <si>
    <t>04/2021</t>
  </si>
  <si>
    <t>10/2020</t>
  </si>
  <si>
    <t xml:space="preserve">Parková úprava na Prokešově náměstí                                                                </t>
  </si>
  <si>
    <t xml:space="preserve">zpracován a předán inv. záměr, uzavřena smlouva o dílo a příkazní na zajištění proj. a inž. přípravy,  podána žádost o vydání koord. stanoviska k úz. řízení, proběhlo řízení o trvalém odnětí ze ZPF,včetně zajišťění souvisejích podkladů, zahájeno územní řízení, </t>
  </si>
  <si>
    <t>Park u Boříka</t>
  </si>
  <si>
    <t>NVE</t>
  </si>
  <si>
    <t>ukončena inženýrská i projektová příprava akce z důvodu rozhodnutí vedení města o variantním využití území ve vazbě na konkrétní stavební záměr ( parkovací dům ), bude zmařeno</t>
  </si>
  <si>
    <t>Cingrův sad</t>
  </si>
  <si>
    <t>uzavřena smlouva o dílo na zpracování všech stupňů PD+IČ, 06/2019 vydáno územní rozhodnutím, v 09/2019 vydáno stavební povolení, zpracována DPS a zahájeno VZ na zhotovitele stavby,</t>
  </si>
  <si>
    <t>09/2020</t>
  </si>
  <si>
    <t>03/2020</t>
  </si>
  <si>
    <t>Revitalizace parku u Biskubství</t>
  </si>
  <si>
    <t>OdPa - 3745 - Péče o vzhled obcí a veřejnou zeleň</t>
  </si>
  <si>
    <t>2020-2021</t>
  </si>
  <si>
    <t>2017</t>
  </si>
  <si>
    <t>Areál ZOO Ostrava - expozice makaka, gibonů a kopytníků</t>
  </si>
  <si>
    <t>probíhá realizace stavby</t>
  </si>
  <si>
    <t>05/2019-06/2020</t>
  </si>
  <si>
    <t>06/2016</t>
  </si>
  <si>
    <t>2016</t>
  </si>
  <si>
    <t>Areál ZOO Ostrava - voliéra kondor</t>
  </si>
  <si>
    <t>ukončeno, zkolaudováno</t>
  </si>
  <si>
    <t>04/2019</t>
  </si>
  <si>
    <t>03/2017-04/2019</t>
  </si>
  <si>
    <t>ZOO - energetické hospodářství</t>
  </si>
  <si>
    <t>OdPa - 3741 - Ochrana druhů a stanovišť</t>
  </si>
  <si>
    <t>probíhá archeologický výzkum na ploše celého budoucího staveniště,  je zpracovaná DUR vydáno ÚR, a zpracovávají se další stupně PD</t>
  </si>
  <si>
    <t>2021-2023</t>
  </si>
  <si>
    <t>05/2019</t>
  </si>
  <si>
    <t>Nové lauby</t>
  </si>
  <si>
    <t>OdPa - 3699 - Ost.záležitosti bydlení, kom.služeb a územ.rozvoje</t>
  </si>
  <si>
    <t>požádáno o ÚR</t>
  </si>
  <si>
    <t>1/2020</t>
  </si>
  <si>
    <t>Kontejnerová stání na území města Ostravy</t>
  </si>
  <si>
    <t>8260</t>
  </si>
  <si>
    <t>Nadlimitní věcná břemena ukončených staveb</t>
  </si>
  <si>
    <t>Kopitzová</t>
  </si>
  <si>
    <t>8252</t>
  </si>
  <si>
    <t xml:space="preserve">uzavřena smlouva o dílo na zpracování všech stupňů PD+IČ, 06/2019 vydáno územní rozhodnutí, je zpracovávána DSP </t>
  </si>
  <si>
    <t xml:space="preserve">Změny uspořádání areálu Provoz kanalizační sítě v Ostravě - Třebovicích vyvolané stavbou severního spoje  </t>
  </si>
  <si>
    <t>TRE</t>
  </si>
  <si>
    <t>stavba předána, KS vydán, vyvedeno do majetku</t>
  </si>
  <si>
    <t>11/2018</t>
  </si>
  <si>
    <t>03/2018-10/2018</t>
  </si>
  <si>
    <t>01/2018</t>
  </si>
  <si>
    <t>08/2017</t>
  </si>
  <si>
    <t>SPZ Ostrava Mošnov - TI - II. etapa, vodovody</t>
  </si>
  <si>
    <t>Hojgr</t>
  </si>
  <si>
    <t>MOŠ</t>
  </si>
  <si>
    <t>dokončena rekonstrukce regulační stanice plynu VTL/STL č. 1, dokončeno propojení STL plynovovdu</t>
  </si>
  <si>
    <t>01/2019-04/2019</t>
  </si>
  <si>
    <t>SPZ Ostrava Mošnov - TI - II. etapa, plynárenské zařízení</t>
  </si>
  <si>
    <t>Vyřizuje se stavební povolení</t>
  </si>
  <si>
    <t>Multifunkční parkovací dům u Městské nemocnice Ostrava</t>
  </si>
  <si>
    <t>jedná se o 2.etapu rekonstrukce ploch v areálu výstaviště, je vydáno ÚR i SP. Akce momentálně pozastavena</t>
  </si>
  <si>
    <t>06/2018</t>
  </si>
  <si>
    <t>02/2018</t>
  </si>
  <si>
    <t>Černá louka - rekonstrukce komunikací</t>
  </si>
  <si>
    <t>Energeticky úsporné akce na objektech města</t>
  </si>
  <si>
    <t>OdPa - 3639 - Komunální služby a územní rozvoj j.n.</t>
  </si>
  <si>
    <t>01/2020</t>
  </si>
  <si>
    <t>03/2019-11/2019</t>
  </si>
  <si>
    <t>jen ÚR</t>
  </si>
  <si>
    <t>10/2018</t>
  </si>
  <si>
    <t>VO - Heřmanice, ul. Vrbická</t>
  </si>
  <si>
    <t>Konečný</t>
  </si>
  <si>
    <t>4351</t>
  </si>
  <si>
    <t>04/2019-08/2019</t>
  </si>
  <si>
    <t>Ostrava – Michálkovice, ul. Radniční  </t>
  </si>
  <si>
    <t>MIC</t>
  </si>
  <si>
    <t>4350</t>
  </si>
  <si>
    <t>10/2019</t>
  </si>
  <si>
    <t>06/2019-08/2019</t>
  </si>
  <si>
    <t>Rekonstrrukce VO oblast Garbova Sněžná</t>
  </si>
  <si>
    <t>4349</t>
  </si>
  <si>
    <t>09/2019 vydáno ÚR, vybrán zhotovitel stavby, stavba bude realizována v koordinaci s kbelizací sítě NN ČEZ a opravy vodovodu a kanalizace (investor SMO)</t>
  </si>
  <si>
    <t>07/2020</t>
  </si>
  <si>
    <t>03/2020-06/2020</t>
  </si>
  <si>
    <t>Rozšíření veřejného osvětlení Plesná</t>
  </si>
  <si>
    <t>PLE</t>
  </si>
  <si>
    <t>11/2019 stavba předána správci, dokončení terenních úprav jaro 2020</t>
  </si>
  <si>
    <t>06/2019-11/2019</t>
  </si>
  <si>
    <t>04/2018</t>
  </si>
  <si>
    <t>Rekonstrukce VO oblast Kafkova - Nemocniční</t>
  </si>
  <si>
    <t>10/2019 stavba předána správci, jaro 2020 budou dokončeny terenní úpravy (10%pozastávka)</t>
  </si>
  <si>
    <t>06/2019-04/2020</t>
  </si>
  <si>
    <t>09/2017</t>
  </si>
  <si>
    <t>Rekonstrukce VO Porubská - B. Martinů</t>
  </si>
  <si>
    <t>POR</t>
  </si>
  <si>
    <t>07/2017</t>
  </si>
  <si>
    <t>Rekonstrukce VO nám. Jana Nerudy</t>
  </si>
  <si>
    <t>12/2018-07/2019</t>
  </si>
  <si>
    <t>07/2010</t>
  </si>
  <si>
    <t>04/2010</t>
  </si>
  <si>
    <t>Doplnění VO Hvězdná</t>
  </si>
  <si>
    <t>RAB</t>
  </si>
  <si>
    <t>4344</t>
  </si>
  <si>
    <t>11/2018-06/2019</t>
  </si>
  <si>
    <t>Doplnění VO hřbitov Radvanice a modernizace osvětlení ul. Paculova</t>
  </si>
  <si>
    <t>4343</t>
  </si>
  <si>
    <t>10/2018-04/2019</t>
  </si>
  <si>
    <t>10/2017</t>
  </si>
  <si>
    <t>VO Červeného kříže, Bozděchova</t>
  </si>
  <si>
    <t>4342</t>
  </si>
  <si>
    <t>07/2018-04/2019</t>
  </si>
  <si>
    <t>Osvětlení přechodů pro chodce ul. Nádražní</t>
  </si>
  <si>
    <t>4340</t>
  </si>
  <si>
    <t>11/2018-04/2019</t>
  </si>
  <si>
    <t>05/2018</t>
  </si>
  <si>
    <t>Doplnění VO ul. Podolí</t>
  </si>
  <si>
    <t>4337</t>
  </si>
  <si>
    <t>07/2018-09/2018</t>
  </si>
  <si>
    <t>Rekontrukce VO Muzejní</t>
  </si>
  <si>
    <t>4335</t>
  </si>
  <si>
    <t>07/2018-03/2019</t>
  </si>
  <si>
    <t>10/2016</t>
  </si>
  <si>
    <t>Rekonstrukce VO oblast Šeříkova-Na Výspě</t>
  </si>
  <si>
    <t>4331</t>
  </si>
  <si>
    <t>06/2018-03/2019</t>
  </si>
  <si>
    <t>03/2016</t>
  </si>
  <si>
    <t>Rekonstrukce VO oblast Lumírova-Charvatská</t>
  </si>
  <si>
    <t>4329</t>
  </si>
  <si>
    <t>04/2018-10/2018</t>
  </si>
  <si>
    <t>06/2014</t>
  </si>
  <si>
    <t>Rekonstrukce VO oblast B. Nikodéma</t>
  </si>
  <si>
    <t>4320</t>
  </si>
  <si>
    <t>z této všeobecné stavby jsou vyváděny finanční částky na jednotlivé konkrétní akce staveb se sítí NN</t>
  </si>
  <si>
    <t>průběžně</t>
  </si>
  <si>
    <t>Rekonstrukce VO - stavby se sítí NN</t>
  </si>
  <si>
    <t>PD, SP jsou zajišťovány dle uzavřených SOD</t>
  </si>
  <si>
    <t>PD a příprava staveb VO</t>
  </si>
  <si>
    <t>OdPa - 3631 - Veřejné osvětlení</t>
  </si>
  <si>
    <t>Je zpracován investiční záměr.</t>
  </si>
  <si>
    <t>-</t>
  </si>
  <si>
    <t>Rekonstrukce budovy restaurace Spolek, Nádražni 143/13</t>
  </si>
  <si>
    <t>OdPa - 3613 - Nebytové hospodářství</t>
  </si>
  <si>
    <t>V 05/2019 byla zahájena realizace, stavba probíhá, termín dokončení 08/2020.</t>
  </si>
  <si>
    <t>05/2019-05/2020</t>
  </si>
  <si>
    <t>09/2018</t>
  </si>
  <si>
    <t>Rekonstrukce objektu Husova 7</t>
  </si>
  <si>
    <t>V 09/2019 byla zahájena realizace - nový zhotovitel, v 12/2019 bylo vydáno rozhodnut o změně stavby před dokončením, realizace pokračuje, termín dokončení 10/2020.</t>
  </si>
  <si>
    <t>10/2019- 09/2020</t>
  </si>
  <si>
    <t>Stavební úpravy objektu č.p. 75, ul. Střelniční 8</t>
  </si>
  <si>
    <t>Na základě architektonické soutěže proběhl dialog s autorem vítězného návrhu za účelem uzavření smlouvy o dílo na zpracování kompletní projektové dokumentace. Smlouva byla uzavřena. Zajišťováné průzkumy dle pořadavku.</t>
  </si>
  <si>
    <t>10/2023</t>
  </si>
  <si>
    <t>10/2021-8/2023</t>
  </si>
  <si>
    <t>6/2021</t>
  </si>
  <si>
    <t>11/2020</t>
  </si>
  <si>
    <t>Novostavba bytového domu Kostelní – Biskupská v Ostravě</t>
  </si>
  <si>
    <t>09/2019-03/2021</t>
  </si>
  <si>
    <t>11/2017</t>
  </si>
  <si>
    <t>05/2017</t>
  </si>
  <si>
    <t>Výstavba BD ul.  Janáčkova</t>
  </si>
  <si>
    <t>Grygarová</t>
  </si>
  <si>
    <t>OdPa - 3612 - Bytové hospodářství</t>
  </si>
  <si>
    <t>Dětské centrum Domeček</t>
  </si>
  <si>
    <t>OdPa - 3529 - Ostatní ústavní péče</t>
  </si>
  <si>
    <t>01/2019-09/2019</t>
  </si>
  <si>
    <t>MNO-LDN Radvanice - zateplení obvodového pláště, výměna oken a dveří, oprava balkónu</t>
  </si>
  <si>
    <t xml:space="preserve">realizace ukončena </t>
  </si>
  <si>
    <t>04/2019-10/2019</t>
  </si>
  <si>
    <t>Energetické úspory LDN Radvanice</t>
  </si>
  <si>
    <t>Odpa - 3524 - Léčebny dlouhodobě nemocných</t>
  </si>
  <si>
    <t>Energetické úspory MNO - zateplení objektu stravovacích provozů</t>
  </si>
  <si>
    <t>probíhá vlastní realizace stavebních prací</t>
  </si>
  <si>
    <t>05/2019-03/2020</t>
  </si>
  <si>
    <t>Statické zajištění a sanace sloupů a překladu pod pavilonem H1, H2,H3</t>
  </si>
  <si>
    <t>Revitalizace spojovacích mostů v areálu MNO</t>
  </si>
  <si>
    <t>zpracovánván invetsiční záměr rekonstrukce, zahájeno zpracování dokumentace pro UR a provádění stavby</t>
  </si>
  <si>
    <t>09/2020-09/2021</t>
  </si>
  <si>
    <t>Městská nemocnice - rekonstrukce venkovního osvětlení</t>
  </si>
  <si>
    <t>rekonstrukce rozvoden VN a energocenter E1, E2, E3</t>
  </si>
  <si>
    <t>11/2019</t>
  </si>
  <si>
    <t>Rekonstrukce rozvoden VN 22 kV v areálu MNO</t>
  </si>
  <si>
    <t>ukončena realizace I. Etapy, dokončena II. etapa</t>
  </si>
  <si>
    <t>09/2018-10/2018 07/2019</t>
  </si>
  <si>
    <t>Rekonstrukce rozvodů VN 22 kV v areálu MNO</t>
  </si>
  <si>
    <t>Výstavba objektu s hyperbarickou komorou</t>
  </si>
  <si>
    <t>je vyhotovena  dispoziční - architektonická studie a studie proveditelnosti pav. X, Další práce na PD byly přerušeny.  architektonická studie prov. pav. Y se zatím nerealizuje</t>
  </si>
  <si>
    <t>Výstavba pavilonu X a pavilonu Y</t>
  </si>
  <si>
    <t>Stavební úpravy v pavilonu H2 - zřízení metabolické JIP a nové chráněné únikové cesty v pavilonu H1 a H2</t>
  </si>
  <si>
    <t>08/2018-04/2019</t>
  </si>
  <si>
    <t>Energetické úspory MNO - Lékařská pohotovostní služba a autodílny MNO</t>
  </si>
  <si>
    <t>Energetické úspory MNO - Centrální sklad, sklad oddělení zásobování</t>
  </si>
  <si>
    <t>03/2020-12/2022</t>
  </si>
  <si>
    <t>Rekonstrukce celého chirurgického oddělení a oddělení ARO v části monobloku E2 a E4 v areálu MNO</t>
  </si>
  <si>
    <t>zpracována studie rekonstrukce tepelného hospodářství, zahájeno zpracování dokumentace pro provádění stavby</t>
  </si>
  <si>
    <t xml:space="preserve">03/2020-09/2022 </t>
  </si>
  <si>
    <t>Nemocnice Fifejdy energetické hospodářství - rekonstrukce</t>
  </si>
  <si>
    <t>OdPa - 3522 - Ostatní nemocnice</t>
  </si>
  <si>
    <t>07/2018-07/2019</t>
  </si>
  <si>
    <t>07/2013</t>
  </si>
  <si>
    <t>03/2013</t>
  </si>
  <si>
    <t>Dopravní hřiště ul.Orebitská</t>
  </si>
  <si>
    <t>Odpa - 3421 - Využití volného času dětí a mládeže</t>
  </si>
  <si>
    <t>uzavřena smlouva o dílo na zhotovitele stavby, v 09/19 předáno staveniště a zahájena realizace, akce probíhá v souladu s HMG, dotace MŠMT</t>
  </si>
  <si>
    <t>Sportovní hala v K. Poli</t>
  </si>
  <si>
    <t>KPO</t>
  </si>
  <si>
    <t>PD i následnou výstavbu si bude řešit MOb sám</t>
  </si>
  <si>
    <t>Třebovice - sportovní víceúčelová hala</t>
  </si>
  <si>
    <t>10/2018-10/2019</t>
  </si>
  <si>
    <t>01/2016</t>
  </si>
  <si>
    <t>05/2014</t>
  </si>
  <si>
    <t xml:space="preserve">Sportovní hala - Sokolovna Svinov </t>
  </si>
  <si>
    <t>SVI</t>
  </si>
  <si>
    <t>02/2019</t>
  </si>
  <si>
    <t>Rekonstrukce sportovního areálu Poruba</t>
  </si>
  <si>
    <t>Zpracována dokumentace DÚR, územní rozhodnutí vydáno v 12/2018.  Začala se zpracovávat DSP.</t>
  </si>
  <si>
    <t>Sportovní areál u ZŠ Bílovecká</t>
  </si>
  <si>
    <t>Hlisníkovská</t>
  </si>
  <si>
    <t>Jedná se o rekonstrukci bývalé MŠ U dvoru na centrum uměleckých terapií při Múzické škole. Připravuje se VZ na zhotovitele stavby</t>
  </si>
  <si>
    <t xml:space="preserve">2020 </t>
  </si>
  <si>
    <t>2018</t>
  </si>
  <si>
    <t>Skořápka - městské centrum uměleckých terapií</t>
  </si>
  <si>
    <t>8202</t>
  </si>
  <si>
    <t>OdPa - 3392 - Zájmová činnost v kultuře</t>
  </si>
  <si>
    <t xml:space="preserve">Předána realizační PD.  Vyhlášena VZ na zhotovitele stavby. Příprava na VZ TDI+BOZP. Podána PD změny stavby před dokončením na stav.úřad.                                            </t>
  </si>
  <si>
    <t>03/2020-09/2021</t>
  </si>
  <si>
    <t>Rekonstrukce historické budovy bývalých jatek pro účely galerie Plato Ostrava</t>
  </si>
  <si>
    <t>OdPa - 3322 - Zachování a obnova kulturních památek</t>
  </si>
  <si>
    <t xml:space="preserve">Vybudování muzea tramvají a autobusů v bývalém průmyslovém areálu Wattova, zpracován inv.záměr, v 07/2019 na základě VZ uzavřena smlouva pro zpracování investičního záměru na přeložení tramvajové smyčky ul. Wattova, který předchází projekční přípravě muzea. </t>
  </si>
  <si>
    <t>Ostravské muzeum MHD</t>
  </si>
  <si>
    <t>OdPa - 3315 - Činnosti muzeí a galerií</t>
  </si>
  <si>
    <t>v 10/2019 byla zahájena realizace stavby</t>
  </si>
  <si>
    <t>10/2019-11/2020</t>
  </si>
  <si>
    <t xml:space="preserve">Revitalizace knihovny ul. Podroužkova, Ostrava-Poruba - rekonstrukce vnitřních prostor </t>
  </si>
  <si>
    <t>OdPa - 3314 - Činnosti knihovnické</t>
  </si>
  <si>
    <t>Koncertní hala města Ostravy</t>
  </si>
  <si>
    <t>8230</t>
  </si>
  <si>
    <t>OdPa - 3312 - Hudební činnost</t>
  </si>
  <si>
    <t>Divadlo loutek Ostrava - fasáda, okna, dřevěné prvky</t>
  </si>
  <si>
    <t>8203</t>
  </si>
  <si>
    <t>OdPa - 3311 - Divadelní činnost</t>
  </si>
  <si>
    <t>01/2019</t>
  </si>
  <si>
    <t>07/2018-12/2018</t>
  </si>
  <si>
    <t>03/2017</t>
  </si>
  <si>
    <t>Zpřístupnění školských příspěvkových organizací zřízených SMO imobilním osobám</t>
  </si>
  <si>
    <t>6324</t>
  </si>
  <si>
    <t>OdPa - 3233 - Střediska volného času</t>
  </si>
  <si>
    <t>ukončena realizace</t>
  </si>
  <si>
    <t>07/2019-09/2019</t>
  </si>
  <si>
    <t>ZŠ Polanka - rekonstrukce kotelny</t>
  </si>
  <si>
    <t>POL</t>
  </si>
  <si>
    <t>6326</t>
  </si>
  <si>
    <t>zajištění podkladů pro zpracování PD, zpracována dokumentace pro provádění stavby</t>
  </si>
  <si>
    <t>Základní  školy - vytápění - regulace po zateplení</t>
  </si>
  <si>
    <t>6321</t>
  </si>
  <si>
    <t>Stavba dokončena. Zkolaudováno 8/2019.</t>
  </si>
  <si>
    <t>09/2018-07/2019</t>
  </si>
  <si>
    <t>03/2015</t>
  </si>
  <si>
    <t xml:space="preserve">Dětské dopravní hřiště v areálu ZŠ Bílovecká </t>
  </si>
  <si>
    <t>6315</t>
  </si>
  <si>
    <t>OdPa - 3113 - Základní školy</t>
  </si>
  <si>
    <t>zajištění podkladů pro zpracování PD</t>
  </si>
  <si>
    <t>06/2020-09/2020</t>
  </si>
  <si>
    <t>Mateřské školy - vytápění - regulace po zateplení</t>
  </si>
  <si>
    <t>3.  SLUŽBY  PRO  OBYVATELSTVO</t>
  </si>
  <si>
    <t>12/2021</t>
  </si>
  <si>
    <t xml:space="preserve"> 10/2020</t>
  </si>
  <si>
    <t>Levobřežní - revitalizace nábřeží Ostravice za výstavištěm Černá louka</t>
  </si>
  <si>
    <t>Zpracován investiční záměr. V současné době probíhá dopracování studie vlivu provozu navrhovaného sportovního kanálu na provoz Hlučínského jezera. Po dokončení a výsledcích studie bude tato projednána s městem Hlučín. Na základě výsledku jednání bude rozhodnuto o dalším postupu přípravy projektu. Studie vč. doplnění na základě monotoringu byla dokončena v 12/2019.</t>
  </si>
  <si>
    <t>Využití řek Ostravice, Odry a Opavy pro sportovní plavbu</t>
  </si>
  <si>
    <t>10/2021</t>
  </si>
  <si>
    <t>07/2020-09/2021</t>
  </si>
  <si>
    <t xml:space="preserve"> 12/2019</t>
  </si>
  <si>
    <t>Revitalizace okolí řeky Ostravice (Havlíčkovo nábřeží)</t>
  </si>
  <si>
    <t>stavby ukončeny, SO 01 a 02 zkolaudován v 2017,  SO 03 zkolaudován 2018</t>
  </si>
  <si>
    <t>Stavební úpravy opevnění bermy řeky Ostravice</t>
  </si>
  <si>
    <t>vydáno SP, předána DPS</t>
  </si>
  <si>
    <t>Revitalizace vodní plochy Radvanice</t>
  </si>
  <si>
    <t>OdPa - 2334 - Revitalizace říčních systémů</t>
  </si>
  <si>
    <t>je zpracována PD pro realizaci</t>
  </si>
  <si>
    <t>06/2020-12/2020</t>
  </si>
  <si>
    <t>ÚČOV Rekonstrukce nádrže na koagulant</t>
  </si>
  <si>
    <t>Janus</t>
  </si>
  <si>
    <t>Krejčí</t>
  </si>
  <si>
    <t>Rekonstrukce kanalizace na Prokešově náměstí</t>
  </si>
  <si>
    <t>Dostavba kanalizace a rekonstrukce vodovodu v ul. U Hrůbků</t>
  </si>
  <si>
    <t>SBE</t>
  </si>
  <si>
    <t xml:space="preserve">Dostavba stoky 6 ze stavby "Kanalizační síť N.Ves-Jih, IS 2. etapa, Splašková kanalizace", dokončena DSP(DPS) a majetkoprávní projednání. Probíhá zadávací řízení na dodavatele stavby. </t>
  </si>
  <si>
    <t>2019 - 2020</t>
  </si>
  <si>
    <t>03/2005</t>
  </si>
  <si>
    <t xml:space="preserve">Kanalizační síť N.Ves-Jih, IS 2. etapa - dostavba stoky 6 </t>
  </si>
  <si>
    <t>Noga</t>
  </si>
  <si>
    <t>ÚČOV - rek. pohonů čerpadel vratného kalu</t>
  </si>
  <si>
    <t>ÚČOV rekonstrukce kompresorů</t>
  </si>
  <si>
    <t>10/2019-12/2020</t>
  </si>
  <si>
    <t>ÚČOV Rekonstrukce výměníků kalu</t>
  </si>
  <si>
    <t>vydáno SP, připravuje se soutěž na realizaci (02/2019)</t>
  </si>
  <si>
    <t>Rekonstrukce vodovodu a kanalizace Havlíčkovo nábřeží</t>
  </si>
  <si>
    <t>Mikula</t>
  </si>
  <si>
    <t>zpracována studie proveditelnosti, příprava PD po r. 2023</t>
  </si>
  <si>
    <t>2025</t>
  </si>
  <si>
    <t>Výstavba suchého poldru nad ul. Charvátská</t>
  </si>
  <si>
    <t>odevzaná DPS, výběr zhotovitele v r. 2020</t>
  </si>
  <si>
    <t>bez kolaudace</t>
  </si>
  <si>
    <t>bez SP</t>
  </si>
  <si>
    <t>bez ÚR</t>
  </si>
  <si>
    <t>Modernizace řídicího systému ÚČOV</t>
  </si>
  <si>
    <t>Modernizace řídicího systému ČSOV</t>
  </si>
  <si>
    <t>Stavba vodovodu a kanalizace v ul. Potoky</t>
  </si>
  <si>
    <t xml:space="preserve">zpracována DÚR, podána žádost o vydání ÚR, probíhá územní řízení </t>
  </si>
  <si>
    <t>Rekonstrukce kanalizace v ul. Vrchní a Pastrňákova</t>
  </si>
  <si>
    <t>Koneszová</t>
  </si>
  <si>
    <t xml:space="preserve">zpracována DÚR, vydáno ÚR </t>
  </si>
  <si>
    <t>Rekonstrukce kanalizace v ul. Maroldova</t>
  </si>
  <si>
    <t>zpracována DÚR, požádáno o ÚR</t>
  </si>
  <si>
    <t>Dostavba kanalizace v ulici Studeňská</t>
  </si>
  <si>
    <t>Hrušková</t>
  </si>
  <si>
    <t>vydáno územní rozhodnutí, probíhá zpracování DSP+DPS</t>
  </si>
  <si>
    <t>Rekonstrukce vodovodu a kanalizace v ul. Nádražní</t>
  </si>
  <si>
    <t>zpracována DÚR</t>
  </si>
  <si>
    <t>Rekonstrukce vodovodu a kanalizace v ul. Hornopolní a Nemocniční</t>
  </si>
  <si>
    <t>je zpracována PD pro ÚR, vyřízuje se ÚR</t>
  </si>
  <si>
    <t xml:space="preserve">Rekonstrukce kanalizace Martinkova </t>
  </si>
  <si>
    <t>MAR</t>
  </si>
  <si>
    <t>01/2019-01/2020</t>
  </si>
  <si>
    <t>ÚČOV - rekonstrukce nožových uzávěrů</t>
  </si>
  <si>
    <t>podepsána smlouva na PD, předána DUR, řeší se smlouvy budoucí o služebnosti, bude žádost o UR</t>
  </si>
  <si>
    <t>02/2027</t>
  </si>
  <si>
    <t>02/2026-12/2026</t>
  </si>
  <si>
    <t>Dostavba kanalizace v ulici Hluboká</t>
  </si>
  <si>
    <t>PET</t>
  </si>
  <si>
    <t>DUR převzata, UR vydáno, projektuje se DSP</t>
  </si>
  <si>
    <t>05/2027</t>
  </si>
  <si>
    <t xml:space="preserve"> 03/2026-03/2027</t>
  </si>
  <si>
    <t>Rekonstrukce vodovodu a kanalizace v ul. Pflegrova – Šimáčkova</t>
  </si>
  <si>
    <t>stavba dokončena probíhá kalaudace stavby</t>
  </si>
  <si>
    <t>02/2020</t>
  </si>
  <si>
    <t>10/2018-11/2019</t>
  </si>
  <si>
    <t>ÚČOV stavidlova komora ČS na odtoku do AN</t>
  </si>
  <si>
    <t>Rek vodovodu + kanalizace ul. Viničná a Vinohrad</t>
  </si>
  <si>
    <t>Kanalizace Nová Ves - ul. Rolnická a rekonstrukce Vodovodu ul. U Boříka</t>
  </si>
  <si>
    <t>Plošná kanalizace Polanka nad Odrou 4. et.</t>
  </si>
  <si>
    <t>ukončeno</t>
  </si>
  <si>
    <t>12/2018-06/2019</t>
  </si>
  <si>
    <t>ÚČOV rekonstrukce čerpadel velké cirkulace</t>
  </si>
  <si>
    <t>DUR předána, UR vydáno, projektuje se DSP, řeší se dočasné vynětí lesa</t>
  </si>
  <si>
    <t>08/2021</t>
  </si>
  <si>
    <t>01/2021-07/2021</t>
  </si>
  <si>
    <t>Oprava výustního objektu Lužická II</t>
  </si>
  <si>
    <t>Rekonstrukce vodovodu a dostavba kanalizace v ul. Klečkova</t>
  </si>
  <si>
    <t>Rekonstrukce vodovodu a dostavba kanalizace ul. Ječmínkova</t>
  </si>
  <si>
    <t>zpracována DSP+DPS, vydáno SP, řeší se majetkoprávní záležitosti k pozemkům - nové smlouvy bud. o zřízení služebnosti inžen. sítě</t>
  </si>
  <si>
    <t xml:space="preserve">Propojení kanalizace  ul.Trnkovecká a Těšínská na sběrač B </t>
  </si>
  <si>
    <t>DUR předána, podána žádost o UR</t>
  </si>
  <si>
    <t>10/2025</t>
  </si>
  <si>
    <t>01/2024-08/2025</t>
  </si>
  <si>
    <t>Rekonstrukce vodovodu a stok v lokalitě k Salmovci</t>
  </si>
  <si>
    <t>vydáno UR na první část, změna UR (i pro 2 část), DSP předáno, podána žádost o vydání SP</t>
  </si>
  <si>
    <t>10/2026</t>
  </si>
  <si>
    <t>05/2025-08/2026</t>
  </si>
  <si>
    <t>Dostavba kanalizace v ulici Světlovská</t>
  </si>
  <si>
    <t>PRO</t>
  </si>
  <si>
    <t>DUR zpracována, UR vydáno, DSP zpracována, podána žádost o vydání SP</t>
  </si>
  <si>
    <t>06/2026-05/2027</t>
  </si>
  <si>
    <t>Výstavba vodovodu a kanalizace v ulici Rajská</t>
  </si>
  <si>
    <t>DUR zpracována, ÚR vydáno, DSP předáno, projednává se DSP</t>
  </si>
  <si>
    <t>07/2027</t>
  </si>
  <si>
    <t>05/2026-06/2027</t>
  </si>
  <si>
    <t>Rekonstrukce vodovodu a dostavba kanalizace v ulici Krásnopolská</t>
  </si>
  <si>
    <t>práce na DÚR přerušeny do doby dojasnění místa zaústění nové stokové sítě do sítě stávající</t>
  </si>
  <si>
    <t>Odstranění septiku v ul. Na Liščině a rekonstrukce vodovodu ul. Bažantí</t>
  </si>
  <si>
    <t>zpracování PD a zajištění územních rozhodnutí a stavebních povolení pro výstavbu kanalizací</t>
  </si>
  <si>
    <t>Příprava vodohospodářských staveb - LM</t>
  </si>
  <si>
    <t>odevzdaná DÚR+DSP, požádáno o vydání společného rozhodnutí</t>
  </si>
  <si>
    <t>2026</t>
  </si>
  <si>
    <t>Dostavba kanalizace v ul. Na Svém</t>
  </si>
  <si>
    <t>odevzdaná DÚR, požádáno o ÚR</t>
  </si>
  <si>
    <t>2021-2022</t>
  </si>
  <si>
    <t>Dostavba kanalizace a rekonstrukce vodovodu Pikartská</t>
  </si>
  <si>
    <t>12/2019-12/2020</t>
  </si>
  <si>
    <t>Rekonstrukce sběrače D Přívoz</t>
  </si>
  <si>
    <t>zpracována DSP+DPS, vydáno SP, aktualizovány podklady pro výběr zhotovitele stavby, hydrogeologický průzkum a znalecký posudek, bude se vypisovat VZ na zhozovitele</t>
  </si>
  <si>
    <t>03/2014, 08/2015</t>
  </si>
  <si>
    <t>06/2011</t>
  </si>
  <si>
    <t>Obnovení koryta DVT Muglinovský potok</t>
  </si>
  <si>
    <t>probíhá realizace stavby, uzavřen dodatek č.1, stavba před dokončením</t>
  </si>
  <si>
    <t>02/2019-01/2020</t>
  </si>
  <si>
    <t>04/2016</t>
  </si>
  <si>
    <t>11/2015</t>
  </si>
  <si>
    <t>Rekonstrukce kanalizace v ul. 1. máje u plynojemu MAN</t>
  </si>
  <si>
    <t>jedná se o finanční zdroj, který bude čerpán pro potřeby přepojování kanalizačních přípojek v průběhu realizace VH staveb</t>
  </si>
  <si>
    <t>2020-2025</t>
  </si>
  <si>
    <t>Přepojování kanal.přípojek při výstavbě oddílné kanalizace</t>
  </si>
  <si>
    <t>08/2018-05/2019</t>
  </si>
  <si>
    <t>Odkanal. lokality Na Pastvinách</t>
  </si>
  <si>
    <t>PD zaktualizována, od ÚMOB předána PD na komunikaci, vypsaná VZ na zhotovitele stavby</t>
  </si>
  <si>
    <t>02/2021</t>
  </si>
  <si>
    <t>02/2020-12/2020</t>
  </si>
  <si>
    <t>Odkanalizování ulic K Odře a Smrčkova vč. komunikace</t>
  </si>
  <si>
    <t>zpracována PD-DSP, vydáno stavební povolení, podepsána SoD na realizaci stavby, realizace stavby přerušena z důvodu zimní údržby a zajištění obslužnosti MHD, koordinace se stavbou OK - oprava komunikace Výstavní (Železárenská-Halasova)</t>
  </si>
  <si>
    <t>11/2018-08/2020</t>
  </si>
  <si>
    <t>12/2015</t>
  </si>
  <si>
    <t>Rekonstrukce kanalizace ul. Výstavní</t>
  </si>
  <si>
    <t>05/2018-01/2019</t>
  </si>
  <si>
    <t>Dostavba kanalizace v ul. Chrobákova</t>
  </si>
  <si>
    <t>zpracována DSP+DPS, vydáno SP,  aktualizovány podklady pro výběr zhotovitele stavby</t>
  </si>
  <si>
    <t>08/2013</t>
  </si>
  <si>
    <t>08/2008</t>
  </si>
  <si>
    <t>Rekonstrukce vodovodu a kanalizace ul. Českobratrská a Sadová, část 2 - ul. Sadová</t>
  </si>
  <si>
    <t>zpracována PD-DSP, vydáno SP, podepsána SoD, zahájena realizace stavby - realizace stavby přerušena, změna trasy kanalizace, dokončena PD pro změnu stavby, probíhá řízení o změně stavby</t>
  </si>
  <si>
    <t>2018-2020</t>
  </si>
  <si>
    <t>09/2015</t>
  </si>
  <si>
    <t>10/2014</t>
  </si>
  <si>
    <t>Kanalizační síť DIZ Vítkovice</t>
  </si>
  <si>
    <t>realizace stavby ukončena, vydán kolaudační souhlas,  podklady HIM předány na majetkový odbor, stavba vyvedena na majetek</t>
  </si>
  <si>
    <t>03/2018-12/2018</t>
  </si>
  <si>
    <t>06/2015</t>
  </si>
  <si>
    <t>Rekonstrukce kanalizace ul. Hájkova</t>
  </si>
  <si>
    <t>vyvedeno na majetek</t>
  </si>
  <si>
    <t>Rek. vodovodu a kanalizace v ul. Sokola Tůmy</t>
  </si>
  <si>
    <t>Příprava VH staveb - PH</t>
  </si>
  <si>
    <t>OVA</t>
  </si>
  <si>
    <t>01/2019-02/2021</t>
  </si>
  <si>
    <t>Rekonstrukce vodovodu a kanalizace Bartovice</t>
  </si>
  <si>
    <t>stavba ukončena, probíhá kolaudace stavby</t>
  </si>
  <si>
    <t>08/2018-12/2019</t>
  </si>
  <si>
    <t>ČOV Heřmanice I – česle</t>
  </si>
  <si>
    <t>probíhá realizace části stavby vyhodnocení po zkušebním provozu</t>
  </si>
  <si>
    <t>Rekonstrukce ČSOV Hlučínská</t>
  </si>
  <si>
    <t>část díla - Úprava chráničky pod ul. Koblovská byla zrealizována, vydáno společné povolení, vydány ÚS na kanalizační přípojky, řeší se způsob převodu přepojených kanalizačních přípojek na vlastníky nemovitostí, následně bude vypsána VZ na zhotovitele stavby</t>
  </si>
  <si>
    <t>07/2022</t>
  </si>
  <si>
    <t>05/2020-05/2022</t>
  </si>
  <si>
    <t>Rekonstrukce kanalizace ul. Jahodova</t>
  </si>
  <si>
    <t>Stavba zkolaudovaná, příprava podkladů pro navedení do majetku</t>
  </si>
  <si>
    <t>05/2018-10/2019</t>
  </si>
  <si>
    <t>12/2016</t>
  </si>
  <si>
    <t>Rekonstrukce ČS Provozní</t>
  </si>
  <si>
    <t>ukončená realizace, vydán kolaudační souhlas, podklady k navedení do majetku předány na OM</t>
  </si>
  <si>
    <t>05/2016</t>
  </si>
  <si>
    <t>Rekonstrukce kanalizace ul. Klasná</t>
  </si>
  <si>
    <t>HRA</t>
  </si>
  <si>
    <t>zpracována PD-DSP, vydáno stavební povolení, ukončeno zadávací řízení na dodavatele stavby, uzavřena SoD na realizaci stavby</t>
  </si>
  <si>
    <t>2019 - 2021</t>
  </si>
  <si>
    <t>04/2015 09/2015</t>
  </si>
  <si>
    <t xml:space="preserve"> ---</t>
  </si>
  <si>
    <t>Rekonstrukce kanalizace a vodovodu ul.Moravská</t>
  </si>
  <si>
    <t>zpracována PD-DSP, vydáno stavební povolení, zadávací řízení na dodavatele stavby ukončeno, uzavřena SoD na realizaci stavby, předáno staveniště, probíhá realizace stavby</t>
  </si>
  <si>
    <t>Odlehčovací stoka Muglinovská</t>
  </si>
  <si>
    <t>05/2012</t>
  </si>
  <si>
    <t>05/2011</t>
  </si>
  <si>
    <t>Rek. kanalizace Soukenická,Valchařská,Gorkého</t>
  </si>
  <si>
    <t>2017-2020</t>
  </si>
  <si>
    <t>02/2012</t>
  </si>
  <si>
    <t>03/2011</t>
  </si>
  <si>
    <t>Mariánské Hory a Hulváky - rekonstrukce kanalizace</t>
  </si>
  <si>
    <t>zpracována DSP+DPS, vydáno SP, stavba zařazena do projektu SANACE, rozhodnuto o pokračování přípravy stavby, probíhá aktualizace podkladů pro výběr zhotovitele stavby, z důvodu možnosti získání dotace</t>
  </si>
  <si>
    <t>10/2012</t>
  </si>
  <si>
    <t>Rekonstrukce kanalizace ul. Hrušovská a ul. U Parku</t>
  </si>
  <si>
    <t>zpracována DSP+DPS, vydáno SP, stavba zařazena do projektu SANACE - pozastaveno z důvodu možnosti získání dotace</t>
  </si>
  <si>
    <t>12/2011</t>
  </si>
  <si>
    <t>11/2010</t>
  </si>
  <si>
    <t>Rekonstrukce kanalizace ul. Křižíkova</t>
  </si>
  <si>
    <t>realizace stavby</t>
  </si>
  <si>
    <t>04/2019-2020</t>
  </si>
  <si>
    <t>07/2015</t>
  </si>
  <si>
    <t>01/2009</t>
  </si>
  <si>
    <t>Rekonstrukce vododovodu a kanalizace na ul. Čs. legií a nám. Msgre Šrámka</t>
  </si>
  <si>
    <t xml:space="preserve">realizace stavby ukončena </t>
  </si>
  <si>
    <t>09/2018-12/2019</t>
  </si>
  <si>
    <t>11/2011, 06/2017 - prodlouženo do 05/2023</t>
  </si>
  <si>
    <t>11/2008</t>
  </si>
  <si>
    <t>Kanalizace Hrušov - osady</t>
  </si>
  <si>
    <t>11/2016-12/2020</t>
  </si>
  <si>
    <t>Rekonstrukce DN 1 a 3 Přívoz</t>
  </si>
  <si>
    <t>Příprava VH staveb - DK</t>
  </si>
  <si>
    <t>realizace stavby ukončena, probíhá kolaudační řízení a příprava podkladů pro vyvedení stavby na HIM</t>
  </si>
  <si>
    <t>07/2011,  09/2017</t>
  </si>
  <si>
    <t>02/2011</t>
  </si>
  <si>
    <t xml:space="preserve">Rekonstrulce kanalizace v ul. Cihelní </t>
  </si>
  <si>
    <t>vydáno SP, připravuje se soutěž na realizaci</t>
  </si>
  <si>
    <t>08/2020</t>
  </si>
  <si>
    <t>07/2019-07/2020</t>
  </si>
  <si>
    <t>Kanalizace a ČOV Koblov</t>
  </si>
  <si>
    <t>aktualizuje se PD</t>
  </si>
  <si>
    <t>08/2020-08/2021</t>
  </si>
  <si>
    <t>Rek. ČSOV Pašerových, kanalizace ul. Grmelova</t>
  </si>
  <si>
    <t>stavba zkolaudována a předána do majetku města</t>
  </si>
  <si>
    <t>04/2018-11/2018</t>
  </si>
  <si>
    <t>04/2011</t>
  </si>
  <si>
    <t xml:space="preserve">Rekonstrukce kanalizace ul. Mánesova </t>
  </si>
  <si>
    <t>vypsání VZ na MF ČR v r.2020</t>
  </si>
  <si>
    <t xml:space="preserve">Oprava kanalizace ul. Hradní </t>
  </si>
  <si>
    <t>Příprava VH staveb - ZK</t>
  </si>
  <si>
    <t>Příprava VH staveb - RK</t>
  </si>
  <si>
    <t>Příprava VH staveb - PN</t>
  </si>
  <si>
    <t>Příprava VH staveb - LJ</t>
  </si>
  <si>
    <t>II. etapa - podána žádost o UR, probíhí územní řízení
dešťové vody - řeší se množství vypouštěných vod do vodoteče, projektuje se DUR SP
III. etapa - SP vydáno, proběhla soutěž na zhotovitele stavby, zhotovitel vybrán, předáno staveniště</t>
  </si>
  <si>
    <t>05/2023
11/2021
11/2021</t>
  </si>
  <si>
    <t>01/2021-12/2022
01/2021-09/2021
11/2019-09/2021</t>
  </si>
  <si>
    <t>10/2020
04/2021
02/2019</t>
  </si>
  <si>
    <t>09/2019
04/2020
10/2017</t>
  </si>
  <si>
    <t>Kanalizace Nová Bělá</t>
  </si>
  <si>
    <t>NBE</t>
  </si>
  <si>
    <t>čeká se na schválení majetkoprávních smluv ze strany SMO</t>
  </si>
  <si>
    <t>07/2018</t>
  </si>
  <si>
    <t>Zrušení vyústění kanalizace na Sovinci</t>
  </si>
  <si>
    <t xml:space="preserve">zpracována DPS, vydáno SP, s realizací kanalizace bude možné začít až po dokončení stavby „Odkanalizování Heřmanic - spádová oblast Vrbická - Záblatská“, která je zařazena do dotačního titulu SANACE. </t>
  </si>
  <si>
    <t>12/2012</t>
  </si>
  <si>
    <t>Heřmanice - rekonstrukce vodovodu a kanalizace, lokalita Bučina</t>
  </si>
  <si>
    <t>SP, (SANACE), čeká se na vypsání MF</t>
  </si>
  <si>
    <t>10/2007</t>
  </si>
  <si>
    <t>02/2006</t>
  </si>
  <si>
    <t>Kanalizace Slívova - Jan Maria</t>
  </si>
  <si>
    <t>Kanalizace ul. Zvěřinská</t>
  </si>
  <si>
    <t>stavba zrealizována, požádáno o vydání KS</t>
  </si>
  <si>
    <t>05/2017-08/2019</t>
  </si>
  <si>
    <t>07/2014</t>
  </si>
  <si>
    <t>Kanalizace a vodovod ul. Frankova</t>
  </si>
  <si>
    <t>vydáno ÚR, vybrán zhotovitel DSP, dořešování majetkoprávních smluv, požádáno o SP</t>
  </si>
  <si>
    <t>Kanalizace Proskovice - propojení</t>
  </si>
  <si>
    <t xml:space="preserve">vydáno pravomocné ÚR; zpracovává se DSP  vč. zajišťování souhlasů k provedení stav. záměru </t>
  </si>
  <si>
    <t>Koblov - plošná kanalizace SANACE</t>
  </si>
  <si>
    <t>probíhá VZ na zhotovitele na MF ČR, zahájení realizace 03/2020</t>
  </si>
  <si>
    <t>2020-2023</t>
  </si>
  <si>
    <t>11/2007</t>
  </si>
  <si>
    <t>Kanalizace Heřmanice (Vrbická, Záblatská) SANACE</t>
  </si>
  <si>
    <t>uzavřena smlouva o dílo se zhotovitelem stavby, stavba spolufinancovaná a zadávaná Ministerstvem financí ČR.</t>
  </si>
  <si>
    <t>02/2020-02/2022</t>
  </si>
  <si>
    <t>02/2011, 02/2017, 03/2011, 05/2010, 08/2015</t>
  </si>
  <si>
    <t xml:space="preserve">02/2008 </t>
  </si>
  <si>
    <t>Odkanalizování jižní části Svinova (SANACE)</t>
  </si>
  <si>
    <t>2023 - 2025</t>
  </si>
  <si>
    <t>10/2009 s platností do 07/2013</t>
  </si>
  <si>
    <t>Kanalizace Hrušov SANACE</t>
  </si>
  <si>
    <t>probíhá soutěž na zhotovitele realizační dokumentace</t>
  </si>
  <si>
    <t>01/2021-12/2022</t>
  </si>
  <si>
    <t>Kanalizace Kunčičky</t>
  </si>
  <si>
    <t>2019-2021</t>
  </si>
  <si>
    <t>11/2005</t>
  </si>
  <si>
    <t>Kanalizace splašková Plesná-II.et. 2.část</t>
  </si>
  <si>
    <t>zpracována DUR, vydáno UR (NPM 7.5.2019), DPS předána</t>
  </si>
  <si>
    <t>06/2027</t>
  </si>
  <si>
    <t>01/2025-04/2027</t>
  </si>
  <si>
    <t>Petřkovice - kanalizační stoka T, část B, IV a V. etapa</t>
  </si>
  <si>
    <t>je zpracována PD rozvodny</t>
  </si>
  <si>
    <t>Rekonstrukce ÚČOV Ostrava</t>
  </si>
  <si>
    <t>01/2015 01/2015</t>
  </si>
  <si>
    <t>2013-2015</t>
  </si>
  <si>
    <t>06/2009 06/2010</t>
  </si>
  <si>
    <t>06/1997</t>
  </si>
  <si>
    <t>Kanalizace Hrabová - 4-5-6.stavba+odlehčení</t>
  </si>
  <si>
    <t>probíhá realizace části stavby Stoka ALF</t>
  </si>
  <si>
    <t>12/2019-08/2020</t>
  </si>
  <si>
    <t>Odkanal. O-Přívozu na ÚČOV-2.et.</t>
  </si>
  <si>
    <t>01/2011 12/2016</t>
  </si>
  <si>
    <t>2009-2011      2014-2016</t>
  </si>
  <si>
    <t>03/2010</t>
  </si>
  <si>
    <t>Kanalizace Krásné Pole - II. et.</t>
  </si>
  <si>
    <t>stavba předána do majetku města</t>
  </si>
  <si>
    <t>10/2016-05/2018</t>
  </si>
  <si>
    <t>10/2005</t>
  </si>
  <si>
    <t>07/2003</t>
  </si>
  <si>
    <t>Kanalizace Plesná - Žižkov</t>
  </si>
  <si>
    <t>probíhá zpracování DÚR III. etapy</t>
  </si>
  <si>
    <t>Kanalizace Bartovice</t>
  </si>
  <si>
    <t>probíhá realizace stavby, průběžné plnění, část hrazena z prostředků MF</t>
  </si>
  <si>
    <t>02/2018-02/2021</t>
  </si>
  <si>
    <t>03/2006</t>
  </si>
  <si>
    <t>04/2003</t>
  </si>
  <si>
    <t>Prodloužení sběrače B do Radvanic</t>
  </si>
  <si>
    <t xml:space="preserve">část 2. etapy - odkanalizování ul. Sládečkova, Šmilovského, Petřvaldská - vyvedeno na majetek; odevzdaná 2. část pasportu, příprava záměru studie proveditelnosti, oblast ul. Rychvaldská a ul. Radvanická - probíhá stavba </t>
  </si>
  <si>
    <t>dílčí 09/2019</t>
  </si>
  <si>
    <t>11/2017- 2028</t>
  </si>
  <si>
    <t>05/2005</t>
  </si>
  <si>
    <t>03/2003</t>
  </si>
  <si>
    <t>Plošná kanalizace-Michálkovice (1. a 2. et.)</t>
  </si>
  <si>
    <t>OdPa - 2321 - Odvádění a čištění odpadních vod a nakládání s kaly</t>
  </si>
  <si>
    <t>zpracována dokumentace pro provádění stavby</t>
  </si>
  <si>
    <t>ÚV Nová Ves - prameniště - rekonstrukce transformatoru</t>
  </si>
  <si>
    <t xml:space="preserve">zpracována studie </t>
  </si>
  <si>
    <t>Centrální dispečink OVAK - rekonstukce trafostanice</t>
  </si>
  <si>
    <t>zpracována studie proveditelnosti obnovy přivaděče</t>
  </si>
  <si>
    <t>2024-2025</t>
  </si>
  <si>
    <t>Obnova vodovodního přivaděče Krmelín–Hrabová–Hladnov–Muglinov</t>
  </si>
  <si>
    <t>je zpracována DPS, vypsán požadavek na stavbu, uzavřená smlouva o dílo, předáno a převzato staveniště</t>
  </si>
  <si>
    <t>01/2020-06/2020</t>
  </si>
  <si>
    <t>Úpravna vody Nová Ves - výměna plynových kotlů</t>
  </si>
  <si>
    <t>probíhá realizace</t>
  </si>
  <si>
    <t>požádáno o vydání společného ÚR a SP</t>
  </si>
  <si>
    <t>Přeložka vodovodu v ul. Mojmírovců</t>
  </si>
  <si>
    <t>Zpracována DÚR, požádáno o ÚR</t>
  </si>
  <si>
    <t>Rekonstrukce vodovodu ul. V Zahradách</t>
  </si>
  <si>
    <t>předána DÚR, požádáno o územní rozhodnutí</t>
  </si>
  <si>
    <t>Rekonstrukce vodovodu ul. Fráni Šrámka</t>
  </si>
  <si>
    <t>Rekonstrukce vodovodu Edisonova</t>
  </si>
  <si>
    <t xml:space="preserve">zpracována PD pro ÚR, probíhá koordinace s projektem Revitalizace parku </t>
  </si>
  <si>
    <t>Rekonstrukce vodovodu Klimkovická – Vřesinská</t>
  </si>
  <si>
    <t>je zpracováná PD pro DSP, vyřizuje se stavební povolení</t>
  </si>
  <si>
    <t>Rekonstrukce vodovodu ul. Novinářská</t>
  </si>
  <si>
    <t>smlouva se zhotovitelem PD, DUR předána, řeší se majetkoprávní záležitosti</t>
  </si>
  <si>
    <t>03/2026-12/2026</t>
  </si>
  <si>
    <t>Rekonstrukce vodovodního přivaděče Ludgeřovice</t>
  </si>
  <si>
    <t>Plošná kanalizace Polanka nad Odrou 4. et.
Rek vodovodu ul. Konečná</t>
  </si>
  <si>
    <t>Rekonstrukce vodovodu Smetanovo náměstí</t>
  </si>
  <si>
    <t>zpracována DÚR, je požádáno o územní rozhodnutí</t>
  </si>
  <si>
    <t xml:space="preserve">Rekonstrukce studny S 14, prameniště Nová Ves“. </t>
  </si>
  <si>
    <t xml:space="preserve">zpracována DÚR </t>
  </si>
  <si>
    <t>01/2022</t>
  </si>
  <si>
    <t>03/2021-12//2021</t>
  </si>
  <si>
    <t>Rekonstrukce vodovodu ul. 17 listopadu</t>
  </si>
  <si>
    <t>pro stavbu je vydáno stavební povolení, řeší se uzavření nových smluv s vlastníky pozemků</t>
  </si>
  <si>
    <t>Rušení vodovodního řadu DN 100 ul. Bohumínská, přepojení přípojek</t>
  </si>
  <si>
    <t>průzkum jímacího území ukončen</t>
  </si>
  <si>
    <t>04/2016-04/2019</t>
  </si>
  <si>
    <t>Vodní zdroj Ještěrka I</t>
  </si>
  <si>
    <t>zpracována DSP+DPS, podána žádost o vydání stavebního povolení</t>
  </si>
  <si>
    <t>Rekonstrukce vodovodu ul. Přemyslovců</t>
  </si>
  <si>
    <t>DUR zpracována, UR vydáno , zpracována DSP, podána žádost o SP</t>
  </si>
  <si>
    <t>04/2026-08/2026</t>
  </si>
  <si>
    <t>Vodovod ul. Vrublova</t>
  </si>
  <si>
    <t>zpracování PD a zajištění územních rozhodnutí a stavebních povolení pro výstavbu vodovodů</t>
  </si>
  <si>
    <t>05/2019-07/2019</t>
  </si>
  <si>
    <t>Nouzové napájení úpravny vody a prameniště Nová Ves</t>
  </si>
  <si>
    <t>04/2019-07/2020</t>
  </si>
  <si>
    <t>05/2014, 07/2014</t>
  </si>
  <si>
    <t>04/2012, 03/2013</t>
  </si>
  <si>
    <t>Rekonstrukce vodovodu Přemyšov-Poruba</t>
  </si>
  <si>
    <t>POL
POR</t>
  </si>
  <si>
    <t>stavba dokončena, vyvedeno na majetek</t>
  </si>
  <si>
    <t>03/2017-11/2018</t>
  </si>
  <si>
    <t>Posílení vodovodu ul. Na Rovince, DN 300</t>
  </si>
  <si>
    <t>Příprava vodohospodářských staveb - PH</t>
  </si>
  <si>
    <t>03/2018-05/2020</t>
  </si>
  <si>
    <t>10/2015</t>
  </si>
  <si>
    <t>Rekonstrukce násosek Důlňák</t>
  </si>
  <si>
    <t>stavba dokončená, probíhá kolaudace stavby</t>
  </si>
  <si>
    <t>11/2015-12/2019</t>
  </si>
  <si>
    <t>02/2015</t>
  </si>
  <si>
    <t>Rekonstrukce vodovodu Marianskohorská</t>
  </si>
  <si>
    <t>stavba dokočena, stavba vyvedena na majetek</t>
  </si>
  <si>
    <t>04/2017-10/2019</t>
  </si>
  <si>
    <t>05/2009</t>
  </si>
  <si>
    <t>Rek. vodovodu ul. Michálkovická, Petřvaldská</t>
  </si>
  <si>
    <t>2017-2019</t>
  </si>
  <si>
    <t>Vodovod P. Křičky</t>
  </si>
  <si>
    <t>zpracování PD a zajištění územních rozhodnutí a stavebních povolení pro výstavbu vodovodu</t>
  </si>
  <si>
    <t>zpracována PD-DÚR, řeší se majetkoprávní vztahy, změna trasy vodovodu</t>
  </si>
  <si>
    <t>Rekonstrukce vodovodu VTP Ostrčilova</t>
  </si>
  <si>
    <t>Stavba zkolaudována a předána do majetku města</t>
  </si>
  <si>
    <t>04/2019-05/2019</t>
  </si>
  <si>
    <t>05/2013</t>
  </si>
  <si>
    <t>Rekonstrukce vodovodu a kanalizace Martinovská</t>
  </si>
  <si>
    <t>probíhá realizace stavby vyčleněné části vodovodu</t>
  </si>
  <si>
    <t>12/2018-02/2020</t>
  </si>
  <si>
    <t>Heřmanice - rekonstrukce kanalizace a vodovodu - lokalita Bučina</t>
  </si>
  <si>
    <t>na základě požadavku OVaK stavba zrušena, realizace formou opravy</t>
  </si>
  <si>
    <t>Vodojem Záhumenice - nápajecí kabel</t>
  </si>
  <si>
    <t>stavba dokončena, požádáno o vydání KS</t>
  </si>
  <si>
    <t xml:space="preserve">V současné době probíhají jednání s dědici pozemků, na základě schůzky 08/2019 s právníkem vlastníků LPO připravuje smlouvu na VB. </t>
  </si>
  <si>
    <t>08/2001</t>
  </si>
  <si>
    <t>Rekonstrukce vodovodu ul. Staňkova</t>
  </si>
  <si>
    <t>uzavřena smlouva na zhotovitele PD všech stupňů a inž. činnost v etapě přípravy stavby, v 09/19 zahájeny průzkumné práce, zpracována DÚR</t>
  </si>
  <si>
    <t xml:space="preserve">Rekonstrukce ÚV Nová Ves </t>
  </si>
  <si>
    <t>OdPa - 2310 - Pitná voda</t>
  </si>
  <si>
    <t>Revitalizace hlavního nádraží - Wattova - přeložka tramvajové smyčky</t>
  </si>
  <si>
    <t>Výstavba je rozdělena do dvou částí. 1) demolice stávající  tramv. smyčky 2) zpracování PD na výstavbu nové smyčky</t>
  </si>
  <si>
    <t>Výstavba tramvajové smyčky Ostrava - Výstaviště</t>
  </si>
  <si>
    <t>stavba dokončena 11/2017, zkolaudováno 05/2018 - platba za technický dozor stavby a věcné břemeno</t>
  </si>
  <si>
    <t>Tramvajové mosty ul. Plzeňská (věcné břemeno + TDS)</t>
  </si>
  <si>
    <t>OdPa - 2271 - Ostatní dráhy</t>
  </si>
  <si>
    <t>uzavřena smlouva na zpracování všech stupňů projektové dokumentace a inž. činnosti, vydáno územní rozhodnutí, zpracována DSP, zajištěna stanoviska a vyjádření</t>
  </si>
  <si>
    <t>Zkušební plocha pro motocykly Ostrava-Přívoz</t>
  </si>
  <si>
    <t>zahájená příprava II. etapy, uzavřené smlouvy o připojení na distribuční soustavu elektrické energie, zpracován podklad pro výběr zhotovitele PD, opakovaný výběr zhotovitele v I.čtvrtletí 2020</t>
  </si>
  <si>
    <t>02/2021-10/2021</t>
  </si>
  <si>
    <t>Inteligentní zastávky - II. etapa</t>
  </si>
  <si>
    <t>V průběhu realizace dokumentace DÚR bylo zjištěno v rámci nového dopravního modelu a jednání s PČR, DI, že okružní křižovatka dle návrhu z IZ bude činit problémy v průjezdnosti, proto byla ze zhotovitelem uzavřena smluva na studii proveditelnosti. Dne 07.01.2019 byla vybrána nejvhodnější varianta okružní kižovatky, kterou zhotovitel rozpracovává. V 06/2019 vyvstaly nové okolnosti, PČR, DI, nesouhlasí s žádnou navrženou variantou okružní křižovatky, což znamená, že není možné přes okružní křižovatky převést MHD dopravu tak, aby nedošlo k paralyzování dopravy v centru Ostravy. Se zhotovitelem byla uzavřena dohoda o ukončení smluvního vztahu, předal stávající dokumentaci připravenou pro její částečnou realizaci (podchody Frýdlanstkých mostů, tramvajová nástupiště). Se stávajícím zhotovitelem byla na základě VZ uzavřena  nová smlouva o dílo a smlouva příkazní na upravení této dokumentace pro územní řízení. Pokračuje se v dokončení dokumentace DÚR</t>
  </si>
  <si>
    <t>Rekonstrukce a revitalizace nám. Republiky</t>
  </si>
  <si>
    <t xml:space="preserve">Podána zádost PD DSP na stavební úřad, vydáno stavební povolení Drážního úřadu na část SO, na další povolení se čeká, řeší se možnost odkupu pozemků 3 dotčených parcel. </t>
  </si>
  <si>
    <t>04/2021-10/2021</t>
  </si>
  <si>
    <t>Rekonstrukce tramvajových zastávek Důl Odra</t>
  </si>
  <si>
    <t>Zhotovitel PD - DÚR odevzdal oba její koncepty (tramvajová trasa I., tramvajová trasa II. , ale dokumentace neodpovídá rozsahu dle SODaP). V 06/2018 byla podána EIA trasy I na Krajský úřad. Závěrem zjišťovacího řízení vyplynula nutnost dokumentaci pro posouzení vlivů na životní prostředí rozšířit. Zpracovaná, rozšířená dokumentace byla podána k novému posouzení v 02/2019 na KÚ MSK. Opětovně KÚ požaduje další doplnění dokumentace. Probíhá zpracování rozšířené PD EIA. Ve 12/2018 zhotovitel doručil objednateli projektovou dokumentaci pro umístění stavby na tramvajovou trasu I. Stavba je v kolizi s vydaným ÚR pro developerský záměr. Řeší se majetkoprávní problematika, připravují se podklady k vyhodnocení možnosti řešení stavby v režimu veřejně prospěšné stavby dle zák. č. 266/1994 Sb. o drahách a stavebního zákona. Probíhá úprava a doplnění PD pro EIA.</t>
  </si>
  <si>
    <t>Ekologizace veřejné dopravy - Ostrava-Poruba</t>
  </si>
  <si>
    <t>Stavba byla sloučena se stavbou "Rekonstrukce křižovatky ul. 28. října, sil. II/479 S MK ul. Železáresnká a  a Sokola Tůmy v Ostravě"). Zpracovatel PD - DÚR, DSP, DPS odevzadl koncept PD - DÚR. V 06/2019 uzavřen dodatek na vícepráce pro přepracování PD DÚR za účelem vyvlastnění dotčených pozemků od  REALRENT Morava s.r.o. Zhotovitel PD podal v 09/2019 žádost o umístění stavby na KÚ Žádost byla zamítnuta, bylo podání odvolání.</t>
  </si>
  <si>
    <t xml:space="preserve">Přestupní uzel Hulváky - II. et. </t>
  </si>
  <si>
    <t>OdPa - 2221 - Provoz veřejné silniční dopravy</t>
  </si>
  <si>
    <t>umístění mobiliáře na Smetanově nám, akce pozastavena</t>
  </si>
  <si>
    <t>2018-2019</t>
  </si>
  <si>
    <t>Městský mobiliář</t>
  </si>
  <si>
    <t xml:space="preserve"> v 10/2019 zahájena realizace stavby</t>
  </si>
  <si>
    <t>Revitalizace knihovny Podroužkova - zpevněné plochy</t>
  </si>
  <si>
    <t>02/20222</t>
  </si>
  <si>
    <t>02/2020-01/2022</t>
  </si>
  <si>
    <t>Univerzitní zázemí sportu a behaviorálního zdraví Ostravská univerzita – podzemní parkoviště</t>
  </si>
  <si>
    <t>Choleva</t>
  </si>
  <si>
    <t>Stavební úpravy Jantarové stezky v k.ú. Martinov ve Slezsku</t>
  </si>
  <si>
    <t>Cyklistická trasa J,V - úsek Radvanice - Michálkovice</t>
  </si>
  <si>
    <t>Práce na DÚR jsou přerušeny do doby dořešení MP vztahů k pozemkům pod budoucí stavbou. Na schůzce se zást.Vítkovice se dohodlo na propojení DOV-Karolína vedoucí přes řešené parkoviště.</t>
  </si>
  <si>
    <t>Parkoviště Hlubina</t>
  </si>
  <si>
    <t>Propojení cyklostezek Polanka nad Odrou - Stará Bělá</t>
  </si>
  <si>
    <t>Ukončení smluvního vztahu a proplacení rozpracovanosti.</t>
  </si>
  <si>
    <t>Záchytné parkoviště Kolonie Jeremenko ul. Moravská, Místecká</t>
  </si>
  <si>
    <t>uzavřena smlouva na zajištění PD+IČ DÚR, po dořešení majetkových vztahů, požádáno o vydání ÚR</t>
  </si>
  <si>
    <t>Rekonstrukce podchodu pod ul. Místeckou</t>
  </si>
  <si>
    <t>07-12/2021</t>
  </si>
  <si>
    <t>Modernizace podchodu u tramvajové zastávky Důl Hlubina</t>
  </si>
  <si>
    <t>Stavba dokončena, kolaudace 10/2019,  byla provedena náhradní výsadba a výsadba trávníku, probíhá následná péče. Stavba vyvedena a předána do majetku.</t>
  </si>
  <si>
    <t>06/2019-09/2019</t>
  </si>
  <si>
    <t>Cyklistická trasa E Hrušov - Vrbice</t>
  </si>
  <si>
    <t>Zpracovatel dokumentace odevzadl dokumentaci DÚR, v 04/2019 podal žádost o stavební povolení. Probíhají 3 stavební řízení. SO 102 nabyl MP 06/2019. Vodoprávní řízení, stavební řízení na komunikace skončeno, vydáno SP. Odevzdána prováděcí dokumentace. Tuto stavbu je nutné koordinovat se stavbou „Rozšíření ul. Hlučínské před křižovatkou s ul. Slovenskou“, která se projekčně připravuje. Připravuje se VZ na zhotovitele.</t>
  </si>
  <si>
    <t>05/2019,               06/2019,     07/2019.</t>
  </si>
  <si>
    <t>08/2018</t>
  </si>
  <si>
    <t>Parkoviště v Ostravě-Přívoze u tramvajové smyčky Hlučínská</t>
  </si>
  <si>
    <t>10/2017-12/2020</t>
  </si>
  <si>
    <t xml:space="preserve">Nábřeží Ostravice - lokalita Most Miloše Sýkory </t>
  </si>
  <si>
    <t xml:space="preserve">Cyklopropojení centra s DOV </t>
  </si>
  <si>
    <t>08/2019-11/2019</t>
  </si>
  <si>
    <t>11/2018       + 02/2019</t>
  </si>
  <si>
    <t>Aut. zastávka MK ul. Karla Svobody</t>
  </si>
  <si>
    <t>09/2018-10/2019</t>
  </si>
  <si>
    <t>Rekonstrukce komunikace pro pěší v bermě řeky Ostravice</t>
  </si>
  <si>
    <t>zpracovává se  DÚR, DSP, DPS , AD, problém se získáním souhlasu vlastníka, který má zájem pouze o prodej celého pozemku, což se jeví jako ekonomicky nevýhodné, uzavřena dohoda o ukončení projektu, stavba bude zmařena</t>
  </si>
  <si>
    <t>Propojení cyklostezek Petřkovice</t>
  </si>
  <si>
    <t>jedná se o další rozšíření parkovacích míst u ZOO Ostrava,  pokračuje projekční příprava - DÚR, v 04/2019 bylo vydáno ÚR, pro námitky nenabylo právní moci, připravujeme novou VZ na společnou DUR+DSP a DPS</t>
  </si>
  <si>
    <t>Vícepodlažní parkování u ZOO Ostrava</t>
  </si>
  <si>
    <t>Vydáno územní rozhodnutí. Probíhá VZ na DSP + DPS.</t>
  </si>
  <si>
    <t>Parkovací objekty DK POKLAD</t>
  </si>
  <si>
    <t>Realizace stavby zahájena 08/2018, stavba dokončena, kolaudace v 12/2018,  byla provedena náhradní výsadba, probíhá následná péče. Stavba vyvedena a předána do majetku.</t>
  </si>
  <si>
    <t>08/2018-12/2018</t>
  </si>
  <si>
    <t>Cyklostezka ul. Želivského, Na Rovince</t>
  </si>
  <si>
    <t>Zpracovává se PD pro SP, z důvodu kolize s realizaci oprav plynovodu v obvodě Mar. Hory bude realizace stavby posunuta na rok 2021.</t>
  </si>
  <si>
    <t>Cyklotrasa S,M - Mečníkovova, Žákovská</t>
  </si>
  <si>
    <t xml:space="preserve">Zhotovitel PD (DÚR,DSP,DPS) vč. IČ, AD - zpracoval  dokumentaci DÚR, Na základě požadavků objednatele byly do PD zapracvány tyto změny - elektrobilita, propojení se stávajícím parkovištěm před Platem, dopojení cyklostezky a umístění dokovacích stanic elektromobilů, včetně napojení na síť. OM řeší majetkovou problematiku. Smlouva i stanoviska doplněna, řízení pokračuje.  </t>
  </si>
  <si>
    <t>Parkoviště Most Českobratrská</t>
  </si>
  <si>
    <t>Uzavřena SoD na zpracování DSP, DPS. Po jednání s vedením města Ostravy dojde ke změně trasy a s tím dojde ke změně ÚR - nutno zpracovat dodatek ke SoD.</t>
  </si>
  <si>
    <t>Cyklistické propojení ul. Poděbradova, Horova</t>
  </si>
  <si>
    <t>Zpracovává se PD pro SP, v 06/2019 bylo vydámo SP, je zpracovaná DPS , z důvodu kolize s realizaci oprav plynovodu v obvodě Mar. Hory bude realizace stavby posunuta na rok 2021</t>
  </si>
  <si>
    <t>09/2016</t>
  </si>
  <si>
    <t>Cyklotrasa M - ul. 1.máje, Sokola Tůmy</t>
  </si>
  <si>
    <t>Cyklotrasa F, U - Kaminského, Ječmínkova</t>
  </si>
  <si>
    <t>Cyklotrasa R - Svinov, Polanka</t>
  </si>
  <si>
    <t>Cyklotrasa F - Hulváky, Stojanovo náměstí</t>
  </si>
  <si>
    <t>Stavba financována z dotace,projekt IROP,  zahájení prací 03/2018, kolaudace v 11/2018, byla provedena náhradní výsadba, probíhá následná péče. Stavba vyvedena a předána do majetku.</t>
  </si>
  <si>
    <t>12/2014</t>
  </si>
  <si>
    <t>Cyklistické propojení ul. 17.listopadu, VTP</t>
  </si>
  <si>
    <t>zajišťována PD pro ÚŘ a SP, v 12/2018 bylo vydáno SP, po vydání SP byla projektová dokumenace předána odboru ŽP, který na základě rozhodnutí porady vedení bude realizovat stavbu v omezeném rozsahu prostřednictvím OMLaZ. Převod finančních nákladů doposud vydaných bude řešen zřejmě převodem na OŽP</t>
  </si>
  <si>
    <t>01/2015</t>
  </si>
  <si>
    <t>Cyklostezka W Poruba - Krásné Pole</t>
  </si>
  <si>
    <t>Podepsána smlouva o zřízení služebnosti a smlouva nájemní, vyhotoven dodatek č. 2 ke SoD na aktualizaci DSP</t>
  </si>
  <si>
    <t>12/2013</t>
  </si>
  <si>
    <t>Cyklistické řešení na ul. Na Rovince</t>
  </si>
  <si>
    <t>Stavba financována z dotace, projekt IROP, zahájení stavby 06/2017, kolaudace proběhla v 03/2018,  stavba vyvedena do majetku, probíhá pouze následná péče.</t>
  </si>
  <si>
    <t>06/2017-01/2018</t>
  </si>
  <si>
    <t>Cyklotrasa Y - Průmyslová, Baarova</t>
  </si>
  <si>
    <t>02/2016</t>
  </si>
  <si>
    <t>Cyklostezka Hornopolní x Varenská x Hollarova</t>
  </si>
  <si>
    <t>Cyklostezka Polanka nad Odrou - železniční přejezd, ul. K Pile</t>
  </si>
  <si>
    <t>03/2018-04/2019</t>
  </si>
  <si>
    <t>Cyklostezka Nová Ves - vodárna -1. etapa</t>
  </si>
  <si>
    <t>02/2017-09/2018</t>
  </si>
  <si>
    <t>Cyklistická stezka Proskovická, Blanická</t>
  </si>
  <si>
    <t>Cyklistická trasa U - U Výtopny, Pavlovova</t>
  </si>
  <si>
    <t>Stavba dokončena, prodleva s plněním termínu na straně zhotovitele, kolaudace proběha ve 12/2018, stavba byla předána na zaúčtování odboru majetkovému.</t>
  </si>
  <si>
    <t>05/2017-09/2018</t>
  </si>
  <si>
    <t>06/2013</t>
  </si>
  <si>
    <t>Cyklotrasa P - průchodnost Starobní, Provaznická, Dr. Martínka</t>
  </si>
  <si>
    <t>Vydáno rozhodnutí na změnu ÚR. Je zpracována dokumentace pro stavební povolení,  v řešení jsou majetkové vztahy k pozemkům, chybí vyjádření ministerstva dopravy. V řešení je rozhodnutí o kácení. Do konce 02/2020 bude podaná žádost o vydání stavebního povolení.</t>
  </si>
  <si>
    <t>2020 - 2021</t>
  </si>
  <si>
    <t>Cyklotrasa M přes Svinovské mosty</t>
  </si>
  <si>
    <t>OdPa - 2219 - Ostatní záležitosti pozemních komunikací</t>
  </si>
  <si>
    <t>zpracována DSP+-DPS, vydáno SP, aktualizovány podklady pro výběr zhotovitele stavby</t>
  </si>
  <si>
    <t>Rekonstrukce vodovodu a kanalizace Radvanice a Bartovice vč. komunikace</t>
  </si>
  <si>
    <t>vybrán zhotovitel PD (DÚR+DSP, DPS)</t>
  </si>
  <si>
    <t>11/2021</t>
  </si>
  <si>
    <t>04/2020-11/2021</t>
  </si>
  <si>
    <t xml:space="preserve">Rekonstrukce a prodloužení ul. Masné </t>
  </si>
  <si>
    <t>Okružní křižovatka Francouzská - Jilemnického nám.</t>
  </si>
  <si>
    <t xml:space="preserve">Je podepsána Smlouva o vypořádání stavebních objektů v rámci stavby „Silnice III/4787 Ostrava ul. Výškovická – rekonstrukce mostů ev. č. 4787-3.3. a 4787-4.3.“ a Smlouva o budoucí kupní smlouvě na základě Memoranda mezi SMO a MSK. Finanční vyrovnání s MSK by mělo proběhnout v roce 2020. </t>
  </si>
  <si>
    <t>2018-06/2020</t>
  </si>
  <si>
    <t>Silnice III/4787 Ostrava, ulice Výškovická, mosty 4787-3, 4787-4 (vypořádání SO mezi MSK a SMO)</t>
  </si>
  <si>
    <t>Je zpracován IZ, VŘ na zhotovitele dalších stupňů PD bylo v 12/2019 zrušeno, v 01-02/2020 bude vypsáno nové.</t>
  </si>
  <si>
    <t>Rekonstrukce Sokolské tř.</t>
  </si>
  <si>
    <t>Nový příjezd k areálu Planetária Ostrava</t>
  </si>
  <si>
    <t>----</t>
  </si>
  <si>
    <t>Okružní křižovatka Výstavní - Zelená</t>
  </si>
  <si>
    <t>Probíhá příprava DÚR a inženýrská činnost. Žádost o vydání EIA byla podána 6/2019. V 8/2019 rozhodnuto o nutnosti velké EAI. Provedeny úpravy dokumentace a ve12/2019 byla podána na KÚ velká EIA.</t>
  </si>
  <si>
    <t>Propojení Francouzská - Rudná</t>
  </si>
  <si>
    <t>08/2014, 02/2015, 10/2016</t>
  </si>
  <si>
    <t>Rekonstrukce ul. Hájkova</t>
  </si>
  <si>
    <t>09/2018-06/2019</t>
  </si>
  <si>
    <t xml:space="preserve">Rekonstrukce  ul. Mánesova </t>
  </si>
  <si>
    <t>nebude</t>
  </si>
  <si>
    <t>Křižovatka ul. Plzeňská-napojení areálu střelnice</t>
  </si>
  <si>
    <t>Stavba dokončena.</t>
  </si>
  <si>
    <t>05/2017-01/2018</t>
  </si>
  <si>
    <t>01/2013</t>
  </si>
  <si>
    <t>Rekonstrukce vodovodu a kanalizace ul. Českobratrská a Sadová a Úprava povrchů ul. Českobratrská v úseku Nádražní-Sokolská třída</t>
  </si>
  <si>
    <t>04/2019-06/2019</t>
  </si>
  <si>
    <t>Úprava přechodu na silnici I/58 ul. Plzeňská</t>
  </si>
  <si>
    <t>Je zpracovaná dokumentace pro územní řízení (DÚR). Probíhá inženýrská činnost, jednání s majiteli pozemků. Řeší se přemístění železniční točny. Předpoklad podání žádosti o vydání územního rozhodnutí 07/2020.</t>
  </si>
  <si>
    <t xml:space="preserve">Prodloužená Porážková - IV. etapa </t>
  </si>
  <si>
    <t>jen SP</t>
  </si>
  <si>
    <t>Rekonstrukce a prodloužení ulice Thomayerova, Ostrava</t>
  </si>
  <si>
    <t>Zhotovitele dokumentace DÚR, DSP, DPS pracuje se na dokumentaci DÚR. Byl odevzdán její koncept. Majetkový odbor dořešil majetkovou problematiku pozemků dotčených stavbou.  V 06/2019 podána žádost o stanovisko na Grid Services o stanovisko k PD s uvedením, že se jedná o VPS.  Připravují se trojstranné smlouvy s ŘSD a SŽDC na přeložky IS (nový požadavek ŘSD a SŽDC a Grid Services) na projednání v RM. Grid Services nesouhlasí s realizací stavby Prodloužené Skladištní před provedením rekonstrukce plynovodní sítě, kzterou plánuje. Realizace je podmíněna rekonstrukcí plynovodní sítě Grid Services, jinak bude z jejich strany vydáno záporné stanovisko a nebude možné pokračovat ÚŘ.</t>
  </si>
  <si>
    <t>Přednádraží Ostrava-Přívoz, Prodloužená ul. Skladištní</t>
  </si>
  <si>
    <t>Zhotovitel dokumentace pro DÚR, DPS a DSP zpracovává  dokumentaci DÚR. V 06/2018 byla podána žádost o umístění stavby, která byla stavebním úřadem vrácena k doplnění o vyjádření odboru dopravy Krajského úřadu MSK z hlediska připojení komunikace. Od 08/2018 řeší odbor dopravy Krajského úřadu vyjádření k PD pro územní řízení. voláno jednání ve věci majetkoprávní problematiky, aby bylo možné vydat vajádření. Po obdržení uvedeného vyjádření bude podána nová žádost o umístění stavby. V 06/2019 proběhlo jednání , v jehož závěru KÚ MSK doporučil v závislosti na zprovoznění prodloužené ul. Mostní (I. etapy) počkat 3 - 4 měsíce, aby se mohl znovu prověřit intenzitu dopravy na ul. Paskovské a vyhodnotit, efektivitu stavby. Zhotovitel PD provádí dopravní průzkmu pro nové jednání ve věci pokračování řízení pro umístění stavby.</t>
  </si>
  <si>
    <t>Propojovací větev mezi rampou ze sil. I/56 a ul. Paskovskou na MÚK u Makra v Ostravě-Hrabové</t>
  </si>
  <si>
    <t>Stavba byla sloučena se stavbou "Přestupní uzel Hulváky - II. etapa). Odevzdán koncept PD - DÚR.Zpracovatel PD - DÚR, DSP, DPS odevzadl koncept PD - DÚR. V 06/2019 uzavřen dodatek na vícepráce pro přepracování PD DÚR za účelem vyvlastnění dotčených pozemků. Zhotovitel upravuje PD. 09/2019 požádáno o umístění stavby na KÚ. Žádost byla zamítnuta, bylo podání odvolání.</t>
  </si>
  <si>
    <t>Rekonstrukce křižovatky ul. 28. října, sil. II/479 S MK ul. Železáresnkou a  a Sokola Tůmy v Ostravě</t>
  </si>
  <si>
    <t xml:space="preserve">Zhotovitel dokumentace DSP, DPS připravuje PD. OI předjednal s Městskými lesy a Lesy ČR majetkové vypořádání pozemků dotčených stavbou. V současné době řeší OM směnu pozemku pod komunikací s Lesy ČR. V průběhu realizace dokumentace zhotovitel zjistil, že hranice stávající komunikace neodpovídá původnímu stavu, proto po vyřešení majetkové problematiky bude nutné část komunikace umístit, tzn. připravit projektovou dokumentaci i ve stupni DÚR. </t>
  </si>
  <si>
    <t>Rekonstrukce lesní cesty v Bělském lese</t>
  </si>
  <si>
    <t>Zhotovitel dokumentace DÚR, DSP a DPS zpracovává  dokumentaci DÚR. SMO, MOb Poruba řeší propojení křižovatky s ul. Slavíkovou a Marty Krásové, ale potvrdil stávající návrh řešení křižovatky. Byla podána žádost o umístění stavby. Řízení bylo z důvodu majetkové problematiky přerušeno. Nový vlastník pozemku změnil stanovisko a odmítl pozemek prodat. Po nových jednáních pozemek odkoupen, vlastnická práva vložena do KN. V rámci realizace dokumentace byla nad rámec smlouvy řešena nová kanalizace a havarijní stav propustku pod komunikací Opavskou (související stavba, která je nezbytná pro odvodnění komunikace), která prodloužila projekční práce a dlouhé řešení majetkoprávních  vztahů způsobilo nutnost aktualizovat PD v průběhu zahájeného řízení o umístění stavby (přerušeno).Po aktualizaci projektové dokumentace bude v 01/2020 pokračovat řízení o umístění stavby. RM schválila dodatek na více práce na PD. V 09/2019 odevzdán koncept PD dle uzavřeného dodatku č. 1</t>
  </si>
  <si>
    <t>SSZ Studentská x Opavská</t>
  </si>
  <si>
    <t>Zhotovitel dokumentace DÚR, DSP a DPS zpracovává dokumentaci DÚR. Byl odevzdán koncept PD. V rámci aktualizace PD před podáním žádosti o ÚR přišli požadavky na malé úpravy PD od dotčených správců sítí a opětovně negativní stanovisko ze strany MO Poruba, a to ve stejném znění jako prvotní vyjádření s požadavkem změn neakceptovatelných PČR-DI. Nové vyjádření řeší i DPO. Po dořešení uvedené problematiky byla podána žádost o umístění stavby. Řízení přerušeno a aktualizuje se vyjádření od T-mobile.  Vyjádření bylo doloženo. V  08/2019 vydáno ÚR. Ve 12/2019 byla podána žádost o stavební povolení na MOb Poruba a Krajský úřad, který žádost zamítl. Po doplnění PD  bude podána nová žádost na KÚ.</t>
  </si>
  <si>
    <t xml:space="preserve">SSZ Dr. Slabihoudka x 17. listopadu PD </t>
  </si>
  <si>
    <t>Zpracovaná DÚR, na druhý pokus vydaná EIA - 7/2019. Chybí koordinované stanovisko ke stavbě, vyjádření k výskytu žab, dokončují se jednání k přeložkám plynu, aktualizují se stanoviska. Předpoklad podání žádosti o vydání ÚR v 1/4 roku 2020.</t>
  </si>
  <si>
    <t>Rrealizace KÚ MSK</t>
  </si>
  <si>
    <t>Bude zpracovávat KÚ MSK</t>
  </si>
  <si>
    <t xml:space="preserve">Komunikace - Severní spoj </t>
  </si>
  <si>
    <t>PD (DÚR,DSP,DPS) vč. IČ, vyhotovena PD DÚR, vydáno ÚR. 12/2018. vyhotena PD DSP, vydáno SP, které nabylo právní moci 07.06.2019. Odevzdána dokumentace pro provádění stavby. Připravují se ve spolupráci s OM VZ na zhotovitele stavby a TDI+BOZP.</t>
  </si>
  <si>
    <t>Zastávka MHD Kotva, ul. Výškovická</t>
  </si>
  <si>
    <t>09/2018 zpracovává se DSP a DPS, z důvodku koordnianace s dalšími stavbami se realizace stavby předpokládá na 2. 1/2 roku 2020</t>
  </si>
  <si>
    <t>SSZ K 3030 Výškovická x Pavlovova</t>
  </si>
  <si>
    <t>10/2019   12/2019</t>
  </si>
  <si>
    <t>04/2019-12/2019</t>
  </si>
  <si>
    <t>SSZ K 1021 Sokolská x Českobratrská</t>
  </si>
  <si>
    <t>Vydáno ÚR, SP, před podáním žádosti o dotaci, současně se stavbou "Přednádraží Ostrava-Přívoz, Prodloužená ul. Skladištní",  bude zadána VZ na realizazi dokumentace pro provádění stavby + AD. Platnost stavebního povolení byla rozhodnutím prodloužena. Řeší se povolení ke kácení dřevin.</t>
  </si>
  <si>
    <t>Přednádraží Ostrava-Přívoz, Terminál Jirská</t>
  </si>
  <si>
    <t xml:space="preserve">Je zpracovaná dokumentace pro stavební povolení (DSP) a prováděcí dokumentace (DPS). Stavební povolení vydaná v r. 2014. Je nutná aktualizace projektu a stavebních povolení. </t>
  </si>
  <si>
    <t>podmíněna úpravou křižovatky ul. Moravské x Závodní</t>
  </si>
  <si>
    <t>02/2014</t>
  </si>
  <si>
    <t>08/2009</t>
  </si>
  <si>
    <t xml:space="preserve">MÚK Místecká - Moravská  </t>
  </si>
  <si>
    <t>OdPa - 2212 - Silnice</t>
  </si>
  <si>
    <t>2.  PRŮMYSLOVÁ  A OSTATNÍ  ODVĚTVÍ  HOSPODÁŘSTVÍ</t>
  </si>
  <si>
    <t>06/2019-03/2020</t>
  </si>
  <si>
    <t>Nová izolace v útulku pro psy v Třebovicích</t>
  </si>
  <si>
    <t>OdPa - 1014 - Ozdravování hospodářských zvířat, polních a speciálních plodin a zvláštní veterinární péče</t>
  </si>
  <si>
    <t>1. ZEMĚDĚLSTVÍ, LESNÍ HOSPODÁŘSTVÍ A RYBAŘSTVÍ</t>
  </si>
  <si>
    <t>SP</t>
  </si>
  <si>
    <t>ÚR</t>
  </si>
  <si>
    <t>k UR</t>
  </si>
  <si>
    <t>objemy</t>
  </si>
  <si>
    <t>ostatní</t>
  </si>
  <si>
    <t>PD</t>
  </si>
  <si>
    <t>stavební</t>
  </si>
  <si>
    <t>Poznámka</t>
  </si>
  <si>
    <t>Kolaud.</t>
  </si>
  <si>
    <t>Realizace</t>
  </si>
  <si>
    <t>vydání</t>
  </si>
  <si>
    <t>%</t>
  </si>
  <si>
    <t>1-12</t>
  </si>
  <si>
    <t>UR</t>
  </si>
  <si>
    <t>SR</t>
  </si>
  <si>
    <t>nasml.</t>
  </si>
  <si>
    <t>z toho</t>
  </si>
  <si>
    <t>CELKEM</t>
  </si>
  <si>
    <t>Název stavby</t>
  </si>
  <si>
    <t>Dozor</t>
  </si>
  <si>
    <t>Lok.</t>
  </si>
  <si>
    <t>ORG</t>
  </si>
  <si>
    <t>Termíny</t>
  </si>
  <si>
    <t>Plnění</t>
  </si>
  <si>
    <t>Rozpočet</t>
  </si>
  <si>
    <t>Dosud</t>
  </si>
  <si>
    <t>Rozpočtové náklady stavby</t>
  </si>
  <si>
    <t xml:space="preserve">       Přehled investiční výstavby realizované investičním odborem ke dni 31.12. 2019</t>
  </si>
  <si>
    <t xml:space="preserve">                    (v tis. Kč)</t>
  </si>
  <si>
    <t>Skupina</t>
  </si>
  <si>
    <t xml:space="preserve">             Rozpočet</t>
  </si>
  <si>
    <t>Skutečnost</t>
  </si>
  <si>
    <t xml:space="preserve"> % plnění</t>
  </si>
  <si>
    <t>OdPa</t>
  </si>
  <si>
    <t>schválený</t>
  </si>
  <si>
    <t>upravený</t>
  </si>
  <si>
    <t>na SR</t>
  </si>
  <si>
    <t>na UR</t>
  </si>
  <si>
    <t>OdPa - 2321 - Odvádění a čištění odpadních vod  a nakládání s kaly</t>
  </si>
  <si>
    <t>OdPa - 3421 - Využití volného času dětí a mládeže</t>
  </si>
  <si>
    <t>OdPa - 3699 - Ost.zál. bydlení, kom.služeb a územ.rozvoje</t>
  </si>
  <si>
    <t>4.  SOCIÁLNÍ  VĚCI  A  POLITIKA  ZAMĚSTNANOSTI</t>
  </si>
  <si>
    <t>5.  BEZPEČNOST  STÁTU  A  PRÁVNÍ  OCHRANA</t>
  </si>
  <si>
    <t>6.  VŠEOBECNÁ  VEŘEJNÁ  SPRÁVA  A  SLUŽBY</t>
  </si>
  <si>
    <t xml:space="preserve">  C e l k e m</t>
  </si>
  <si>
    <r>
      <t xml:space="preserve">finanční údaje uvedeny v </t>
    </r>
    <r>
      <rPr>
        <b/>
        <sz val="11"/>
        <rFont val="Arial"/>
        <family val="2"/>
        <charset val="238"/>
      </rPr>
      <t>tis. Kč</t>
    </r>
  </si>
  <si>
    <r>
      <rPr>
        <b/>
        <sz val="11"/>
        <rFont val="Arial"/>
        <family val="2"/>
        <charset val="238"/>
      </rPr>
      <t>Příprava stavby</t>
    </r>
    <r>
      <rPr>
        <sz val="11"/>
        <rFont val="Arial"/>
        <family val="2"/>
        <charset val="238"/>
      </rPr>
      <t xml:space="preserve"> - dokončeny průzkumné práce, odevzdány výsledky průzkumů, dokončena PD-DÚR, podána žádost o vydání ÚR</t>
    </r>
  </si>
  <si>
    <r>
      <rPr>
        <b/>
        <sz val="11"/>
        <rFont val="Arial"/>
        <family val="2"/>
        <charset val="238"/>
      </rPr>
      <t>Příprava stavby</t>
    </r>
    <r>
      <rPr>
        <sz val="11"/>
        <rFont val="Arial"/>
        <family val="2"/>
        <charset val="238"/>
      </rPr>
      <t xml:space="preserve"> - dokončena PD-DÚR, územní řízení ukončeno - vydáno ÚR, dokončena DSP+DPS, příprava podkladů k žádosti o vydání SP</t>
    </r>
  </si>
  <si>
    <r>
      <rPr>
        <b/>
        <sz val="11"/>
        <rFont val="Arial"/>
        <family val="2"/>
        <charset val="238"/>
      </rPr>
      <t>Příprava stavby</t>
    </r>
    <r>
      <rPr>
        <sz val="11"/>
        <rFont val="Arial"/>
        <family val="2"/>
        <charset val="238"/>
      </rPr>
      <t xml:space="preserve"> - dokončeny průzkumné práce, dokončena PD-DÚR, příprava podkladů k žádosti o vydání ÚR</t>
    </r>
  </si>
  <si>
    <r>
      <t xml:space="preserve">Zpracovány pasporty, dokončeny průzkumné práce, odevzdány výsledky průzkumů, dokončena PD pro vydání společného povolení, vydáno společné povolení, dokončena DPS, probíhá zadávací řízení na dodavatele stavby;
</t>
    </r>
    <r>
      <rPr>
        <b/>
        <sz val="11"/>
        <rFont val="Arial"/>
        <family val="2"/>
        <charset val="238"/>
      </rPr>
      <t>KAN K Pile</t>
    </r>
    <r>
      <rPr>
        <sz val="11"/>
        <rFont val="Arial"/>
        <family val="2"/>
        <charset val="238"/>
      </rPr>
      <t xml:space="preserve"> - vydáno ÚR, probíhá zpracování DSP+DPS</t>
    </r>
  </si>
  <si>
    <r>
      <rPr>
        <b/>
        <sz val="11"/>
        <rFont val="Arial"/>
        <family val="2"/>
        <charset val="238"/>
      </rPr>
      <t>Příprava stavby</t>
    </r>
    <r>
      <rPr>
        <sz val="11"/>
        <rFont val="Arial"/>
        <family val="2"/>
        <charset val="238"/>
      </rPr>
      <t xml:space="preserve"> - dokončeny průzkumné práce, odevzdány výsledky průzkumů, dokončena PD pro společné povolení, podána žádost o vydání společného povolení</t>
    </r>
  </si>
  <si>
    <r>
      <rPr>
        <b/>
        <sz val="11"/>
        <rFont val="Arial"/>
        <family val="2"/>
        <charset val="238"/>
      </rPr>
      <t>Příprava stavby</t>
    </r>
    <r>
      <rPr>
        <sz val="11"/>
        <rFont val="Arial"/>
        <family val="2"/>
        <charset val="238"/>
      </rPr>
      <t xml:space="preserve"> - dokončeny průzkumné práce, odevzdány výsledky průzkumů, dokončena DÚR a majetkoprávní projednání, podána žádost o vydání ÚR</t>
    </r>
  </si>
  <si>
    <r>
      <rPr>
        <b/>
        <sz val="11"/>
        <rFont val="Arial"/>
        <family val="2"/>
        <charset val="238"/>
      </rPr>
      <t>4.+5. stavba</t>
    </r>
    <r>
      <rPr>
        <sz val="11"/>
        <rFont val="Arial"/>
        <family val="2"/>
        <charset val="238"/>
      </rPr>
      <t xml:space="preserve"> - zpracována PD-DSP, vydáno SP, příprava podkladů pro zadávací řízení na dodavatele PD pro provedení stavby a dodavatele stavby - část dostavba </t>
    </r>
    <r>
      <rPr>
        <i/>
        <sz val="11"/>
        <rFont val="Arial"/>
        <family val="2"/>
        <charset val="238"/>
      </rPr>
      <t>(stavba z projektu DPK)</t>
    </r>
    <r>
      <rPr>
        <sz val="11"/>
        <rFont val="Arial"/>
        <family val="2"/>
        <charset val="238"/>
      </rPr>
      <t xml:space="preserve">;  </t>
    </r>
    <r>
      <rPr>
        <b/>
        <sz val="11"/>
        <rFont val="Arial"/>
        <family val="2"/>
        <charset val="238"/>
      </rPr>
      <t>6. stavba</t>
    </r>
    <r>
      <rPr>
        <sz val="11"/>
        <rFont val="Arial"/>
        <family val="2"/>
        <charset val="238"/>
      </rPr>
      <t xml:space="preserve"> - zpracována PD-DSP, příprava podkladů pro zadávací řízení na dodavatele aktualizace DSP, PD pro provádění stavby a podkladů pro zadávací řízení na dodavatele stavby</t>
    </r>
  </si>
  <si>
    <r>
      <t xml:space="preserve">zpracována PD-DSP, vydáno stavební povolení; </t>
    </r>
    <r>
      <rPr>
        <b/>
        <sz val="11"/>
        <rFont val="Arial"/>
        <family val="2"/>
        <charset val="238"/>
      </rPr>
      <t>SO 06, kan. stoka ul. Kollárova</t>
    </r>
    <r>
      <rPr>
        <sz val="11"/>
        <rFont val="Arial"/>
        <family val="2"/>
        <charset val="238"/>
      </rPr>
      <t xml:space="preserve"> (havarijní stav kanalizace) - stavba ukončena a navedena do majetku;</t>
    </r>
    <r>
      <rPr>
        <b/>
        <sz val="11"/>
        <rFont val="Arial"/>
        <family val="2"/>
        <charset val="238"/>
      </rPr>
      <t xml:space="preserve"> SO 04, kan. stoka ul. Kremličkova</t>
    </r>
    <r>
      <rPr>
        <sz val="11"/>
        <rFont val="Arial"/>
        <family val="2"/>
        <charset val="238"/>
      </rPr>
      <t xml:space="preserve"> (havarijní stav kanalizace) - uzavřena SoD na realizaci stavby, probíhá realizace stavby</t>
    </r>
  </si>
  <si>
    <r>
      <t xml:space="preserve">zpracována PD-DSP, vydáno SP </t>
    </r>
    <r>
      <rPr>
        <i/>
        <sz val="11"/>
        <rFont val="Arial"/>
        <family val="2"/>
        <charset val="238"/>
      </rPr>
      <t>(stavba vyjmuta z projektu „Sanace a rekonstrukce kanalizace na území negativně ovlivněném hornickou činností“)</t>
    </r>
    <r>
      <rPr>
        <sz val="11"/>
        <rFont val="Arial"/>
        <family val="2"/>
        <charset val="238"/>
      </rPr>
      <t>. Podepsána SoD, probíhá realizace stavby.</t>
    </r>
  </si>
  <si>
    <r>
      <t xml:space="preserve">4.  </t>
    </r>
    <r>
      <rPr>
        <b/>
        <u/>
        <sz val="11"/>
        <rFont val="Arial"/>
        <family val="2"/>
        <charset val="238"/>
      </rPr>
      <t>SOCIÁLNÍ  VĚCI  A  POLITIKA  ZAMĚSTNANOSTI</t>
    </r>
  </si>
  <si>
    <r>
      <t xml:space="preserve">5.  </t>
    </r>
    <r>
      <rPr>
        <b/>
        <u/>
        <sz val="11"/>
        <rFont val="Arial"/>
        <family val="2"/>
        <charset val="238"/>
      </rPr>
      <t>BEZPEČNOST  STÁTU  A  PRÁVNÍ  OCHRANA</t>
    </r>
  </si>
  <si>
    <r>
      <t xml:space="preserve">6.  </t>
    </r>
    <r>
      <rPr>
        <b/>
        <u/>
        <sz val="11"/>
        <rFont val="Arial"/>
        <family val="2"/>
        <charset val="238"/>
      </rPr>
      <t>VŠEOBECNÁ  VEŘEJNÁ  SPRÁVA  A  SLUŽBY</t>
    </r>
  </si>
  <si>
    <t>Jednalo se o řešení staveb na břehu Ostravice v k.ú. Slezská Ostrava v úseku most Miloše Sýkory. Všechny stavby ukončeny.</t>
  </si>
  <si>
    <t>12/2015 platnost do 04/2024</t>
  </si>
  <si>
    <t>01/2009 platnost do 02/2021</t>
  </si>
  <si>
    <t>11/2017 12/2018</t>
  </si>
  <si>
    <t>rekonstrukce vrátnic byla dokončena 12/2018. Akce předána na majetkový odbor k navedení do majetku města</t>
  </si>
  <si>
    <t>Vybudování muzea tramvají a autobusů v bývalém průmyslovém areálu Wattova, zpracován inv.záměr, v 07/2019 na základě VZ uzavřena smlouva pro zpracování investičního záměru na přeložení tramvajové smyčky ul. Wattova. Probíhá realizace dokumentace IZ. V rámci realizace IZ byla ve 12/2019 zvolena varianta, která se rozpracovává.</t>
  </si>
  <si>
    <r>
      <t xml:space="preserve">zpracována PD-DSP, vydána SP;  </t>
    </r>
    <r>
      <rPr>
        <b/>
        <sz val="11"/>
        <rFont val="Arial"/>
        <family val="2"/>
        <charset val="238"/>
      </rPr>
      <t>části 1.1, 1.2 rušení výustí-stoky KP, KPG</t>
    </r>
    <r>
      <rPr>
        <sz val="11"/>
        <rFont val="Arial"/>
        <family val="2"/>
        <charset val="238"/>
      </rPr>
      <t xml:space="preserve"> - dokončeny a navedeny do majetku; </t>
    </r>
    <r>
      <rPr>
        <b/>
        <sz val="11"/>
        <rFont val="Arial"/>
        <family val="2"/>
        <charset val="238"/>
      </rPr>
      <t>část 1.2-stoky KPH a části 6, 7 a 8</t>
    </r>
    <r>
      <rPr>
        <sz val="11"/>
        <rFont val="Arial"/>
        <family val="2"/>
        <charset val="238"/>
      </rPr>
      <t xml:space="preserve"> - příprava podkladů pro aktualizaci PD a zadávací řízení na dodavatele stavby</t>
    </r>
  </si>
  <si>
    <t>Projekt řeší území mezi mostem na Karolinu, železničním mostem, budoucím sportovním areálem Ostravské univerzity a řekou Ostravicí. Je zpracován investiční záměr, zpracovává se projektová dokumentace pro územní řízení.</t>
  </si>
  <si>
    <t>10/2018-06/2019</t>
  </si>
  <si>
    <t>08/2020-10/2021</t>
  </si>
  <si>
    <t>10/2016-02/2018      04/2018-08/2018</t>
  </si>
  <si>
    <t>07/2018-11/2018</t>
  </si>
  <si>
    <t>09/2019-09/2020</t>
  </si>
  <si>
    <t>05/2022-01/2024</t>
  </si>
  <si>
    <t xml:space="preserve"> 04/2021-11/2021</t>
  </si>
  <si>
    <t>05/2021-12/2021</t>
  </si>
  <si>
    <t>07/2017-11/2017
09/2018-11/2018</t>
  </si>
  <si>
    <t>Je zpracována DUR, DSP, vydáno ÚR i SP, zpracována DPS. Vzhledem k rozsahu a provázanosti s etapou připravovanou spol.SAREZA bylo dohodnuto spojení obou etap a převedení fin.prostředků a společné zadání zakázky se spol. SAREZA. Probíhá VZ na zhotovizele stavby 1.etapy</t>
  </si>
  <si>
    <t>Probíhá realizace stavby.  Na akci je přiznána dotace z ministerstva vnitra 4,5 mil.Kč a MSK 2,25 mil.Kč.</t>
  </si>
  <si>
    <t>Dokončena realizace demolice SO 02. Demolice hrazena z běžných výdajů (3 247 tis. Kč).Požadavek PČR na odkup pozemku na zajištění PD a realizace z vlastních zdrojů.</t>
  </si>
  <si>
    <t>stavba převzata, vady a nedodělky odstraněny. Jedná se o úhradu za věcné břemeno.</t>
  </si>
  <si>
    <t>Vydána veškerá stavební povolení, zpracována kompletní PD, doposud nezajištěné financování realizace stavby. Byla vyčleněna a zpracována samostatné projektové dokumentace na realizaci oplocení areálu (ulice Těšínská, Počáteční) - kromě oplocení s areálem DPO a.s. Z ulice Těšínské a Počáteční bude přeřešen návrh oplocení - vzhled. Probíhá realizace stavby oplocení.</t>
  </si>
  <si>
    <t>v 03/2019 podání žádosti o ÚR, řeší se majetková problematika, vydáno ÚR, po jednání s HZSMSK bude rozhodnuto o dalším postupu v přípravě projektu</t>
  </si>
  <si>
    <t>Stavba ukončena. Předáno na majetkový odbor k navedení do majetku města.</t>
  </si>
  <si>
    <t>Vypracován IZ na jehož podkladě je zpracována DUR. Vzhledem k finanční náročnosti a žádnému vhodnému dotačnímu titulu je akce momentálně pozastavena</t>
  </si>
  <si>
    <t>stavba ukončena</t>
  </si>
  <si>
    <t>Zhotovena dokumentace pro provádění stavby Systému měření a regulace, zahájen výběr zhotovitele.</t>
  </si>
  <si>
    <t>Žádost o vydání společného povolení byla zamítnuta z důvodu neudělení souhlasu s kácením dřevin orgánem ochrany přírody. Podáno odvolání proti příslušnému rozhodnutí MMO OŽP. Po revokaci usn. MO Pustkovec pokračuje  inženýrská příprava akce.</t>
  </si>
  <si>
    <t xml:space="preserve">Z důvodu požadavků vlastníků pozemků byl ve12/2018 pro technické řešení vykoupen třetí rybník (řešil MOb Nová Ves). Na základě jednání s Povodí Odry a Diamem a OVaK se řešila problematika Červeného potoka v návaznosti na PD Benátek a dotačním titulu Diama pro realizaci stavby. MOb Nová Ves uzavřela VZ na zhotovitele PD pro revitalizaci 3. rybníka, která je nezbytná pro realizaci stavby Revitalizace lesoparku Benátky. Stavby jsou provázené. Dokumentace DÚR je zpracována, byla prentována objednateli včetně vizualizace mostních konstrukcí. Následně v 06/2019 rozeslána k vyjádření dotčeným orgánům a jednotlivým dotčeným správcům. Dokumentace se upravuje dle jednotlivých vyjádření. Ve 12/2019 rozhodnuto objednatelem o úpravě PD. Po dořešení vyjádření bude vydáno koordinační stanovisko a následně bude podána žádost o umístění stavby. </t>
  </si>
  <si>
    <t xml:space="preserve">příprava variantního návrhu úprav výs. míst s vazbou na záměr města majetkově převzít podzemní parking na Prokešově náměstí a s tím spojené nutné rekonstrukce (opravy) povrchů - plochy náměstí </t>
  </si>
  <si>
    <t xml:space="preserve">uzavřena smlouva na zpracování koordinační studie záměrů MOb O.-Jih a SMO  v dané lokalitě, po jejím  dokončení zadána VZ na zprac. dokumentace všech stupňů vč. inž. přípravy, zadáno VZ na zpracování všech stupňů PD </t>
  </si>
  <si>
    <t>projednávání konceptu DÚR, koordinace s projektem rek. kanalizace Prokešovo náměstí, požádáno o vydání ÚR a SP</t>
  </si>
  <si>
    <t>Došlo ke sloučení s expozicí gibonů a kopytníků a probíhá VZ na zhotovitele jako jedná zakázka.</t>
  </si>
  <si>
    <t>Proběhl stavebně - technický průzkum stávajících objektů na ul. Jedličkova. Objekty jsou v havarijním stavu. OSV požádal o nový IZ</t>
  </si>
  <si>
    <t>stavba ukončena a proběhlo kolaudační řízení</t>
  </si>
  <si>
    <t>vyhotoven energetický posudek a zoologický posudek</t>
  </si>
  <si>
    <t>bylo vydáno pravomocné územní rozhodnutí</t>
  </si>
  <si>
    <t>stavba ukončena, předáno na majetkový odbor</t>
  </si>
  <si>
    <t>probíhá výběr zhotovitele stavby.</t>
  </si>
  <si>
    <t>stavba dokončena, kolaudace cca 1/2020</t>
  </si>
  <si>
    <t>stavba ukončena, probíhá povolovací řízení na vodní dílo, následně bude požádáno o kolaudaci</t>
  </si>
  <si>
    <t>Smlouva na studii koncertní haly. Probíhají jednání ke smlouvě na ostatní části PD.</t>
  </si>
  <si>
    <t>Po provedené analýze možností energetických úspor budovy DL, proběhla výměna výplní otvorů, zateplení obvodových stěn a střechy. Akce je dokončena.</t>
  </si>
  <si>
    <t>Stavba v 5ti střediscích volného času (Ostrčilova, Polská, M.Majerové,Čkalovova,Korunní). V 12/2018 stavby dokončeny a v 01/2019 zkolaudovány.</t>
  </si>
  <si>
    <t>Zpracovává se projektová dokumentace pro stavební řízení.</t>
  </si>
  <si>
    <t>Uzavřena smlouva o dílo a příkazní na zpracování projektové dokumentace všech stupňů a zajištění inž. přípravy, v 09/19 zahájeny průzkumné práce, předána DÚR.</t>
  </si>
  <si>
    <t>Uzavřena smlouva o dílo a příkazní na zpracování projektové dokumentace všech stupňů a zajištění inž. přípravy, v 08/19 zahájeny průzkumné práce, 12/19 předána DÚR.</t>
  </si>
  <si>
    <t>zpracována PD pro realizaci</t>
  </si>
  <si>
    <t>Stavba bude realizována ve spoluzadavetelství s Ostravskou univerzitou v roce 2020 - 2021.</t>
  </si>
  <si>
    <t>Uzavřena smlouva na zpracování dokumentace na opravu části Jantarové stezky a opravu havarijního stavu mostku přes Plesenský potok.</t>
  </si>
  <si>
    <t>Nový projekt, probíhá VŘ na zhotovitele PD, výběrové řízení bylo neúspešné - bez účasti, bylo obnoveno a probíhá VŘ na zhotovitele PD, aktualizace investičního záměru, kolize se stavbou plynovodu v trase cyklistické trasy.</t>
  </si>
  <si>
    <t>Projojení stávajících cyklostezek mezi Starou Bělou a Polankou, uzavřena smlouva na DÚR, DSP, DPS, IČ, AD. Příprava projektu pozastavena z důvodu kolize s veřejně prospěšnou stavbou na přemostění železničního koridoru v Polance nad Odrou (investor SŽDC).</t>
  </si>
  <si>
    <t>Předána aktualizace DÚR. Zaslána výzva k zahájení IČ v rámci DÚR.</t>
  </si>
  <si>
    <t>Odbor ÚHA zpracovává návrh řešení. Uzavřena smlouva na studii, DÚR, DSP - studie 11/2019-01/2020.</t>
  </si>
  <si>
    <t>Stavba dokončena, zkolaudována, předána na OM k zaúčování do majetku města.</t>
  </si>
  <si>
    <t>zpracovává se PD pro SP, v 07/2019 byla podaná žádost o SP, předána DSP, DPS</t>
  </si>
  <si>
    <t>Probíhá aktualizace vyjádření dotčených orgánů a majetkoprávní vypořádání - důvodem je změna trasy z důvodu nesouhlasu vlastníků, bylo zjištěno, že stavba je v kolizi s veřejně prospěšnou stavbou přemostění polanecké spojky (investorem je SŽDC), na základě tohoto zjištění zatím nelze získat souhlasy vlastníků a nebylo doposud získáno kladné koordinované stanovisko. Ze strany projektanta bude dopručeno ukončit přípravu stavby.</t>
  </si>
  <si>
    <t>Z důvodu kolize s realizaci oprav plynovodu v obvodě Mariánské Hory bude realizace stavby posunuta na rok 2021.</t>
  </si>
  <si>
    <t>Stavba financována z dotace, projekt IROP, stavba ukončena, kolaudace proběhla v 03/2018, stavba vyvedena do majetku, probíhá pouze následná péče.</t>
  </si>
  <si>
    <t>V současné době probíhají řešení majetoprávních vypořádání k pozemkům, do stavby vstupuje projekt SŽDC, který řeší přemostění železničního přejezdu v Polance na Odrou. Nutnost prodloužit vyjádření, po-té bude stavební řízení zahájeno.</t>
  </si>
  <si>
    <t>Ukončena realizace 1. etapy, realizace náhradní výsadby, zkolaudována. Probíhá následná péče o vysázené stromy.Stavba byla předána na odbor majetkový k zaúčtování do majetku.</t>
  </si>
  <si>
    <t>Stavba byla dokončena, kolaudace 12/2018, stavba předána na odbor majetkový k zaúčtování do majetku. Probíhá následná péče o vysázené stromy.</t>
  </si>
  <si>
    <t>Realizace souvisí se stavbou opravy Výškovických mostů, může být zahájena až po dokončení této rekonstrukce, v 09/2018 byla uzavřena smlouva na realizaci dokumentace provedení stavby, která je společná i pro stavbu SSZ K 3030 Výškovická x Pavlovova. Koncept DPS - cyklostezka odsouhlašena, čeká se na odslouhlašení SSZ.</t>
  </si>
  <si>
    <t>Uzavřena smlouva o dílo a příkazní na zpracování projektové dokumentace všech stupňů a zajištění inž. přípravy, požádáno o vydání územního rozhodnutí, dok. pro společné stavební povolení zpracována, zajišťení stanovisek a vyjádření, přeložky sítí.</t>
  </si>
  <si>
    <t>Zpracována DÚR, zahájeno územní řízení, řešení majetkové problematiky.</t>
  </si>
  <si>
    <t>Při zpracování DÚR a inženýrské činnosti bylo zjištěno, že předpokládané náklady na realizaci stavby jsou neúměrně vysoké a bylo by neekonomické tuto stavbu realizovat. Příprava stavby ukončena.</t>
  </si>
  <si>
    <t>V rámci inženýrské činnosti DÚR bylo vydáno zamítavé stanovisko odboru životního prostředí k realizaci navrhované okružní křižovatky. Smlouva s projektantem byla ukončena. V přípravě se nepokračuje.</t>
  </si>
  <si>
    <t>Stavba ukončena, vydán kolaudační souhlas, stavba vyvedena na majetek.</t>
  </si>
  <si>
    <t>Stavba ukončena, v 06/2019 proběhla kolaudace, předáno OM, částečně odúčtováno - komunikace, v 02/ 2020 proběhne kolaudace veř. Osvětlení.</t>
  </si>
  <si>
    <t>Probíhá realizace stavby.</t>
  </si>
  <si>
    <t>OdPa - 2229 - Ostatní záležitosti v silniční dopravě veřejnými službami</t>
  </si>
  <si>
    <t>OdPa - 3111 - Mateřské školy</t>
  </si>
  <si>
    <t>OdPa - 3412 - Sportovní zařízení ve vlastnictví obce</t>
  </si>
  <si>
    <t>Přehled investiční výstavby realizované investičním odborem k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</si>
</sst>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1"/>
      <color theme="1"/>
      <name val="Calibri"/>
      <family val="2"/>
      <charset val="238"/>
      <scheme val="minor"/>
    </font>
    <font>
      <sz val="11"/>
      <name val="Calibri"/>
      <family val="2"/>
      <charset val="238"/>
      <scheme val="minor"/>
    </font>
    <font>
      <sz val="10"/>
      <name val="Arial"/>
      <family val="2"/>
      <charset val="238"/>
    </font>
    <font>
      <b/>
      <sz val="10"/>
      <name val="Arial"/>
      <family val="2"/>
      <charset val="238"/>
    </font>
    <font>
      <sz val="10"/>
      <name val="Arial"/>
      <family val="2"/>
    </font>
    <font>
      <sz val="10"/>
      <name val="Arial CE"/>
      <charset val="238"/>
    </font>
    <font>
      <b/>
      <sz val="9"/>
      <color indexed="81"/>
      <name val="Tahoma"/>
      <family val="2"/>
      <charset val="238"/>
    </font>
    <font>
      <sz val="9"/>
      <color indexed="81"/>
      <name val="Tahoma"/>
      <family val="2"/>
      <charset val="238"/>
    </font>
    <font>
      <b/>
      <sz val="14"/>
      <name val="Arial"/>
      <family val="2"/>
    </font>
    <font>
      <b/>
      <sz val="10"/>
      <name val="Arial"/>
      <family val="2"/>
    </font>
    <font>
      <b/>
      <sz val="10"/>
      <color indexed="8"/>
      <name val="Arial"/>
      <family val="2"/>
    </font>
    <font>
      <b/>
      <sz val="10"/>
      <color indexed="8"/>
      <name val="Arial CE"/>
      <family val="2"/>
      <charset val="238"/>
    </font>
    <font>
      <b/>
      <sz val="16"/>
      <name val="Arial"/>
      <family val="2"/>
    </font>
    <font>
      <b/>
      <sz val="11"/>
      <name val="Arial"/>
      <family val="2"/>
    </font>
    <font>
      <b/>
      <sz val="11"/>
      <name val="Arial"/>
      <family val="2"/>
      <charset val="238"/>
    </font>
    <font>
      <sz val="11"/>
      <name val="Arial"/>
      <family val="2"/>
      <charset val="238"/>
    </font>
    <font>
      <b/>
      <u/>
      <sz val="11"/>
      <name val="Arial"/>
      <family val="2"/>
      <charset val="238"/>
    </font>
    <font>
      <strike/>
      <sz val="11"/>
      <name val="Arial"/>
      <family val="2"/>
      <charset val="238"/>
    </font>
    <font>
      <i/>
      <sz val="11"/>
      <name val="Arial"/>
      <family val="2"/>
      <charset val="238"/>
    </font>
    <font>
      <b/>
      <sz val="16"/>
      <name val="Arial"/>
      <family val="2"/>
      <charset val="238"/>
    </font>
  </fonts>
  <fills count="9">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rgb="FFFFCC00"/>
        <bgColor indexed="64"/>
      </patternFill>
    </fill>
    <fill>
      <patternFill patternType="solid">
        <fgColor indexed="51"/>
        <bgColor indexed="64"/>
      </patternFill>
    </fill>
    <fill>
      <patternFill patternType="solid">
        <fgColor theme="8" tint="0.59999389629810485"/>
        <bgColor indexed="64"/>
      </patternFill>
    </fill>
  </fills>
  <borders count="8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8"/>
      </top>
      <bottom/>
      <diagonal/>
    </border>
    <border>
      <left style="hair">
        <color indexed="64"/>
      </left>
      <right style="hair">
        <color indexed="64"/>
      </right>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xf numFmtId="0" fontId="4" fillId="0" borderId="0"/>
    <xf numFmtId="0" fontId="5" fillId="0" borderId="0"/>
    <xf numFmtId="0" fontId="4" fillId="0" borderId="0"/>
    <xf numFmtId="0" fontId="4"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cellStyleXfs>
  <cellXfs count="898">
    <xf numFmtId="0" fontId="0" fillId="0" borderId="0" xfId="0"/>
    <xf numFmtId="0" fontId="1" fillId="0" borderId="0" xfId="0" applyFont="1"/>
    <xf numFmtId="0" fontId="1" fillId="0" borderId="0" xfId="0" applyFont="1" applyFill="1"/>
    <xf numFmtId="0" fontId="2" fillId="0" borderId="0" xfId="8" applyNumberFormat="1" applyFont="1" applyFill="1" applyBorder="1" applyAlignment="1">
      <alignment horizontal="left" vertical="center" wrapText="1"/>
    </xf>
    <xf numFmtId="0" fontId="3" fillId="0" borderId="38" xfId="0" applyFont="1" applyFill="1" applyBorder="1" applyAlignment="1">
      <alignment vertical="center"/>
    </xf>
    <xf numFmtId="0" fontId="9" fillId="0" borderId="20" xfId="0" applyFont="1" applyFill="1" applyBorder="1" applyAlignment="1">
      <alignment vertical="center" wrapText="1"/>
    </xf>
    <xf numFmtId="0" fontId="15" fillId="2" borderId="0" xfId="0" applyFont="1" applyFill="1" applyBorder="1" applyAlignment="1">
      <alignment horizontal="right" vertical="center"/>
    </xf>
    <xf numFmtId="0" fontId="15" fillId="0" borderId="0" xfId="1" applyFont="1" applyAlignment="1">
      <alignment horizontal="center" vertical="center"/>
    </xf>
    <xf numFmtId="0" fontId="15" fillId="2" borderId="0" xfId="0" applyFont="1" applyFill="1" applyBorder="1" applyAlignment="1">
      <alignment vertical="center"/>
    </xf>
    <xf numFmtId="0" fontId="14" fillId="2" borderId="0" xfId="3" applyFont="1" applyFill="1" applyAlignment="1">
      <alignment horizontal="left" vertical="center"/>
    </xf>
    <xf numFmtId="3" fontId="15" fillId="0" borderId="0" xfId="1" applyNumberFormat="1" applyFont="1" applyAlignment="1">
      <alignment vertical="center"/>
    </xf>
    <xf numFmtId="3" fontId="15" fillId="0" borderId="0" xfId="1" applyNumberFormat="1" applyFont="1" applyAlignment="1">
      <alignment horizontal="center" vertical="center"/>
    </xf>
    <xf numFmtId="0" fontId="15" fillId="2" borderId="0" xfId="1" applyFont="1" applyFill="1" applyBorder="1" applyAlignment="1">
      <alignment vertical="center"/>
    </xf>
    <xf numFmtId="0" fontId="15" fillId="2" borderId="0" xfId="1" applyFont="1" applyFill="1" applyBorder="1" applyAlignment="1">
      <alignment horizontal="center" vertical="center"/>
    </xf>
    <xf numFmtId="0" fontId="15" fillId="0" borderId="0" xfId="1" applyFont="1" applyAlignment="1">
      <alignment horizontal="center" vertical="center" wrapText="1"/>
    </xf>
    <xf numFmtId="0" fontId="16" fillId="7" borderId="2" xfId="0" applyFont="1" applyFill="1" applyBorder="1" applyAlignment="1">
      <alignment vertical="center"/>
    </xf>
    <xf numFmtId="0" fontId="16" fillId="7" borderId="31" xfId="0" applyFont="1" applyFill="1" applyBorder="1" applyAlignment="1">
      <alignment horizontal="center" vertical="center"/>
    </xf>
    <xf numFmtId="0" fontId="16" fillId="7" borderId="31" xfId="0" applyFont="1" applyFill="1" applyBorder="1" applyAlignment="1">
      <alignment vertical="center"/>
    </xf>
    <xf numFmtId="0" fontId="16" fillId="6" borderId="32" xfId="0" applyFont="1" applyFill="1" applyBorder="1" applyAlignment="1">
      <alignment vertical="center"/>
    </xf>
    <xf numFmtId="3" fontId="14" fillId="7" borderId="31" xfId="0" applyNumberFormat="1" applyFont="1" applyFill="1" applyBorder="1" applyAlignment="1">
      <alignment vertical="center"/>
    </xf>
    <xf numFmtId="3" fontId="14" fillId="7" borderId="30" xfId="0" applyNumberFormat="1" applyFont="1" applyFill="1" applyBorder="1" applyAlignment="1">
      <alignment vertical="center"/>
    </xf>
    <xf numFmtId="3" fontId="14" fillId="7" borderId="1" xfId="0" applyNumberFormat="1" applyFont="1" applyFill="1" applyBorder="1" applyAlignment="1">
      <alignment vertical="center"/>
    </xf>
    <xf numFmtId="3" fontId="14" fillId="7" borderId="28" xfId="0" applyNumberFormat="1" applyFont="1" applyFill="1" applyBorder="1" applyAlignment="1">
      <alignment vertical="center"/>
    </xf>
    <xf numFmtId="164" fontId="14" fillId="7" borderId="30" xfId="3" applyNumberFormat="1" applyFont="1" applyFill="1" applyBorder="1" applyAlignment="1">
      <alignment vertical="center"/>
    </xf>
    <xf numFmtId="3" fontId="14" fillId="7" borderId="29" xfId="0" applyNumberFormat="1" applyFont="1" applyFill="1" applyBorder="1" applyAlignment="1">
      <alignment horizontal="center" vertical="center"/>
    </xf>
    <xf numFmtId="3" fontId="14" fillId="7" borderId="48" xfId="0" applyNumberFormat="1" applyFont="1" applyFill="1" applyBorder="1" applyAlignment="1">
      <alignment horizontal="center" vertical="center"/>
    </xf>
    <xf numFmtId="3" fontId="14" fillId="7" borderId="28" xfId="0" applyNumberFormat="1" applyFont="1" applyFill="1" applyBorder="1" applyAlignment="1">
      <alignment horizontal="center" vertical="center"/>
    </xf>
    <xf numFmtId="3" fontId="15" fillId="6" borderId="27" xfId="0" applyNumberFormat="1" applyFont="1" applyFill="1" applyBorder="1" applyAlignment="1">
      <alignment horizontal="center" vertical="center"/>
    </xf>
    <xf numFmtId="3" fontId="15" fillId="6" borderId="76" xfId="0" applyNumberFormat="1" applyFont="1" applyFill="1" applyBorder="1" applyAlignment="1">
      <alignment vertical="center" wrapText="1"/>
    </xf>
    <xf numFmtId="3" fontId="14" fillId="4" borderId="31" xfId="3" applyNumberFormat="1" applyFont="1" applyFill="1" applyBorder="1" applyAlignment="1">
      <alignment vertical="center"/>
    </xf>
    <xf numFmtId="3" fontId="14" fillId="4" borderId="30" xfId="3" applyNumberFormat="1" applyFont="1" applyFill="1" applyBorder="1" applyAlignment="1">
      <alignment vertical="center"/>
    </xf>
    <xf numFmtId="3" fontId="14" fillId="4" borderId="1" xfId="3" applyNumberFormat="1" applyFont="1" applyFill="1" applyBorder="1" applyAlignment="1">
      <alignment vertical="center"/>
    </xf>
    <xf numFmtId="3" fontId="14" fillId="4" borderId="28" xfId="3" applyNumberFormat="1" applyFont="1" applyFill="1" applyBorder="1" applyAlignment="1">
      <alignment vertical="center"/>
    </xf>
    <xf numFmtId="164" fontId="14" fillId="4" borderId="30" xfId="3" applyNumberFormat="1" applyFont="1" applyFill="1" applyBorder="1" applyAlignment="1">
      <alignment vertical="center"/>
    </xf>
    <xf numFmtId="49" fontId="15" fillId="4" borderId="29" xfId="1" applyNumberFormat="1" applyFont="1" applyFill="1" applyBorder="1" applyAlignment="1">
      <alignment horizontal="center" vertical="center"/>
    </xf>
    <xf numFmtId="49" fontId="15" fillId="4" borderId="28" xfId="1" applyNumberFormat="1" applyFont="1" applyFill="1" applyBorder="1" applyAlignment="1">
      <alignment horizontal="center" vertical="center"/>
    </xf>
    <xf numFmtId="49" fontId="15" fillId="4" borderId="27" xfId="1" applyNumberFormat="1" applyFont="1" applyFill="1" applyBorder="1" applyAlignment="1">
      <alignment horizontal="center" vertical="center"/>
    </xf>
    <xf numFmtId="49" fontId="15" fillId="4" borderId="1" xfId="1" applyNumberFormat="1" applyFont="1" applyFill="1" applyBorder="1" applyAlignment="1">
      <alignment horizontal="left" vertical="center" wrapText="1"/>
    </xf>
    <xf numFmtId="0" fontId="16" fillId="7" borderId="29" xfId="0" applyFont="1" applyFill="1" applyBorder="1" applyAlignment="1">
      <alignment horizontal="left" vertical="center"/>
    </xf>
    <xf numFmtId="0" fontId="15" fillId="7" borderId="28" xfId="0" applyFont="1" applyFill="1" applyBorder="1" applyAlignment="1">
      <alignment horizontal="center" vertical="center"/>
    </xf>
    <xf numFmtId="0" fontId="15" fillId="7" borderId="27" xfId="0" applyFont="1" applyFill="1" applyBorder="1" applyAlignment="1">
      <alignment horizontal="center" vertical="center"/>
    </xf>
    <xf numFmtId="3" fontId="15" fillId="7" borderId="27" xfId="0" applyNumberFormat="1" applyFont="1" applyFill="1" applyBorder="1" applyAlignment="1">
      <alignment horizontal="center" vertical="center"/>
    </xf>
    <xf numFmtId="3" fontId="15" fillId="7" borderId="76" xfId="0" applyNumberFormat="1" applyFont="1" applyFill="1" applyBorder="1" applyAlignment="1">
      <alignment vertical="center" wrapText="1"/>
    </xf>
    <xf numFmtId="3" fontId="14" fillId="4" borderId="29" xfId="3" applyNumberFormat="1" applyFont="1" applyFill="1" applyBorder="1" applyAlignment="1">
      <alignment vertical="center"/>
    </xf>
    <xf numFmtId="3" fontId="14" fillId="4" borderId="27" xfId="3" applyNumberFormat="1" applyFont="1" applyFill="1" applyBorder="1" applyAlignment="1">
      <alignment vertical="center"/>
    </xf>
    <xf numFmtId="0" fontId="15" fillId="0" borderId="42" xfId="4" applyFont="1" applyFill="1" applyBorder="1" applyAlignment="1">
      <alignment vertical="center"/>
    </xf>
    <xf numFmtId="0" fontId="15" fillId="0" borderId="40" xfId="1" applyFont="1" applyFill="1" applyBorder="1" applyAlignment="1">
      <alignment horizontal="center" vertical="center"/>
    </xf>
    <xf numFmtId="0" fontId="15" fillId="0" borderId="16" xfId="0" applyFont="1" applyFill="1" applyBorder="1" applyAlignment="1">
      <alignment vertical="center" wrapText="1"/>
    </xf>
    <xf numFmtId="3" fontId="15" fillId="0" borderId="36" xfId="1" applyNumberFormat="1" applyFont="1" applyFill="1" applyBorder="1" applyAlignment="1">
      <alignment vertical="center"/>
    </xf>
    <xf numFmtId="3" fontId="15" fillId="0" borderId="43" xfId="1" applyNumberFormat="1" applyFont="1" applyFill="1" applyBorder="1" applyAlignment="1">
      <alignment vertical="center"/>
    </xf>
    <xf numFmtId="3" fontId="15" fillId="0" borderId="15" xfId="1" applyNumberFormat="1" applyFont="1" applyFill="1" applyBorder="1" applyAlignment="1">
      <alignment vertical="center"/>
    </xf>
    <xf numFmtId="3" fontId="15" fillId="0" borderId="44" xfId="1" applyNumberFormat="1" applyFont="1" applyFill="1" applyBorder="1" applyAlignment="1">
      <alignment vertical="center"/>
    </xf>
    <xf numFmtId="3" fontId="15" fillId="0" borderId="35" xfId="5" applyNumberFormat="1" applyFont="1" applyBorder="1" applyAlignment="1">
      <alignment horizontal="right" vertical="center"/>
    </xf>
    <xf numFmtId="3" fontId="15" fillId="0" borderId="35" xfId="5" applyNumberFormat="1" applyFont="1" applyFill="1" applyBorder="1" applyAlignment="1">
      <alignment horizontal="right" vertical="center"/>
    </xf>
    <xf numFmtId="3" fontId="15" fillId="0" borderId="35" xfId="0" applyNumberFormat="1" applyFont="1" applyFill="1" applyBorder="1" applyAlignment="1">
      <alignment horizontal="right" vertical="center"/>
    </xf>
    <xf numFmtId="0" fontId="15" fillId="0" borderId="0" xfId="0" applyFont="1" applyBorder="1"/>
    <xf numFmtId="49" fontId="15" fillId="0" borderId="42" xfId="1" applyNumberFormat="1" applyFont="1" applyFill="1" applyBorder="1" applyAlignment="1">
      <alignment horizontal="center" vertical="center"/>
    </xf>
    <xf numFmtId="49" fontId="15" fillId="0" borderId="40" xfId="1" applyNumberFormat="1" applyFont="1" applyFill="1" applyBorder="1" applyAlignment="1">
      <alignment horizontal="center" vertical="center"/>
    </xf>
    <xf numFmtId="49" fontId="15" fillId="0" borderId="40" xfId="1" applyNumberFormat="1" applyFont="1" applyFill="1" applyBorder="1" applyAlignment="1">
      <alignment horizontal="center" vertical="center" wrapText="1"/>
    </xf>
    <xf numFmtId="49" fontId="15" fillId="0" borderId="15" xfId="1" applyNumberFormat="1" applyFont="1" applyFill="1" applyBorder="1" applyAlignment="1">
      <alignment horizontal="center" vertical="center"/>
    </xf>
    <xf numFmtId="0" fontId="15" fillId="0" borderId="17" xfId="0" applyFont="1" applyBorder="1" applyAlignment="1">
      <alignment vertical="center" wrapText="1"/>
    </xf>
    <xf numFmtId="0" fontId="15" fillId="0" borderId="42" xfId="8" applyNumberFormat="1" applyFont="1" applyFill="1" applyBorder="1" applyAlignment="1">
      <alignment horizontal="right" vertical="center"/>
    </xf>
    <xf numFmtId="0" fontId="15" fillId="0" borderId="40" xfId="8" applyFont="1" applyFill="1" applyBorder="1" applyAlignment="1">
      <alignment horizontal="center" vertical="center"/>
    </xf>
    <xf numFmtId="0" fontId="15" fillId="0" borderId="43" xfId="8" applyFont="1" applyFill="1" applyBorder="1" applyAlignment="1">
      <alignment horizontal="left" vertical="center" wrapText="1"/>
    </xf>
    <xf numFmtId="3" fontId="15" fillId="0" borderId="37" xfId="1" applyNumberFormat="1" applyFont="1" applyFill="1" applyBorder="1" applyAlignment="1">
      <alignment vertical="center"/>
    </xf>
    <xf numFmtId="3" fontId="15" fillId="0" borderId="16" xfId="1" applyNumberFormat="1" applyFont="1" applyFill="1" applyBorder="1" applyAlignment="1">
      <alignment vertical="center"/>
    </xf>
    <xf numFmtId="3" fontId="15" fillId="0" borderId="34" xfId="1" applyNumberFormat="1" applyFont="1" applyFill="1" applyBorder="1" applyAlignment="1">
      <alignment vertical="center"/>
    </xf>
    <xf numFmtId="3" fontId="15" fillId="0" borderId="38" xfId="1" applyNumberFormat="1" applyFont="1" applyFill="1" applyBorder="1" applyAlignment="1">
      <alignment vertical="center"/>
    </xf>
    <xf numFmtId="3" fontId="15" fillId="0" borderId="40" xfId="4" applyNumberFormat="1" applyFont="1" applyFill="1" applyBorder="1" applyAlignment="1">
      <alignment vertical="center"/>
    </xf>
    <xf numFmtId="164" fontId="15" fillId="0" borderId="16" xfId="3" applyNumberFormat="1" applyFont="1" applyFill="1" applyBorder="1" applyAlignment="1">
      <alignment horizontal="center" vertical="center"/>
    </xf>
    <xf numFmtId="49" fontId="15" fillId="0" borderId="44" xfId="1" applyNumberFormat="1" applyFont="1" applyFill="1" applyBorder="1" applyAlignment="1">
      <alignment horizontal="left" vertical="center" wrapText="1"/>
    </xf>
    <xf numFmtId="0" fontId="15" fillId="0" borderId="37" xfId="0" applyNumberFormat="1" applyFont="1" applyFill="1" applyBorder="1" applyAlignment="1">
      <alignment horizontal="right" vertical="center"/>
    </xf>
    <xf numFmtId="0" fontId="15" fillId="0" borderId="40" xfId="0" applyFont="1" applyFill="1" applyBorder="1" applyAlignment="1">
      <alignment horizontal="center" vertical="center"/>
    </xf>
    <xf numFmtId="0" fontId="15" fillId="0" borderId="43" xfId="1" applyFont="1" applyFill="1" applyBorder="1" applyAlignment="1">
      <alignment horizontal="center" vertical="center"/>
    </xf>
    <xf numFmtId="0" fontId="15" fillId="0" borderId="16" xfId="0" applyFont="1" applyFill="1" applyBorder="1" applyAlignment="1">
      <alignment horizontal="left" vertical="center" wrapText="1"/>
    </xf>
    <xf numFmtId="3" fontId="15" fillId="0" borderId="16" xfId="1" applyNumberFormat="1" applyFont="1" applyFill="1" applyBorder="1" applyAlignment="1">
      <alignment horizontal="right" vertical="center"/>
    </xf>
    <xf numFmtId="164" fontId="15" fillId="0" borderId="16" xfId="3" applyNumberFormat="1" applyFont="1" applyFill="1" applyBorder="1" applyAlignment="1">
      <alignment horizontal="right" vertical="center"/>
    </xf>
    <xf numFmtId="49" fontId="15" fillId="0" borderId="37" xfId="1" applyNumberFormat="1" applyFont="1" applyFill="1" applyBorder="1" applyAlignment="1">
      <alignment horizontal="center" vertical="center"/>
    </xf>
    <xf numFmtId="49" fontId="15" fillId="0" borderId="35" xfId="1" applyNumberFormat="1" applyFont="1" applyFill="1" applyBorder="1" applyAlignment="1">
      <alignment horizontal="center" vertical="center"/>
    </xf>
    <xf numFmtId="49" fontId="15" fillId="0" borderId="34" xfId="1" applyNumberFormat="1" applyFont="1" applyFill="1" applyBorder="1" applyAlignment="1">
      <alignment horizontal="center" vertical="center"/>
    </xf>
    <xf numFmtId="49" fontId="15" fillId="0" borderId="38" xfId="1" applyNumberFormat="1" applyFont="1" applyFill="1" applyBorder="1" applyAlignment="1">
      <alignment horizontal="left" vertical="center" wrapText="1"/>
    </xf>
    <xf numFmtId="0" fontId="15" fillId="0" borderId="41" xfId="8" applyNumberFormat="1" applyFont="1" applyFill="1" applyBorder="1" applyAlignment="1">
      <alignment horizontal="right" vertical="center"/>
    </xf>
    <xf numFmtId="3" fontId="15" fillId="0" borderId="40" xfId="1" applyNumberFormat="1" applyFont="1" applyFill="1" applyBorder="1" applyAlignment="1">
      <alignment vertical="center"/>
    </xf>
    <xf numFmtId="3" fontId="15" fillId="0" borderId="43" xfId="1" applyNumberFormat="1" applyFont="1" applyFill="1" applyBorder="1" applyAlignment="1">
      <alignment horizontal="right" vertical="center"/>
    </xf>
    <xf numFmtId="164" fontId="15" fillId="0" borderId="43" xfId="3" applyNumberFormat="1" applyFont="1" applyFill="1" applyBorder="1" applyAlignment="1">
      <alignment vertical="center"/>
    </xf>
    <xf numFmtId="0" fontId="15" fillId="0" borderId="41" xfId="0" applyNumberFormat="1" applyFont="1" applyFill="1" applyBorder="1" applyAlignment="1">
      <alignment horizontal="right" vertical="center"/>
    </xf>
    <xf numFmtId="0" fontId="15" fillId="0" borderId="43" xfId="0" applyFont="1" applyFill="1" applyBorder="1" applyAlignment="1">
      <alignment horizontal="left" vertical="center" wrapText="1"/>
    </xf>
    <xf numFmtId="164" fontId="15" fillId="0" borderId="16" xfId="3" applyNumberFormat="1" applyFont="1" applyFill="1" applyBorder="1" applyAlignment="1">
      <alignment vertical="center"/>
    </xf>
    <xf numFmtId="0" fontId="15" fillId="0" borderId="53" xfId="0" applyFont="1" applyBorder="1" applyAlignment="1">
      <alignment vertical="center" wrapText="1"/>
    </xf>
    <xf numFmtId="0" fontId="15" fillId="0" borderId="36" xfId="8" applyNumberFormat="1" applyFont="1" applyFill="1" applyBorder="1" applyAlignment="1">
      <alignment horizontal="right" vertical="center"/>
    </xf>
    <xf numFmtId="0" fontId="15" fillId="0" borderId="35" xfId="8" applyFont="1" applyFill="1" applyBorder="1" applyAlignment="1">
      <alignment horizontal="center" vertical="center"/>
    </xf>
    <xf numFmtId="0" fontId="15" fillId="0" borderId="35" xfId="1" applyFont="1" applyFill="1" applyBorder="1" applyAlignment="1">
      <alignment horizontal="center" vertical="center"/>
    </xf>
    <xf numFmtId="0" fontId="15" fillId="0" borderId="16" xfId="8" applyFont="1" applyFill="1" applyBorder="1" applyAlignment="1">
      <alignment horizontal="left" vertical="center" wrapText="1"/>
    </xf>
    <xf numFmtId="3" fontId="15" fillId="0" borderId="35" xfId="1" applyNumberFormat="1" applyFont="1" applyFill="1" applyBorder="1" applyAlignment="1">
      <alignment vertical="center"/>
    </xf>
    <xf numFmtId="3" fontId="15" fillId="0" borderId="35" xfId="4" applyNumberFormat="1" applyFont="1" applyFill="1" applyBorder="1" applyAlignment="1">
      <alignment vertical="center"/>
    </xf>
    <xf numFmtId="0" fontId="15" fillId="0" borderId="38" xfId="8" applyNumberFormat="1" applyFont="1" applyFill="1" applyBorder="1" applyAlignment="1">
      <alignment horizontal="left" vertical="center" wrapText="1"/>
    </xf>
    <xf numFmtId="3" fontId="15" fillId="0" borderId="42" xfId="1" applyNumberFormat="1" applyFont="1" applyFill="1" applyBorder="1" applyAlignment="1">
      <alignment vertical="center"/>
    </xf>
    <xf numFmtId="3" fontId="15" fillId="0" borderId="40" xfId="5" applyNumberFormat="1" applyFont="1" applyBorder="1" applyAlignment="1">
      <alignment horizontal="right" vertical="center"/>
    </xf>
    <xf numFmtId="0" fontId="15" fillId="0" borderId="44" xfId="8" applyNumberFormat="1" applyFont="1" applyFill="1" applyBorder="1" applyAlignment="1">
      <alignment horizontal="left" vertical="center" wrapText="1" shrinkToFit="1"/>
    </xf>
    <xf numFmtId="0" fontId="15" fillId="0" borderId="35" xfId="8" applyNumberFormat="1" applyFont="1" applyFill="1" applyBorder="1" applyAlignment="1">
      <alignment horizontal="center" vertical="center"/>
    </xf>
    <xf numFmtId="0" fontId="15" fillId="0" borderId="16" xfId="8" applyNumberFormat="1" applyFont="1" applyFill="1" applyBorder="1" applyAlignment="1">
      <alignment horizontal="left" vertical="center" wrapText="1"/>
    </xf>
    <xf numFmtId="3" fontId="15" fillId="0" borderId="35" xfId="8" applyNumberFormat="1" applyFont="1" applyFill="1" applyBorder="1" applyAlignment="1">
      <alignment horizontal="right" vertical="center"/>
    </xf>
    <xf numFmtId="3" fontId="15" fillId="0" borderId="34" xfId="8" applyNumberFormat="1" applyFont="1" applyFill="1" applyBorder="1" applyAlignment="1">
      <alignment horizontal="right" vertical="center"/>
    </xf>
    <xf numFmtId="3" fontId="15" fillId="0" borderId="38" xfId="8" applyNumberFormat="1" applyFont="1" applyFill="1" applyBorder="1" applyAlignment="1">
      <alignment horizontal="right" vertical="center"/>
    </xf>
    <xf numFmtId="17" fontId="15" fillId="0" borderId="37" xfId="8" applyNumberFormat="1" applyFont="1" applyFill="1" applyBorder="1" applyAlignment="1">
      <alignment horizontal="center" vertical="center"/>
    </xf>
    <xf numFmtId="0" fontId="15" fillId="0" borderId="40" xfId="8" applyNumberFormat="1" applyFont="1" applyFill="1" applyBorder="1" applyAlignment="1">
      <alignment horizontal="center" vertical="center"/>
    </xf>
    <xf numFmtId="0" fontId="15" fillId="0" borderId="43" xfId="8" applyNumberFormat="1" applyFont="1" applyFill="1" applyBorder="1" applyAlignment="1">
      <alignment horizontal="left" vertical="center" wrapText="1"/>
    </xf>
    <xf numFmtId="3" fontId="15" fillId="0" borderId="40" xfId="8" applyNumberFormat="1" applyFont="1" applyFill="1" applyBorder="1" applyAlignment="1">
      <alignment horizontal="right" vertical="center"/>
    </xf>
    <xf numFmtId="3" fontId="15" fillId="0" borderId="15" xfId="8" applyNumberFormat="1" applyFont="1" applyFill="1" applyBorder="1" applyAlignment="1">
      <alignment horizontal="right" vertical="center"/>
    </xf>
    <xf numFmtId="3" fontId="15" fillId="0" borderId="44" xfId="8" applyNumberFormat="1" applyFont="1" applyFill="1" applyBorder="1" applyAlignment="1">
      <alignment horizontal="right" vertical="center"/>
    </xf>
    <xf numFmtId="17" fontId="15" fillId="0" borderId="42" xfId="8" applyNumberFormat="1" applyFont="1" applyFill="1" applyBorder="1" applyAlignment="1">
      <alignment horizontal="center" vertical="center"/>
    </xf>
    <xf numFmtId="0" fontId="15" fillId="0" borderId="33" xfId="8" applyFont="1" applyFill="1" applyBorder="1" applyAlignment="1">
      <alignment horizontal="left" vertical="center" wrapText="1"/>
    </xf>
    <xf numFmtId="0" fontId="15" fillId="0" borderId="44" xfId="8" applyNumberFormat="1" applyFont="1" applyFill="1" applyBorder="1" applyAlignment="1">
      <alignment horizontal="left" vertical="center" wrapText="1"/>
    </xf>
    <xf numFmtId="0" fontId="15" fillId="0" borderId="35" xfId="0" applyNumberFormat="1" applyFont="1" applyFill="1" applyBorder="1" applyAlignment="1">
      <alignment horizontal="center" vertical="center"/>
    </xf>
    <xf numFmtId="0" fontId="15" fillId="0" borderId="16" xfId="0" applyNumberFormat="1" applyFont="1" applyFill="1" applyBorder="1" applyAlignment="1">
      <alignment horizontal="left" vertical="center" wrapText="1"/>
    </xf>
    <xf numFmtId="49" fontId="15" fillId="0" borderId="37" xfId="8" applyNumberFormat="1" applyFont="1" applyFill="1" applyBorder="1" applyAlignment="1">
      <alignment horizontal="center" vertical="center"/>
    </xf>
    <xf numFmtId="49" fontId="15" fillId="0" borderId="35" xfId="8" applyNumberFormat="1" applyFont="1" applyFill="1" applyBorder="1" applyAlignment="1">
      <alignment horizontal="center" vertical="center"/>
    </xf>
    <xf numFmtId="164" fontId="15" fillId="0" borderId="43" xfId="3" applyNumberFormat="1" applyFont="1" applyFill="1" applyBorder="1" applyAlignment="1">
      <alignment horizontal="center" vertical="center"/>
    </xf>
    <xf numFmtId="49" fontId="15" fillId="0" borderId="42" xfId="8" applyNumberFormat="1" applyFont="1" applyFill="1" applyBorder="1" applyAlignment="1">
      <alignment horizontal="center" vertical="center"/>
    </xf>
    <xf numFmtId="49" fontId="15" fillId="0" borderId="40" xfId="8" applyNumberFormat="1" applyFont="1" applyFill="1" applyBorder="1" applyAlignment="1">
      <alignment horizontal="center" vertical="center"/>
    </xf>
    <xf numFmtId="0" fontId="15" fillId="0" borderId="15" xfId="1" applyNumberFormat="1" applyFont="1" applyFill="1" applyBorder="1" applyAlignment="1">
      <alignment horizontal="center" vertical="center"/>
    </xf>
    <xf numFmtId="0" fontId="15" fillId="0" borderId="35" xfId="0" applyFont="1" applyFill="1" applyBorder="1" applyAlignment="1">
      <alignment horizontal="center" vertical="center"/>
    </xf>
    <xf numFmtId="0" fontId="15" fillId="0" borderId="16" xfId="1" applyFont="1" applyFill="1" applyBorder="1" applyAlignment="1">
      <alignment horizontal="center" vertical="center" wrapText="1"/>
    </xf>
    <xf numFmtId="0" fontId="15" fillId="0" borderId="16" xfId="0" applyFont="1" applyFill="1" applyBorder="1" applyAlignment="1">
      <alignment vertical="center"/>
    </xf>
    <xf numFmtId="3" fontId="15" fillId="0" borderId="16" xfId="11" applyNumberFormat="1" applyFont="1" applyFill="1" applyBorder="1" applyAlignment="1">
      <alignment horizontal="right" vertical="center"/>
    </xf>
    <xf numFmtId="49" fontId="15" fillId="0" borderId="16" xfId="1" applyNumberFormat="1" applyFont="1" applyFill="1" applyBorder="1" applyAlignment="1">
      <alignment horizontal="center" vertical="center"/>
    </xf>
    <xf numFmtId="0" fontId="15" fillId="0" borderId="42" xfId="0" applyNumberFormat="1" applyFont="1" applyFill="1" applyBorder="1" applyAlignment="1">
      <alignment horizontal="right" vertical="center"/>
    </xf>
    <xf numFmtId="0" fontId="15" fillId="0" borderId="43" xfId="0" applyFont="1" applyFill="1" applyBorder="1" applyAlignment="1">
      <alignment vertical="center"/>
    </xf>
    <xf numFmtId="3" fontId="15" fillId="0" borderId="43" xfId="11" applyNumberFormat="1" applyFont="1" applyFill="1" applyBorder="1" applyAlignment="1">
      <alignment horizontal="right" vertical="center"/>
    </xf>
    <xf numFmtId="164" fontId="15" fillId="0" borderId="43" xfId="3" applyNumberFormat="1" applyFont="1" applyFill="1" applyBorder="1" applyAlignment="1">
      <alignment horizontal="right" vertical="center"/>
    </xf>
    <xf numFmtId="49" fontId="15" fillId="0" borderId="43" xfId="1" applyNumberFormat="1" applyFont="1" applyFill="1" applyBorder="1" applyAlignment="1">
      <alignment horizontal="center" vertical="center"/>
    </xf>
    <xf numFmtId="3" fontId="15" fillId="0" borderId="38" xfId="2" applyNumberFormat="1" applyFont="1" applyFill="1" applyBorder="1" applyAlignment="1">
      <alignment horizontal="left" vertical="center" wrapText="1"/>
    </xf>
    <xf numFmtId="0" fontId="15" fillId="0" borderId="16" xfId="1" applyFont="1" applyFill="1" applyBorder="1" applyAlignment="1">
      <alignment horizontal="center" vertical="center"/>
    </xf>
    <xf numFmtId="0" fontId="15" fillId="0" borderId="34" xfId="0" applyFont="1" applyFill="1" applyBorder="1" applyAlignment="1">
      <alignment vertical="center" wrapText="1"/>
    </xf>
    <xf numFmtId="3" fontId="15" fillId="0" borderId="40" xfId="5" applyNumberFormat="1" applyFont="1" applyFill="1" applyBorder="1" applyAlignment="1">
      <alignment horizontal="right" vertical="center"/>
    </xf>
    <xf numFmtId="49" fontId="15" fillId="0" borderId="15" xfId="1" applyNumberFormat="1" applyFont="1" applyFill="1" applyBorder="1" applyAlignment="1">
      <alignment horizontal="left" vertical="center" wrapText="1"/>
    </xf>
    <xf numFmtId="0" fontId="15" fillId="0" borderId="35" xfId="0" applyFont="1" applyFill="1" applyBorder="1" applyAlignment="1">
      <alignment horizontal="left" vertical="center"/>
    </xf>
    <xf numFmtId="3" fontId="15" fillId="0" borderId="39" xfId="1" applyNumberFormat="1" applyFont="1" applyFill="1" applyBorder="1" applyAlignment="1">
      <alignment vertical="center"/>
    </xf>
    <xf numFmtId="49" fontId="15" fillId="0" borderId="73" xfId="1" applyNumberFormat="1" applyFont="1" applyFill="1" applyBorder="1" applyAlignment="1">
      <alignment horizontal="left" vertical="center" wrapText="1"/>
    </xf>
    <xf numFmtId="0" fontId="15" fillId="0" borderId="40" xfId="0" applyNumberFormat="1" applyFont="1" applyFill="1" applyBorder="1" applyAlignment="1">
      <alignment horizontal="center" vertical="center"/>
    </xf>
    <xf numFmtId="3" fontId="15" fillId="0" borderId="41" xfId="1" applyNumberFormat="1" applyFont="1" applyFill="1" applyBorder="1" applyAlignment="1">
      <alignment vertical="center"/>
    </xf>
    <xf numFmtId="3" fontId="15" fillId="0" borderId="43" xfId="8" applyNumberFormat="1" applyFont="1" applyFill="1" applyBorder="1" applyAlignment="1">
      <alignment horizontal="right" vertical="center"/>
    </xf>
    <xf numFmtId="3" fontId="15" fillId="0" borderId="44" xfId="0" applyNumberFormat="1" applyFont="1" applyFill="1" applyBorder="1" applyAlignment="1">
      <alignment horizontal="right" vertical="center"/>
    </xf>
    <xf numFmtId="49" fontId="15" fillId="0" borderId="66" xfId="0" applyNumberFormat="1" applyFont="1" applyFill="1" applyBorder="1" applyAlignment="1">
      <alignment horizontal="center" vertical="center"/>
    </xf>
    <xf numFmtId="3" fontId="15" fillId="0" borderId="44" xfId="2" applyNumberFormat="1" applyFont="1" applyFill="1" applyBorder="1" applyAlignment="1">
      <alignment horizontal="left" vertical="center" wrapText="1"/>
    </xf>
    <xf numFmtId="0" fontId="15" fillId="0" borderId="6" xfId="0" applyNumberFormat="1" applyFont="1" applyFill="1" applyBorder="1" applyAlignment="1">
      <alignment horizontal="right" vertical="center"/>
    </xf>
    <xf numFmtId="0" fontId="15" fillId="0" borderId="4" xfId="0" applyNumberFormat="1" applyFont="1" applyFill="1" applyBorder="1" applyAlignment="1">
      <alignment horizontal="center" vertical="center"/>
    </xf>
    <xf numFmtId="0" fontId="15" fillId="0" borderId="4" xfId="1" applyFont="1" applyFill="1" applyBorder="1" applyAlignment="1">
      <alignment horizontal="center" vertical="center"/>
    </xf>
    <xf numFmtId="4" fontId="15" fillId="0" borderId="10" xfId="5" applyNumberFormat="1" applyFont="1" applyFill="1" applyBorder="1" applyAlignment="1">
      <alignment vertical="center" wrapText="1"/>
    </xf>
    <xf numFmtId="3" fontId="15" fillId="0" borderId="5" xfId="1" applyNumberFormat="1" applyFont="1" applyFill="1" applyBorder="1" applyAlignment="1">
      <alignment vertical="center"/>
    </xf>
    <xf numFmtId="3" fontId="15" fillId="0" borderId="10" xfId="8" applyNumberFormat="1" applyFont="1" applyFill="1" applyBorder="1" applyAlignment="1">
      <alignment horizontal="right" vertical="center"/>
    </xf>
    <xf numFmtId="3" fontId="15" fillId="0" borderId="3" xfId="8" applyNumberFormat="1" applyFont="1" applyFill="1" applyBorder="1" applyAlignment="1">
      <alignment horizontal="right" vertical="center"/>
    </xf>
    <xf numFmtId="3" fontId="15" fillId="0" borderId="9" xfId="0" applyNumberFormat="1" applyFont="1" applyFill="1" applyBorder="1" applyAlignment="1">
      <alignment horizontal="right" vertical="center"/>
    </xf>
    <xf numFmtId="3" fontId="15" fillId="0" borderId="4" xfId="5" applyNumberFormat="1" applyFont="1" applyFill="1" applyBorder="1" applyAlignment="1">
      <alignment horizontal="right" vertical="center"/>
    </xf>
    <xf numFmtId="3" fontId="15" fillId="0" borderId="4" xfId="4" applyNumberFormat="1" applyFont="1" applyFill="1" applyBorder="1" applyAlignment="1">
      <alignment vertical="center"/>
    </xf>
    <xf numFmtId="164" fontId="15" fillId="0" borderId="4" xfId="3" applyNumberFormat="1" applyFont="1" applyFill="1" applyBorder="1" applyAlignment="1">
      <alignment horizontal="center" vertical="center"/>
    </xf>
    <xf numFmtId="49" fontId="15" fillId="0" borderId="6" xfId="1" applyNumberFormat="1" applyFont="1" applyFill="1" applyBorder="1" applyAlignment="1">
      <alignment horizontal="center" vertical="center"/>
    </xf>
    <xf numFmtId="49" fontId="15" fillId="0" borderId="4" xfId="0" applyNumberFormat="1" applyFont="1" applyFill="1" applyBorder="1" applyAlignment="1">
      <alignment horizontal="center" vertical="center"/>
    </xf>
    <xf numFmtId="17" fontId="15" fillId="0" borderId="4" xfId="0" applyNumberFormat="1" applyFont="1" applyFill="1" applyBorder="1" applyAlignment="1">
      <alignment horizontal="center" vertical="center"/>
    </xf>
    <xf numFmtId="49" fontId="15" fillId="0" borderId="3" xfId="1" applyNumberFormat="1" applyFont="1" applyFill="1" applyBorder="1" applyAlignment="1">
      <alignment horizontal="center" vertical="center"/>
    </xf>
    <xf numFmtId="0" fontId="15" fillId="0" borderId="9" xfId="8" applyNumberFormat="1" applyFont="1" applyFill="1" applyBorder="1" applyAlignment="1">
      <alignment horizontal="left" vertical="center" wrapText="1"/>
    </xf>
    <xf numFmtId="3" fontId="14" fillId="4" borderId="25" xfId="3" applyNumberFormat="1" applyFont="1" applyFill="1" applyBorder="1" applyAlignment="1">
      <alignment vertical="center"/>
    </xf>
    <xf numFmtId="3" fontId="14" fillId="4" borderId="8" xfId="3" applyNumberFormat="1" applyFont="1" applyFill="1" applyBorder="1" applyAlignment="1">
      <alignment vertical="center"/>
    </xf>
    <xf numFmtId="3" fontId="14" fillId="4" borderId="22" xfId="3" applyNumberFormat="1" applyFont="1" applyFill="1" applyBorder="1" applyAlignment="1">
      <alignment vertical="center"/>
    </xf>
    <xf numFmtId="3" fontId="14" fillId="4" borderId="19" xfId="3" applyNumberFormat="1" applyFont="1" applyFill="1" applyBorder="1" applyAlignment="1">
      <alignment vertical="center"/>
    </xf>
    <xf numFmtId="164" fontId="14" fillId="4" borderId="8" xfId="3" applyNumberFormat="1" applyFont="1" applyFill="1" applyBorder="1" applyAlignment="1">
      <alignment vertical="center"/>
    </xf>
    <xf numFmtId="49" fontId="15" fillId="4" borderId="21" xfId="1" applyNumberFormat="1" applyFont="1" applyFill="1" applyBorder="1" applyAlignment="1">
      <alignment horizontal="center" vertical="center"/>
    </xf>
    <xf numFmtId="49" fontId="15" fillId="4" borderId="19" xfId="1" applyNumberFormat="1" applyFont="1" applyFill="1" applyBorder="1" applyAlignment="1">
      <alignment horizontal="center" vertical="center"/>
    </xf>
    <xf numFmtId="49" fontId="15" fillId="4" borderId="7" xfId="1" applyNumberFormat="1" applyFont="1" applyFill="1" applyBorder="1" applyAlignment="1">
      <alignment horizontal="center" vertical="center"/>
    </xf>
    <xf numFmtId="49" fontId="15" fillId="4" borderId="22" xfId="1" applyNumberFormat="1" applyFont="1" applyFill="1" applyBorder="1" applyAlignment="1">
      <alignment horizontal="left" vertical="center" wrapText="1"/>
    </xf>
    <xf numFmtId="0" fontId="15" fillId="0" borderId="42" xfId="4" applyFont="1" applyFill="1" applyBorder="1" applyAlignment="1">
      <alignment horizontal="right" vertical="center"/>
    </xf>
    <xf numFmtId="4" fontId="15" fillId="0" borderId="43" xfId="0" applyNumberFormat="1" applyFont="1" applyFill="1" applyBorder="1" applyAlignment="1">
      <alignment horizontal="left" vertical="center"/>
    </xf>
    <xf numFmtId="3" fontId="15" fillId="0" borderId="13" xfId="1" applyNumberFormat="1" applyFont="1" applyFill="1" applyBorder="1" applyAlignment="1">
      <alignment vertical="center"/>
    </xf>
    <xf numFmtId="3" fontId="15" fillId="0" borderId="18" xfId="1" applyNumberFormat="1" applyFont="1" applyFill="1" applyBorder="1" applyAlignment="1">
      <alignment vertical="center"/>
    </xf>
    <xf numFmtId="3" fontId="15" fillId="0" borderId="11" xfId="1" applyNumberFormat="1" applyFont="1" applyFill="1" applyBorder="1" applyAlignment="1">
      <alignment vertical="center"/>
    </xf>
    <xf numFmtId="3" fontId="15" fillId="0" borderId="40" xfId="0" applyNumberFormat="1" applyFont="1" applyFill="1" applyBorder="1" applyAlignment="1">
      <alignment horizontal="right" vertical="center"/>
    </xf>
    <xf numFmtId="4" fontId="15" fillId="0" borderId="43" xfId="0" applyNumberFormat="1" applyFont="1" applyFill="1" applyBorder="1" applyAlignment="1">
      <alignment vertical="center" wrapText="1"/>
    </xf>
    <xf numFmtId="0" fontId="15" fillId="0" borderId="37" xfId="0" applyFont="1" applyFill="1" applyBorder="1" applyAlignment="1">
      <alignment horizontal="right" vertical="center"/>
    </xf>
    <xf numFmtId="0" fontId="15" fillId="0" borderId="42" xfId="0" applyFont="1" applyFill="1" applyBorder="1" applyAlignment="1">
      <alignment horizontal="right" vertical="center"/>
    </xf>
    <xf numFmtId="0" fontId="15" fillId="0" borderId="15" xfId="0" applyFont="1" applyFill="1" applyBorder="1" applyAlignment="1">
      <alignment horizontal="left" vertical="center" wrapText="1"/>
    </xf>
    <xf numFmtId="3" fontId="15" fillId="0" borderId="33" xfId="1" applyNumberFormat="1" applyFont="1" applyFill="1" applyBorder="1" applyAlignment="1">
      <alignment vertical="center"/>
    </xf>
    <xf numFmtId="4" fontId="15" fillId="0" borderId="34" xfId="0" applyNumberFormat="1" applyFont="1" applyFill="1" applyBorder="1" applyAlignment="1">
      <alignment horizontal="left" vertical="center"/>
    </xf>
    <xf numFmtId="49" fontId="15" fillId="0" borderId="36" xfId="1" applyNumberFormat="1" applyFont="1" applyFill="1" applyBorder="1" applyAlignment="1">
      <alignment horizontal="center" vertical="center"/>
    </xf>
    <xf numFmtId="49" fontId="15" fillId="0" borderId="41" xfId="1" applyNumberFormat="1" applyFont="1" applyFill="1" applyBorder="1" applyAlignment="1">
      <alignment horizontal="center" vertical="center"/>
    </xf>
    <xf numFmtId="0" fontId="15" fillId="0" borderId="42" xfId="8" applyFont="1" applyFill="1" applyBorder="1" applyAlignment="1">
      <alignment horizontal="right" vertical="center"/>
    </xf>
    <xf numFmtId="4" fontId="15" fillId="0" borderId="15" xfId="8" applyNumberFormat="1" applyFont="1" applyFill="1" applyBorder="1" applyAlignment="1">
      <alignment horizontal="left" vertical="center"/>
    </xf>
    <xf numFmtId="0" fontId="15" fillId="0" borderId="34" xfId="0" applyFont="1" applyFill="1" applyBorder="1" applyAlignment="1">
      <alignment horizontal="left" vertical="center" wrapText="1"/>
    </xf>
    <xf numFmtId="0" fontId="15" fillId="0" borderId="36" xfId="0" applyFont="1" applyFill="1" applyBorder="1" applyAlignment="1" applyProtection="1">
      <alignment vertical="center"/>
      <protection locked="0"/>
    </xf>
    <xf numFmtId="0" fontId="15" fillId="0" borderId="16" xfId="0" applyNumberFormat="1" applyFont="1" applyFill="1" applyBorder="1" applyAlignment="1">
      <alignment horizontal="center" vertical="center"/>
    </xf>
    <xf numFmtId="0" fontId="15" fillId="0" borderId="39" xfId="0" applyFont="1" applyFill="1" applyBorder="1" applyAlignment="1" applyProtection="1">
      <alignment vertical="center" wrapText="1"/>
      <protection locked="0"/>
    </xf>
    <xf numFmtId="3" fontId="15" fillId="0" borderId="16" xfId="0" applyNumberFormat="1" applyFont="1" applyFill="1" applyBorder="1" applyAlignment="1">
      <alignment horizontal="right" vertical="center"/>
    </xf>
    <xf numFmtId="3" fontId="15" fillId="0" borderId="34" xfId="0" applyNumberFormat="1" applyFont="1" applyFill="1" applyBorder="1" applyAlignment="1">
      <alignment horizontal="right" vertical="center"/>
    </xf>
    <xf numFmtId="3" fontId="15" fillId="0" borderId="38" xfId="0" applyNumberFormat="1" applyFont="1" applyFill="1" applyBorder="1" applyAlignment="1">
      <alignment horizontal="right" vertical="center"/>
    </xf>
    <xf numFmtId="164" fontId="15" fillId="0" borderId="16" xfId="0" applyNumberFormat="1" applyFont="1" applyFill="1" applyBorder="1" applyAlignment="1">
      <alignment horizontal="right" vertical="center"/>
    </xf>
    <xf numFmtId="49" fontId="15" fillId="0" borderId="55" xfId="1" applyNumberFormat="1" applyFont="1" applyFill="1" applyBorder="1" applyAlignment="1">
      <alignment horizontal="center" vertical="center"/>
    </xf>
    <xf numFmtId="0" fontId="15" fillId="0" borderId="33" xfId="0" applyFont="1" applyFill="1" applyBorder="1" applyAlignment="1">
      <alignment horizontal="left" vertical="center" wrapText="1"/>
    </xf>
    <xf numFmtId="3" fontId="15" fillId="0" borderId="15" xfId="0" applyNumberFormat="1" applyFont="1" applyFill="1" applyBorder="1" applyAlignment="1">
      <alignment horizontal="right" vertical="center"/>
    </xf>
    <xf numFmtId="0" fontId="15" fillId="0" borderId="36" xfId="0" applyFont="1" applyFill="1" applyBorder="1" applyAlignment="1">
      <alignment horizontal="right" vertical="center"/>
    </xf>
    <xf numFmtId="0" fontId="15" fillId="0" borderId="16" xfId="0" applyNumberFormat="1" applyFont="1" applyFill="1" applyBorder="1" applyAlignment="1">
      <alignment horizontal="left" vertical="center"/>
    </xf>
    <xf numFmtId="0" fontId="15" fillId="0" borderId="16" xfId="8" applyNumberFormat="1" applyFont="1" applyFill="1" applyBorder="1" applyAlignment="1">
      <alignment horizontal="center" vertical="center"/>
    </xf>
    <xf numFmtId="0" fontId="15" fillId="0" borderId="34" xfId="8" applyFont="1" applyFill="1" applyBorder="1" applyAlignment="1">
      <alignment horizontal="left" vertical="center" wrapText="1"/>
    </xf>
    <xf numFmtId="3" fontId="15" fillId="0" borderId="16" xfId="8" applyNumberFormat="1" applyFont="1" applyFill="1" applyBorder="1" applyAlignment="1">
      <alignment horizontal="right" vertical="center"/>
    </xf>
    <xf numFmtId="164" fontId="15" fillId="0" borderId="16" xfId="8" applyNumberFormat="1" applyFont="1" applyFill="1" applyBorder="1" applyAlignment="1">
      <alignment horizontal="right" vertical="center"/>
    </xf>
    <xf numFmtId="14" fontId="15" fillId="0" borderId="55" xfId="8" applyNumberFormat="1" applyFont="1" applyFill="1" applyBorder="1" applyAlignment="1">
      <alignment horizontal="center" vertical="center" wrapText="1"/>
    </xf>
    <xf numFmtId="0" fontId="15" fillId="0" borderId="36" xfId="0" applyNumberFormat="1" applyFont="1" applyFill="1" applyBorder="1" applyAlignment="1">
      <alignment horizontal="right" vertical="center"/>
    </xf>
    <xf numFmtId="0" fontId="15" fillId="0" borderId="43" xfId="0" applyNumberFormat="1" applyFont="1" applyFill="1" applyBorder="1" applyAlignment="1">
      <alignment horizontal="center" vertical="center"/>
    </xf>
    <xf numFmtId="0" fontId="15" fillId="0" borderId="15" xfId="7" applyFont="1" applyFill="1" applyBorder="1" applyAlignment="1">
      <alignment vertical="center" wrapText="1"/>
    </xf>
    <xf numFmtId="3" fontId="15" fillId="0" borderId="43" xfId="0" applyNumberFormat="1" applyFont="1" applyFill="1" applyBorder="1" applyAlignment="1">
      <alignment horizontal="right" vertical="center"/>
    </xf>
    <xf numFmtId="164" fontId="15" fillId="0" borderId="43" xfId="0" applyNumberFormat="1" applyFont="1" applyFill="1" applyBorder="1" applyAlignment="1">
      <alignment horizontal="right" vertical="center"/>
    </xf>
    <xf numFmtId="49" fontId="17" fillId="0" borderId="41" xfId="1" applyNumberFormat="1" applyFont="1" applyFill="1" applyBorder="1" applyAlignment="1">
      <alignment horizontal="center" vertical="center"/>
    </xf>
    <xf numFmtId="49" fontId="15" fillId="0" borderId="56" xfId="1" applyNumberFormat="1" applyFont="1" applyFill="1" applyBorder="1" applyAlignment="1">
      <alignment horizontal="center" vertical="center"/>
    </xf>
    <xf numFmtId="0" fontId="15" fillId="0" borderId="16" xfId="7" applyFont="1" applyFill="1" applyBorder="1" applyAlignment="1">
      <alignment vertical="center" wrapText="1"/>
    </xf>
    <xf numFmtId="0" fontId="15" fillId="0" borderId="52" xfId="0" applyFont="1" applyFill="1" applyBorder="1" applyAlignment="1">
      <alignment horizontal="justify" vertical="center"/>
    </xf>
    <xf numFmtId="0" fontId="15" fillId="0" borderId="52" xfId="0" applyFont="1" applyFill="1" applyBorder="1" applyAlignment="1" applyProtection="1">
      <alignment vertical="center" wrapText="1"/>
      <protection locked="0"/>
    </xf>
    <xf numFmtId="164" fontId="15" fillId="0" borderId="16" xfId="0" applyNumberFormat="1" applyFont="1" applyFill="1" applyBorder="1" applyAlignment="1">
      <alignment horizontal="center" vertical="center"/>
    </xf>
    <xf numFmtId="0" fontId="15" fillId="0" borderId="61" xfId="0" applyFont="1" applyFill="1" applyBorder="1" applyAlignment="1" applyProtection="1">
      <alignment vertical="center"/>
      <protection locked="0"/>
    </xf>
    <xf numFmtId="0" fontId="15" fillId="0" borderId="59" xfId="0" applyNumberFormat="1" applyFont="1" applyFill="1" applyBorder="1" applyAlignment="1">
      <alignment horizontal="center" vertical="center"/>
    </xf>
    <xf numFmtId="0" fontId="15" fillId="0" borderId="10" xfId="7" applyFont="1" applyFill="1" applyBorder="1" applyAlignment="1">
      <alignment vertical="center" wrapText="1"/>
    </xf>
    <xf numFmtId="3" fontId="15" fillId="0" borderId="4" xfId="0" applyNumberFormat="1" applyFont="1" applyFill="1" applyBorder="1" applyAlignment="1">
      <alignment horizontal="right" vertical="center"/>
    </xf>
    <xf numFmtId="3" fontId="15" fillId="0" borderId="10" xfId="0" applyNumberFormat="1" applyFont="1" applyFill="1" applyBorder="1" applyAlignment="1">
      <alignment horizontal="right" vertical="center"/>
    </xf>
    <xf numFmtId="3" fontId="15" fillId="0" borderId="3" xfId="0" applyNumberFormat="1" applyFont="1" applyFill="1" applyBorder="1" applyAlignment="1">
      <alignment horizontal="right" vertical="center"/>
    </xf>
    <xf numFmtId="3" fontId="15" fillId="0" borderId="4" xfId="5" applyNumberFormat="1" applyFont="1" applyBorder="1" applyAlignment="1">
      <alignment horizontal="right" vertical="center"/>
    </xf>
    <xf numFmtId="164" fontId="15" fillId="0" borderId="10" xfId="0" applyNumberFormat="1" applyFont="1" applyFill="1" applyBorder="1" applyAlignment="1">
      <alignment horizontal="center" vertical="center"/>
    </xf>
    <xf numFmtId="49" fontId="15" fillId="0" borderId="70" xfId="1" applyNumberFormat="1" applyFont="1" applyFill="1" applyBorder="1" applyAlignment="1">
      <alignment horizontal="center" vertical="center"/>
    </xf>
    <xf numFmtId="49" fontId="15" fillId="0" borderId="9" xfId="1" applyNumberFormat="1" applyFont="1" applyFill="1" applyBorder="1" applyAlignment="1">
      <alignment horizontal="left" vertical="center" wrapText="1"/>
    </xf>
    <xf numFmtId="0" fontId="15" fillId="0" borderId="14" xfId="8" applyFont="1" applyFill="1" applyBorder="1" applyAlignment="1">
      <alignment horizontal="right" vertical="center"/>
    </xf>
    <xf numFmtId="0" fontId="15" fillId="0" borderId="12" xfId="1" applyFont="1" applyFill="1" applyBorder="1" applyAlignment="1">
      <alignment horizontal="center" vertical="center"/>
    </xf>
    <xf numFmtId="0" fontId="15" fillId="0" borderId="11" xfId="8" applyFont="1" applyFill="1" applyBorder="1" applyAlignment="1">
      <alignment vertical="center"/>
    </xf>
    <xf numFmtId="3" fontId="15" fillId="0" borderId="49" xfId="1" applyNumberFormat="1" applyFont="1" applyFill="1" applyBorder="1" applyAlignment="1">
      <alignment vertical="center"/>
    </xf>
    <xf numFmtId="3" fontId="15" fillId="0" borderId="17" xfId="1" applyNumberFormat="1" applyFont="1" applyFill="1" applyBorder="1" applyAlignment="1">
      <alignment vertical="center"/>
    </xf>
    <xf numFmtId="3" fontId="15" fillId="0" borderId="12" xfId="5" applyNumberFormat="1" applyFont="1" applyBorder="1" applyAlignment="1">
      <alignment horizontal="right" vertical="center"/>
    </xf>
    <xf numFmtId="3" fontId="15" fillId="0" borderId="12" xfId="4" applyNumberFormat="1" applyFont="1" applyFill="1" applyBorder="1" applyAlignment="1">
      <alignment vertical="center"/>
    </xf>
    <xf numFmtId="164" fontId="15" fillId="0" borderId="18" xfId="3" applyNumberFormat="1" applyFont="1" applyFill="1" applyBorder="1" applyAlignment="1">
      <alignment vertical="center"/>
    </xf>
    <xf numFmtId="49" fontId="15" fillId="0" borderId="14" xfId="1" applyNumberFormat="1" applyFont="1" applyFill="1" applyBorder="1" applyAlignment="1">
      <alignment horizontal="center" vertical="center"/>
    </xf>
    <xf numFmtId="49" fontId="15" fillId="0" borderId="12" xfId="1" applyNumberFormat="1" applyFont="1" applyFill="1" applyBorder="1" applyAlignment="1">
      <alignment horizontal="center" vertical="center"/>
    </xf>
    <xf numFmtId="49" fontId="15" fillId="0" borderId="11" xfId="1" applyNumberFormat="1" applyFont="1" applyFill="1" applyBorder="1" applyAlignment="1">
      <alignment horizontal="center" vertical="center"/>
    </xf>
    <xf numFmtId="49" fontId="15" fillId="0" borderId="17" xfId="1" applyNumberFormat="1" applyFont="1" applyFill="1" applyBorder="1" applyAlignment="1">
      <alignment horizontal="left" vertical="center" wrapText="1"/>
    </xf>
    <xf numFmtId="0" fontId="15" fillId="0" borderId="6" xfId="0" applyFont="1" applyFill="1" applyBorder="1" applyAlignment="1">
      <alignment horizontal="right" vertical="center"/>
    </xf>
    <xf numFmtId="0" fontId="15" fillId="0" borderId="10" xfId="1" applyFont="1" applyFill="1" applyBorder="1" applyAlignment="1">
      <alignment horizontal="center" vertical="center"/>
    </xf>
    <xf numFmtId="0" fontId="15" fillId="0" borderId="3" xfId="0" applyFont="1" applyFill="1" applyBorder="1" applyAlignment="1">
      <alignment vertical="center" wrapText="1"/>
    </xf>
    <xf numFmtId="3" fontId="15" fillId="0" borderId="26" xfId="1" applyNumberFormat="1" applyFont="1" applyFill="1" applyBorder="1" applyAlignment="1">
      <alignment vertical="center"/>
    </xf>
    <xf numFmtId="3" fontId="15" fillId="0" borderId="10" xfId="1" applyNumberFormat="1" applyFont="1" applyFill="1" applyBorder="1" applyAlignment="1">
      <alignment vertical="center"/>
    </xf>
    <xf numFmtId="3" fontId="15" fillId="0" borderId="9" xfId="1" applyNumberFormat="1" applyFont="1" applyFill="1" applyBorder="1" applyAlignment="1">
      <alignment vertical="center"/>
    </xf>
    <xf numFmtId="164" fontId="15" fillId="0" borderId="10" xfId="3" applyNumberFormat="1" applyFont="1" applyFill="1" applyBorder="1" applyAlignment="1">
      <alignment horizontal="right" vertical="center"/>
    </xf>
    <xf numFmtId="49" fontId="15" fillId="0" borderId="4" xfId="1" applyNumberFormat="1" applyFont="1" applyFill="1" applyBorder="1" applyAlignment="1">
      <alignment horizontal="center" vertical="center"/>
    </xf>
    <xf numFmtId="0" fontId="15" fillId="0" borderId="3" xfId="1" applyFont="1" applyFill="1" applyBorder="1" applyAlignment="1">
      <alignment horizontal="left" vertical="center"/>
    </xf>
    <xf numFmtId="0" fontId="15" fillId="0" borderId="14" xfId="0" applyFont="1" applyFill="1" applyBorder="1" applyAlignment="1">
      <alignment horizontal="right" vertical="center"/>
    </xf>
    <xf numFmtId="0" fontId="15" fillId="0" borderId="11" xfId="0" applyFont="1" applyFill="1" applyBorder="1" applyAlignment="1">
      <alignment vertical="center" wrapText="1"/>
    </xf>
    <xf numFmtId="0" fontId="15" fillId="5" borderId="38" xfId="0" applyFont="1" applyFill="1" applyBorder="1" applyAlignment="1">
      <alignment vertical="center" wrapText="1"/>
    </xf>
    <xf numFmtId="0" fontId="15" fillId="0" borderId="21" xfId="0" applyFont="1" applyFill="1" applyBorder="1" applyAlignment="1">
      <alignment horizontal="right" vertical="center"/>
    </xf>
    <xf numFmtId="0" fontId="15" fillId="0" borderId="19" xfId="1" applyFont="1" applyFill="1" applyBorder="1" applyAlignment="1">
      <alignment horizontal="center" vertical="center"/>
    </xf>
    <xf numFmtId="0" fontId="15" fillId="0" borderId="7" xfId="0" applyFont="1" applyFill="1" applyBorder="1" applyAlignment="1">
      <alignment vertical="center" wrapText="1"/>
    </xf>
    <xf numFmtId="3" fontId="15" fillId="0" borderId="25" xfId="1" applyNumberFormat="1" applyFont="1" applyFill="1" applyBorder="1" applyAlignment="1">
      <alignment vertical="center"/>
    </xf>
    <xf numFmtId="3" fontId="15" fillId="0" borderId="8" xfId="1" applyNumberFormat="1" applyFont="1" applyFill="1" applyBorder="1" applyAlignment="1">
      <alignment vertical="center"/>
    </xf>
    <xf numFmtId="3" fontId="15" fillId="0" borderId="22" xfId="1" applyNumberFormat="1" applyFont="1" applyFill="1" applyBorder="1" applyAlignment="1">
      <alignment vertical="center"/>
    </xf>
    <xf numFmtId="3" fontId="15" fillId="0" borderId="46" xfId="4" applyNumberFormat="1" applyFont="1" applyFill="1" applyBorder="1" applyAlignment="1">
      <alignment vertical="center"/>
    </xf>
    <xf numFmtId="164" fontId="15" fillId="0" borderId="62" xfId="3" applyNumberFormat="1" applyFont="1" applyFill="1" applyBorder="1" applyAlignment="1">
      <alignment vertical="center"/>
    </xf>
    <xf numFmtId="49" fontId="15" fillId="0" borderId="21" xfId="1" applyNumberFormat="1" applyFont="1" applyFill="1" applyBorder="1" applyAlignment="1">
      <alignment horizontal="center" vertical="center"/>
    </xf>
    <xf numFmtId="49" fontId="15" fillId="0" borderId="19" xfId="1" applyNumberFormat="1" applyFont="1" applyFill="1" applyBorder="1" applyAlignment="1">
      <alignment horizontal="center" vertical="center"/>
    </xf>
    <xf numFmtId="49" fontId="15" fillId="0" borderId="7" xfId="1" applyNumberFormat="1" applyFont="1" applyFill="1" applyBorder="1" applyAlignment="1">
      <alignment horizontal="center" vertical="center"/>
    </xf>
    <xf numFmtId="0" fontId="15" fillId="0" borderId="22" xfId="0" applyFont="1" applyFill="1" applyBorder="1" applyAlignment="1">
      <alignment vertical="center" wrapText="1"/>
    </xf>
    <xf numFmtId="0" fontId="15" fillId="0" borderId="34" xfId="0" applyFont="1" applyFill="1" applyBorder="1" applyAlignment="1">
      <alignment horizontal="left" vertical="center"/>
    </xf>
    <xf numFmtId="0" fontId="15" fillId="0" borderId="52" xfId="0" applyFont="1" applyBorder="1" applyAlignment="1">
      <alignment horizontal="justify" vertical="center" wrapText="1"/>
    </xf>
    <xf numFmtId="0" fontId="15" fillId="0" borderId="4" xfId="0" applyFont="1" applyFill="1" applyBorder="1" applyAlignment="1">
      <alignment horizontal="center" vertical="center"/>
    </xf>
    <xf numFmtId="0" fontId="15" fillId="0" borderId="3" xfId="0" applyFont="1" applyFill="1" applyBorder="1" applyAlignment="1">
      <alignment horizontal="left" vertical="center" wrapText="1"/>
    </xf>
    <xf numFmtId="3" fontId="15" fillId="0" borderId="4" xfId="1" applyNumberFormat="1" applyFont="1" applyFill="1" applyBorder="1" applyAlignment="1">
      <alignment vertical="center"/>
    </xf>
    <xf numFmtId="3" fontId="15" fillId="0" borderId="10" xfId="1" applyNumberFormat="1" applyFont="1" applyFill="1" applyBorder="1" applyAlignment="1">
      <alignment horizontal="right" vertical="center"/>
    </xf>
    <xf numFmtId="0" fontId="15" fillId="0" borderId="84" xfId="0" applyFont="1" applyBorder="1" applyAlignment="1">
      <alignment horizontal="justify" vertical="center" wrapText="1"/>
    </xf>
    <xf numFmtId="3" fontId="14" fillId="4" borderId="48" xfId="3" applyNumberFormat="1" applyFont="1" applyFill="1" applyBorder="1" applyAlignment="1">
      <alignment vertical="center"/>
    </xf>
    <xf numFmtId="164" fontId="14" fillId="4" borderId="28" xfId="3" applyNumberFormat="1" applyFont="1" applyFill="1" applyBorder="1" applyAlignment="1">
      <alignment vertical="center"/>
    </xf>
    <xf numFmtId="49" fontId="15" fillId="4" borderId="48" xfId="1" applyNumberFormat="1" applyFont="1" applyFill="1" applyBorder="1" applyAlignment="1">
      <alignment horizontal="center" vertical="center"/>
    </xf>
    <xf numFmtId="0" fontId="15" fillId="0" borderId="12" xfId="0" applyFont="1" applyFill="1" applyBorder="1" applyAlignment="1">
      <alignment horizontal="center" vertical="center"/>
    </xf>
    <xf numFmtId="0" fontId="15" fillId="0" borderId="11" xfId="0" applyFont="1" applyFill="1" applyBorder="1" applyAlignment="1">
      <alignment vertical="center"/>
    </xf>
    <xf numFmtId="3" fontId="15" fillId="0" borderId="17" xfId="2" applyNumberFormat="1" applyFont="1" applyFill="1" applyBorder="1" applyAlignment="1">
      <alignment horizontal="left" vertical="center" wrapText="1"/>
    </xf>
    <xf numFmtId="0" fontId="15" fillId="0" borderId="34" xfId="0" applyFont="1" applyFill="1" applyBorder="1" applyAlignment="1">
      <alignment vertical="center"/>
    </xf>
    <xf numFmtId="0" fontId="15" fillId="0" borderId="16" xfId="0" applyFont="1" applyFill="1" applyBorder="1" applyAlignment="1">
      <alignment horizontal="center" vertical="center"/>
    </xf>
    <xf numFmtId="0" fontId="15" fillId="0" borderId="34" xfId="11" applyNumberFormat="1" applyFont="1" applyFill="1" applyBorder="1" applyAlignment="1">
      <alignment horizontal="left" vertical="center"/>
    </xf>
    <xf numFmtId="3" fontId="15" fillId="0" borderId="55" xfId="1" applyNumberFormat="1" applyFont="1" applyFill="1" applyBorder="1" applyAlignment="1">
      <alignment vertical="center"/>
    </xf>
    <xf numFmtId="0" fontId="15" fillId="0" borderId="15" xfId="0" applyFont="1" applyFill="1" applyBorder="1" applyAlignment="1">
      <alignment horizontal="left" vertical="center"/>
    </xf>
    <xf numFmtId="3" fontId="15" fillId="0" borderId="56" xfId="1" applyNumberFormat="1" applyFont="1" applyFill="1" applyBorder="1" applyAlignment="1">
      <alignment vertical="center"/>
    </xf>
    <xf numFmtId="49" fontId="15" fillId="0" borderId="15" xfId="0" applyNumberFormat="1" applyFont="1" applyFill="1" applyBorder="1" applyAlignment="1">
      <alignment horizontal="left" vertical="center" wrapText="1"/>
    </xf>
    <xf numFmtId="165" fontId="15" fillId="0" borderId="43" xfId="3" applyNumberFormat="1" applyFont="1" applyFill="1" applyBorder="1" applyAlignment="1">
      <alignment horizontal="center" vertical="center"/>
    </xf>
    <xf numFmtId="49" fontId="15" fillId="0" borderId="56" xfId="0" applyNumberFormat="1" applyFont="1" applyFill="1" applyBorder="1" applyAlignment="1">
      <alignment horizontal="center" vertical="center"/>
    </xf>
    <xf numFmtId="0" fontId="15" fillId="0" borderId="58" xfId="8" applyNumberFormat="1" applyFont="1" applyFill="1" applyBorder="1" applyAlignment="1">
      <alignment horizontal="right" vertical="center"/>
    </xf>
    <xf numFmtId="0" fontId="15" fillId="0" borderId="51" xfId="8" applyNumberFormat="1" applyFont="1" applyFill="1" applyBorder="1" applyAlignment="1">
      <alignment horizontal="center" vertical="center"/>
    </xf>
    <xf numFmtId="0" fontId="15" fillId="0" borderId="34" xfId="7" applyFont="1" applyFill="1" applyBorder="1" applyAlignment="1">
      <alignment vertical="center" wrapText="1"/>
    </xf>
    <xf numFmtId="3" fontId="15" fillId="0" borderId="59" xfId="8" applyNumberFormat="1" applyFont="1" applyFill="1" applyBorder="1" applyAlignment="1">
      <alignment horizontal="right" vertical="center"/>
    </xf>
    <xf numFmtId="3" fontId="15" fillId="0" borderId="64" xfId="8" applyNumberFormat="1" applyFont="1" applyFill="1" applyBorder="1" applyAlignment="1">
      <alignment horizontal="right" vertical="center"/>
    </xf>
    <xf numFmtId="3" fontId="15" fillId="0" borderId="51" xfId="8" applyNumberFormat="1" applyFont="1" applyFill="1" applyBorder="1" applyAlignment="1">
      <alignment horizontal="right" vertical="center"/>
    </xf>
    <xf numFmtId="165" fontId="15" fillId="0" borderId="59" xfId="3" applyNumberFormat="1" applyFont="1" applyFill="1" applyBorder="1" applyAlignment="1">
      <alignment vertical="center"/>
    </xf>
    <xf numFmtId="49" fontId="15" fillId="0" borderId="69" xfId="0" applyNumberFormat="1" applyFont="1" applyFill="1" applyBorder="1" applyAlignment="1">
      <alignment horizontal="center" vertical="center"/>
    </xf>
    <xf numFmtId="0" fontId="15" fillId="0" borderId="37" xfId="8" applyNumberFormat="1" applyFont="1" applyFill="1" applyBorder="1" applyAlignment="1">
      <alignment horizontal="right" vertical="center"/>
    </xf>
    <xf numFmtId="0" fontId="15" fillId="0" borderId="35" xfId="8" applyNumberFormat="1" applyFont="1" applyFill="1" applyBorder="1" applyAlignment="1">
      <alignment horizontal="center" vertical="center" wrapText="1"/>
    </xf>
    <xf numFmtId="49" fontId="15" fillId="0" borderId="34" xfId="0" applyNumberFormat="1" applyFont="1" applyFill="1" applyBorder="1" applyAlignment="1">
      <alignment horizontal="left" vertical="center" wrapText="1"/>
    </xf>
    <xf numFmtId="49" fontId="15" fillId="0" borderId="42" xfId="1" applyNumberFormat="1" applyFont="1" applyFill="1" applyBorder="1" applyAlignment="1">
      <alignment horizontal="center" vertical="center" wrapText="1"/>
    </xf>
    <xf numFmtId="165" fontId="15" fillId="0" borderId="16" xfId="3" applyNumberFormat="1" applyFont="1" applyFill="1" applyBorder="1" applyAlignment="1">
      <alignment vertical="center"/>
    </xf>
    <xf numFmtId="0" fontId="15" fillId="0" borderId="37" xfId="8" applyFont="1" applyFill="1" applyBorder="1" applyAlignment="1">
      <alignment vertical="center"/>
    </xf>
    <xf numFmtId="3" fontId="15" fillId="0" borderId="16" xfId="6" applyNumberFormat="1" applyFont="1" applyFill="1" applyBorder="1" applyAlignment="1">
      <alignment horizontal="right" vertical="center"/>
    </xf>
    <xf numFmtId="49" fontId="15" fillId="0" borderId="37" xfId="1" applyNumberFormat="1" applyFont="1" applyFill="1" applyBorder="1" applyAlignment="1">
      <alignment horizontal="center" vertical="center" wrapText="1"/>
    </xf>
    <xf numFmtId="49" fontId="15" fillId="0" borderId="35" xfId="1" applyNumberFormat="1" applyFont="1" applyFill="1" applyBorder="1" applyAlignment="1">
      <alignment horizontal="center" vertical="center" wrapText="1"/>
    </xf>
    <xf numFmtId="49" fontId="15" fillId="0" borderId="34" xfId="1" applyNumberFormat="1" applyFont="1" applyFill="1" applyBorder="1" applyAlignment="1">
      <alignment horizontal="center" vertical="center" wrapText="1"/>
    </xf>
    <xf numFmtId="0" fontId="15" fillId="0" borderId="15" xfId="0" applyFont="1" applyBorder="1" applyAlignment="1">
      <alignment vertical="center" wrapText="1"/>
    </xf>
    <xf numFmtId="165" fontId="15" fillId="0" borderId="43" xfId="3" applyNumberFormat="1" applyFont="1" applyFill="1" applyBorder="1" applyAlignment="1">
      <alignment vertical="center"/>
    </xf>
    <xf numFmtId="0" fontId="15" fillId="0" borderId="42" xfId="8" applyFont="1" applyFill="1" applyBorder="1" applyAlignment="1">
      <alignment vertical="center"/>
    </xf>
    <xf numFmtId="3" fontId="15" fillId="0" borderId="43" xfId="6" applyNumberFormat="1" applyFont="1" applyFill="1" applyBorder="1" applyAlignment="1">
      <alignment horizontal="right" vertical="center"/>
    </xf>
    <xf numFmtId="49" fontId="15" fillId="0" borderId="15" xfId="1" applyNumberFormat="1" applyFont="1" applyFill="1" applyBorder="1" applyAlignment="1">
      <alignment horizontal="center" vertical="center" wrapText="1"/>
    </xf>
    <xf numFmtId="49" fontId="15" fillId="0" borderId="53" xfId="1" applyNumberFormat="1" applyFont="1" applyFill="1" applyBorder="1" applyAlignment="1">
      <alignment horizontal="left" vertical="center" wrapText="1"/>
    </xf>
    <xf numFmtId="0" fontId="15" fillId="0" borderId="34" xfId="0" applyFont="1" applyBorder="1" applyAlignment="1">
      <alignment vertical="center"/>
    </xf>
    <xf numFmtId="0" fontId="15" fillId="0" borderId="34" xfId="0" applyFont="1" applyBorder="1" applyAlignment="1">
      <alignment horizontal="justify" vertical="center"/>
    </xf>
    <xf numFmtId="49" fontId="15" fillId="0" borderId="55" xfId="1" applyNumberFormat="1" applyFont="1" applyFill="1" applyBorder="1" applyAlignment="1">
      <alignment horizontal="center" vertical="center" wrapText="1"/>
    </xf>
    <xf numFmtId="49" fontId="15" fillId="0" borderId="16" xfId="1" applyNumberFormat="1" applyFont="1" applyFill="1" applyBorder="1" applyAlignment="1">
      <alignment horizontal="center" vertical="center" wrapText="1"/>
    </xf>
    <xf numFmtId="0" fontId="15" fillId="0" borderId="6" xfId="8" applyFont="1" applyFill="1" applyBorder="1" applyAlignment="1">
      <alignment vertical="center"/>
    </xf>
    <xf numFmtId="0" fontId="15" fillId="0" borderId="4" xfId="8" applyFont="1" applyFill="1" applyBorder="1" applyAlignment="1">
      <alignment horizontal="center" vertical="center"/>
    </xf>
    <xf numFmtId="3" fontId="15" fillId="0" borderId="70" xfId="1" applyNumberFormat="1" applyFont="1" applyFill="1" applyBorder="1" applyAlignment="1">
      <alignment vertical="center"/>
    </xf>
    <xf numFmtId="3" fontId="15" fillId="0" borderId="9" xfId="8" applyNumberFormat="1" applyFont="1" applyFill="1" applyBorder="1" applyAlignment="1">
      <alignment horizontal="right" vertical="center"/>
    </xf>
    <xf numFmtId="3" fontId="15" fillId="0" borderId="4" xfId="8" applyNumberFormat="1" applyFont="1" applyFill="1" applyBorder="1" applyAlignment="1">
      <alignment horizontal="right" vertical="center"/>
    </xf>
    <xf numFmtId="49" fontId="15" fillId="0" borderId="70" xfId="1" applyNumberFormat="1" applyFont="1" applyFill="1" applyBorder="1" applyAlignment="1">
      <alignment horizontal="center" vertical="center" wrapText="1"/>
    </xf>
    <xf numFmtId="49" fontId="15" fillId="0" borderId="10" xfId="1" applyNumberFormat="1" applyFont="1" applyFill="1" applyBorder="1" applyAlignment="1">
      <alignment horizontal="center" vertical="center" wrapText="1"/>
    </xf>
    <xf numFmtId="0" fontId="15" fillId="0" borderId="10" xfId="8" applyNumberFormat="1" applyFont="1" applyFill="1" applyBorder="1" applyAlignment="1">
      <alignment horizontal="center" vertical="center"/>
    </xf>
    <xf numFmtId="0" fontId="14" fillId="4" borderId="2" xfId="0" applyFont="1" applyFill="1" applyBorder="1" applyAlignment="1">
      <alignment horizontal="left" vertical="center"/>
    </xf>
    <xf numFmtId="0" fontId="15" fillId="4" borderId="31" xfId="1" applyFont="1" applyFill="1" applyBorder="1" applyAlignment="1">
      <alignment horizontal="center" vertical="center"/>
    </xf>
    <xf numFmtId="0" fontId="15" fillId="4" borderId="32" xfId="0" applyFont="1" applyFill="1" applyBorder="1" applyAlignment="1">
      <alignment vertical="center"/>
    </xf>
    <xf numFmtId="49" fontId="15" fillId="4" borderId="30" xfId="1" applyNumberFormat="1" applyFont="1" applyFill="1" applyBorder="1" applyAlignment="1">
      <alignment horizontal="center" vertical="center"/>
    </xf>
    <xf numFmtId="3" fontId="15" fillId="0" borderId="38" xfId="1" applyNumberFormat="1" applyFont="1" applyFill="1" applyBorder="1" applyAlignment="1">
      <alignment horizontal="right" vertical="center"/>
    </xf>
    <xf numFmtId="0" fontId="15" fillId="0" borderId="15" xfId="0" applyFont="1" applyFill="1" applyBorder="1" applyAlignment="1">
      <alignment vertical="center"/>
    </xf>
    <xf numFmtId="0" fontId="15" fillId="0" borderId="34" xfId="6" applyFont="1" applyFill="1" applyBorder="1" applyAlignment="1">
      <alignment horizontal="left" vertical="center"/>
    </xf>
    <xf numFmtId="0" fontId="15" fillId="0" borderId="43" xfId="0" applyFont="1" applyFill="1" applyBorder="1" applyAlignment="1">
      <alignment horizontal="center" vertical="center"/>
    </xf>
    <xf numFmtId="0" fontId="15" fillId="0" borderId="15" xfId="0" applyFont="1" applyFill="1" applyBorder="1" applyAlignment="1">
      <alignment vertical="center" wrapText="1"/>
    </xf>
    <xf numFmtId="0" fontId="15" fillId="0" borderId="15" xfId="11" applyNumberFormat="1" applyFont="1" applyFill="1" applyBorder="1" applyAlignment="1">
      <alignment horizontal="left" vertical="center" wrapText="1"/>
    </xf>
    <xf numFmtId="4" fontId="15" fillId="0" borderId="15" xfId="0" applyNumberFormat="1" applyFont="1" applyFill="1" applyBorder="1" applyAlignment="1">
      <alignment horizontal="left" vertical="center"/>
    </xf>
    <xf numFmtId="0" fontId="15" fillId="0" borderId="52" xfId="0" applyFont="1" applyFill="1" applyBorder="1" applyAlignment="1">
      <alignment vertical="center"/>
    </xf>
    <xf numFmtId="4" fontId="15" fillId="0" borderId="34" xfId="5" applyNumberFormat="1" applyFont="1" applyFill="1" applyBorder="1" applyAlignment="1">
      <alignment horizontal="left" vertical="center"/>
    </xf>
    <xf numFmtId="3" fontId="15" fillId="0" borderId="38" xfId="11" applyNumberFormat="1" applyFont="1" applyFill="1" applyBorder="1" applyAlignment="1">
      <alignment horizontal="right" vertical="center"/>
    </xf>
    <xf numFmtId="49" fontId="17" fillId="0" borderId="35" xfId="1" applyNumberFormat="1" applyFont="1" applyFill="1" applyBorder="1" applyAlignment="1">
      <alignment horizontal="center" vertical="center"/>
    </xf>
    <xf numFmtId="49" fontId="17" fillId="0" borderId="34" xfId="1" applyNumberFormat="1" applyFont="1" applyFill="1" applyBorder="1" applyAlignment="1">
      <alignment horizontal="center" vertical="center"/>
    </xf>
    <xf numFmtId="3" fontId="15" fillId="0" borderId="44" xfId="11" applyNumberFormat="1" applyFont="1" applyFill="1" applyBorder="1" applyAlignment="1">
      <alignment horizontal="right" vertical="center"/>
    </xf>
    <xf numFmtId="0" fontId="15" fillId="0" borderId="68" xfId="0" applyFont="1" applyFill="1" applyBorder="1" applyAlignment="1">
      <alignment horizontal="center" vertical="center"/>
    </xf>
    <xf numFmtId="165" fontId="15" fillId="0" borderId="16" xfId="0" applyNumberFormat="1" applyFont="1" applyFill="1" applyBorder="1" applyAlignment="1">
      <alignment horizontal="center" vertical="center"/>
    </xf>
    <xf numFmtId="49" fontId="15" fillId="0" borderId="35" xfId="0" applyNumberFormat="1" applyFont="1" applyFill="1" applyBorder="1" applyAlignment="1">
      <alignment horizontal="center" vertical="center" wrapText="1"/>
    </xf>
    <xf numFmtId="49" fontId="15" fillId="0" borderId="38" xfId="8" applyNumberFormat="1" applyFont="1" applyFill="1" applyBorder="1" applyAlignment="1">
      <alignment horizontal="left" vertical="center" wrapText="1"/>
    </xf>
    <xf numFmtId="4" fontId="15" fillId="0" borderId="34" xfId="7" applyNumberFormat="1" applyFont="1" applyFill="1" applyBorder="1" applyAlignment="1">
      <alignment vertical="center" wrapText="1"/>
    </xf>
    <xf numFmtId="165" fontId="15" fillId="0" borderId="16" xfId="0" applyNumberFormat="1" applyFont="1" applyFill="1" applyBorder="1" applyAlignment="1">
      <alignment horizontal="right" vertical="center"/>
    </xf>
    <xf numFmtId="49" fontId="15" fillId="0" borderId="35" xfId="0" applyNumberFormat="1" applyFont="1" applyFill="1" applyBorder="1" applyAlignment="1">
      <alignment horizontal="center" vertical="center"/>
    </xf>
    <xf numFmtId="17" fontId="15" fillId="0" borderId="35" xfId="0" applyNumberFormat="1" applyFont="1" applyFill="1" applyBorder="1" applyAlignment="1">
      <alignment horizontal="center" vertical="center"/>
    </xf>
    <xf numFmtId="4" fontId="15" fillId="0" borderId="15" xfId="7" applyNumberFormat="1" applyFont="1" applyFill="1" applyBorder="1" applyAlignment="1">
      <alignment vertical="center" wrapText="1"/>
    </xf>
    <xf numFmtId="0" fontId="15" fillId="0" borderId="51" xfId="1" applyFont="1" applyFill="1" applyBorder="1" applyAlignment="1">
      <alignment horizontal="center" vertical="center"/>
    </xf>
    <xf numFmtId="0" fontId="15" fillId="0" borderId="65" xfId="0" applyFont="1" applyFill="1" applyBorder="1" applyAlignment="1">
      <alignment vertical="center" wrapText="1"/>
    </xf>
    <xf numFmtId="0" fontId="15" fillId="0" borderId="34" xfId="0" applyFont="1" applyFill="1" applyBorder="1" applyAlignment="1">
      <alignment wrapText="1"/>
    </xf>
    <xf numFmtId="3" fontId="15" fillId="0" borderId="16" xfId="5" applyNumberFormat="1" applyFont="1" applyFill="1" applyBorder="1" applyAlignment="1">
      <alignment horizontal="right" vertical="center"/>
    </xf>
    <xf numFmtId="0" fontId="15" fillId="0" borderId="52" xfId="0" applyFont="1" applyFill="1" applyBorder="1" applyAlignment="1">
      <alignment horizontal="left" vertical="center" wrapText="1"/>
    </xf>
    <xf numFmtId="0" fontId="15" fillId="0" borderId="58" xfId="8" applyFont="1" applyFill="1" applyBorder="1" applyAlignment="1">
      <alignment vertical="center"/>
    </xf>
    <xf numFmtId="0" fontId="15" fillId="0" borderId="51" xfId="8" applyFont="1" applyFill="1" applyBorder="1" applyAlignment="1">
      <alignment horizontal="center" vertical="center"/>
    </xf>
    <xf numFmtId="0" fontId="15" fillId="0" borderId="50" xfId="0" applyFont="1" applyFill="1" applyBorder="1" applyAlignment="1">
      <alignment vertical="center" wrapText="1"/>
    </xf>
    <xf numFmtId="3" fontId="15" fillId="0" borderId="59" xfId="1" applyNumberFormat="1" applyFont="1" applyFill="1" applyBorder="1" applyAlignment="1">
      <alignment vertical="center"/>
    </xf>
    <xf numFmtId="3" fontId="15" fillId="0" borderId="51" xfId="1" applyNumberFormat="1" applyFont="1" applyFill="1" applyBorder="1" applyAlignment="1">
      <alignment vertical="center"/>
    </xf>
    <xf numFmtId="3" fontId="15" fillId="0" borderId="64" xfId="1" applyNumberFormat="1" applyFont="1" applyFill="1" applyBorder="1" applyAlignment="1">
      <alignment vertical="center"/>
    </xf>
    <xf numFmtId="3" fontId="15" fillId="0" borderId="59" xfId="6" applyNumberFormat="1" applyFont="1" applyFill="1" applyBorder="1" applyAlignment="1">
      <alignment horizontal="right" vertical="center"/>
    </xf>
    <xf numFmtId="3" fontId="15" fillId="0" borderId="51" xfId="5" applyNumberFormat="1" applyFont="1" applyFill="1" applyBorder="1" applyAlignment="1">
      <alignment horizontal="right" vertical="center"/>
    </xf>
    <xf numFmtId="3" fontId="15" fillId="0" borderId="51" xfId="4" applyNumberFormat="1" applyFont="1" applyFill="1" applyBorder="1" applyAlignment="1">
      <alignment vertical="center"/>
    </xf>
    <xf numFmtId="164" fontId="15" fillId="0" borderId="59" xfId="3" applyNumberFormat="1" applyFont="1" applyFill="1" applyBorder="1" applyAlignment="1">
      <alignment vertical="center"/>
    </xf>
    <xf numFmtId="49" fontId="15" fillId="0" borderId="58" xfId="1" applyNumberFormat="1" applyFont="1" applyFill="1" applyBorder="1" applyAlignment="1">
      <alignment horizontal="center" vertical="center" wrapText="1"/>
    </xf>
    <xf numFmtId="49" fontId="15" fillId="0" borderId="51" xfId="1" applyNumberFormat="1" applyFont="1" applyFill="1" applyBorder="1" applyAlignment="1">
      <alignment horizontal="center" vertical="center" wrapText="1"/>
    </xf>
    <xf numFmtId="49" fontId="15" fillId="0" borderId="51" xfId="1" applyNumberFormat="1" applyFont="1" applyFill="1" applyBorder="1" applyAlignment="1">
      <alignment horizontal="center" vertical="center"/>
    </xf>
    <xf numFmtId="49" fontId="15" fillId="0" borderId="50" xfId="1" applyNumberFormat="1" applyFont="1" applyFill="1" applyBorder="1" applyAlignment="1">
      <alignment horizontal="center" vertical="center" wrapText="1"/>
    </xf>
    <xf numFmtId="49" fontId="15" fillId="0" borderId="64" xfId="1" applyNumberFormat="1" applyFont="1" applyFill="1" applyBorder="1" applyAlignment="1">
      <alignment horizontal="left" vertical="center" wrapText="1"/>
    </xf>
    <xf numFmtId="0" fontId="15" fillId="0" borderId="34" xfId="0" applyFont="1" applyBorder="1" applyAlignment="1">
      <alignment horizontal="left" vertical="center" wrapText="1"/>
    </xf>
    <xf numFmtId="49" fontId="15" fillId="0" borderId="52" xfId="1" applyNumberFormat="1" applyFont="1" applyFill="1" applyBorder="1" applyAlignment="1">
      <alignment horizontal="center" vertical="center" wrapText="1"/>
    </xf>
    <xf numFmtId="0" fontId="15" fillId="0" borderId="3" xfId="0" applyFont="1" applyBorder="1" applyAlignment="1">
      <alignment horizontal="left" vertical="center" wrapText="1"/>
    </xf>
    <xf numFmtId="49" fontId="15" fillId="0" borderId="57" xfId="1" applyNumberFormat="1" applyFont="1" applyFill="1" applyBorder="1" applyAlignment="1">
      <alignment horizontal="center" vertical="center" wrapText="1"/>
    </xf>
    <xf numFmtId="49" fontId="15" fillId="0" borderId="57" xfId="1" applyNumberFormat="1" applyFont="1" applyFill="1" applyBorder="1" applyAlignment="1">
      <alignment horizontal="center" vertical="center"/>
    </xf>
    <xf numFmtId="49" fontId="15" fillId="0" borderId="63" xfId="1" applyNumberFormat="1" applyFont="1" applyFill="1" applyBorder="1" applyAlignment="1">
      <alignment horizontal="center" vertical="center" wrapText="1"/>
    </xf>
    <xf numFmtId="3" fontId="15" fillId="0" borderId="64" xfId="2" applyNumberFormat="1" applyFont="1" applyFill="1" applyBorder="1" applyAlignment="1">
      <alignment horizontal="left" vertical="center" wrapText="1"/>
    </xf>
    <xf numFmtId="49" fontId="14" fillId="4" borderId="29" xfId="1" applyNumberFormat="1" applyFont="1" applyFill="1" applyBorder="1" applyAlignment="1">
      <alignment horizontal="center" vertical="center"/>
    </xf>
    <xf numFmtId="49" fontId="14" fillId="4" borderId="48" xfId="1" applyNumberFormat="1" applyFont="1" applyFill="1" applyBorder="1" applyAlignment="1">
      <alignment horizontal="center" vertical="center"/>
    </xf>
    <xf numFmtId="49" fontId="14" fillId="4" borderId="32" xfId="1" applyNumberFormat="1" applyFont="1" applyFill="1" applyBorder="1" applyAlignment="1">
      <alignment horizontal="center" vertical="center"/>
    </xf>
    <xf numFmtId="3" fontId="14" fillId="4" borderId="1" xfId="1" applyNumberFormat="1" applyFont="1" applyFill="1" applyBorder="1" applyAlignment="1">
      <alignment vertical="center" wrapText="1"/>
    </xf>
    <xf numFmtId="3" fontId="15" fillId="0" borderId="17" xfId="1" applyNumberFormat="1" applyFont="1" applyFill="1" applyBorder="1" applyAlignment="1">
      <alignment vertical="center" wrapText="1"/>
    </xf>
    <xf numFmtId="0" fontId="15" fillId="0" borderId="43" xfId="8" applyNumberFormat="1" applyFont="1" applyFill="1" applyBorder="1" applyAlignment="1">
      <alignment horizontal="center" vertical="center"/>
    </xf>
    <xf numFmtId="0" fontId="15" fillId="0" borderId="15" xfId="8" applyFont="1" applyFill="1" applyBorder="1" applyAlignment="1">
      <alignment horizontal="left" vertical="center" wrapText="1"/>
    </xf>
    <xf numFmtId="165" fontId="15" fillId="0" borderId="43" xfId="8" applyNumberFormat="1" applyFont="1" applyFill="1" applyBorder="1" applyAlignment="1">
      <alignment horizontal="right" vertical="center"/>
    </xf>
    <xf numFmtId="17" fontId="15" fillId="0" borderId="40" xfId="8" applyNumberFormat="1" applyFont="1" applyFill="1" applyBorder="1" applyAlignment="1">
      <alignment horizontal="center" vertical="center"/>
    </xf>
    <xf numFmtId="0" fontId="15" fillId="0" borderId="35" xfId="8" applyNumberFormat="1" applyFont="1" applyFill="1" applyBorder="1" applyAlignment="1">
      <alignment horizontal="right" vertical="center"/>
    </xf>
    <xf numFmtId="165" fontId="15" fillId="0" borderId="16" xfId="8" applyNumberFormat="1" applyFont="1" applyFill="1" applyBorder="1" applyAlignment="1">
      <alignment horizontal="right" vertical="center"/>
    </xf>
    <xf numFmtId="3" fontId="15" fillId="0" borderId="19" xfId="8" applyNumberFormat="1" applyFont="1" applyFill="1" applyBorder="1" applyAlignment="1">
      <alignment horizontal="right" vertical="center"/>
    </xf>
    <xf numFmtId="3" fontId="15" fillId="0" borderId="8" xfId="8" applyNumberFormat="1" applyFont="1" applyFill="1" applyBorder="1" applyAlignment="1">
      <alignment horizontal="right" vertical="center"/>
    </xf>
    <xf numFmtId="3" fontId="15" fillId="0" borderId="19" xfId="5" applyNumberFormat="1" applyFont="1" applyFill="1" applyBorder="1" applyAlignment="1">
      <alignment horizontal="right" vertical="center"/>
    </xf>
    <xf numFmtId="3" fontId="14" fillId="7" borderId="1" xfId="1" applyNumberFormat="1" applyFont="1" applyFill="1" applyBorder="1" applyAlignment="1">
      <alignment vertical="center"/>
    </xf>
    <xf numFmtId="164" fontId="14" fillId="6" borderId="30" xfId="3" applyNumberFormat="1" applyFont="1" applyFill="1" applyBorder="1" applyAlignment="1">
      <alignment vertical="center"/>
    </xf>
    <xf numFmtId="0" fontId="15" fillId="0" borderId="29" xfId="0" applyFont="1" applyFill="1" applyBorder="1" applyAlignment="1">
      <alignment horizontal="right" vertical="center"/>
    </xf>
    <xf numFmtId="0" fontId="15" fillId="0" borderId="28" xfId="0" applyFont="1" applyFill="1" applyBorder="1" applyAlignment="1">
      <alignment horizontal="center" vertical="center"/>
    </xf>
    <xf numFmtId="0" fontId="15" fillId="0" borderId="28" xfId="1" applyFont="1" applyFill="1" applyBorder="1" applyAlignment="1">
      <alignment horizontal="center" vertical="center"/>
    </xf>
    <xf numFmtId="0" fontId="15" fillId="0" borderId="32" xfId="0" applyNumberFormat="1" applyFont="1" applyFill="1" applyBorder="1" applyAlignment="1">
      <alignment horizontal="left" vertical="center"/>
    </xf>
    <xf numFmtId="3" fontId="15" fillId="0" borderId="31" xfId="1" applyNumberFormat="1" applyFont="1" applyFill="1" applyBorder="1" applyAlignment="1">
      <alignment vertical="center"/>
    </xf>
    <xf numFmtId="3" fontId="15" fillId="0" borderId="30" xfId="1" applyNumberFormat="1" applyFont="1" applyFill="1" applyBorder="1" applyAlignment="1">
      <alignment vertical="center"/>
    </xf>
    <xf numFmtId="3" fontId="15" fillId="0" borderId="1" xfId="1" applyNumberFormat="1" applyFont="1" applyFill="1" applyBorder="1" applyAlignment="1">
      <alignment vertical="center"/>
    </xf>
    <xf numFmtId="3" fontId="15" fillId="0" borderId="28" xfId="4" applyNumberFormat="1" applyFont="1" applyFill="1" applyBorder="1" applyAlignment="1">
      <alignment vertical="center"/>
    </xf>
    <xf numFmtId="3" fontId="15" fillId="0" borderId="30" xfId="4" applyNumberFormat="1" applyFont="1" applyFill="1" applyBorder="1" applyAlignment="1">
      <alignment vertical="center"/>
    </xf>
    <xf numFmtId="165" fontId="15" fillId="0" borderId="30" xfId="8" applyNumberFormat="1" applyFont="1" applyFill="1" applyBorder="1" applyAlignment="1">
      <alignment horizontal="right" vertical="center"/>
    </xf>
    <xf numFmtId="49" fontId="15" fillId="0" borderId="29" xfId="1" applyNumberFormat="1" applyFont="1" applyFill="1" applyBorder="1" applyAlignment="1">
      <alignment horizontal="center" vertical="center"/>
    </xf>
    <xf numFmtId="49" fontId="15" fillId="0" borderId="28" xfId="1" applyNumberFormat="1" applyFont="1" applyFill="1" applyBorder="1" applyAlignment="1">
      <alignment horizontal="center" vertical="center"/>
    </xf>
    <xf numFmtId="49" fontId="15" fillId="0" borderId="27" xfId="1" applyNumberFormat="1" applyFont="1" applyFill="1" applyBorder="1" applyAlignment="1">
      <alignment horizontal="center" vertical="center"/>
    </xf>
    <xf numFmtId="49" fontId="15" fillId="0" borderId="1" xfId="1" applyNumberFormat="1" applyFont="1" applyFill="1" applyBorder="1" applyAlignment="1">
      <alignment horizontal="left" vertical="center" wrapText="1"/>
    </xf>
    <xf numFmtId="3" fontId="15" fillId="4" borderId="22" xfId="1" applyNumberFormat="1" applyFont="1" applyFill="1" applyBorder="1" applyAlignment="1">
      <alignment vertical="center" wrapText="1"/>
    </xf>
    <xf numFmtId="49" fontId="15" fillId="0" borderId="37" xfId="0" applyNumberFormat="1" applyFont="1" applyFill="1" applyBorder="1" applyAlignment="1">
      <alignment horizontal="right" vertical="center"/>
    </xf>
    <xf numFmtId="0" fontId="15" fillId="0" borderId="34" xfId="0" applyNumberFormat="1" applyFont="1" applyFill="1" applyBorder="1" applyAlignment="1">
      <alignment horizontal="left" vertical="center"/>
    </xf>
    <xf numFmtId="3" fontId="15" fillId="0" borderId="16" xfId="3" applyNumberFormat="1" applyFont="1" applyFill="1" applyBorder="1" applyAlignment="1">
      <alignment vertical="center"/>
    </xf>
    <xf numFmtId="3" fontId="15" fillId="0" borderId="38" xfId="3" applyNumberFormat="1" applyFont="1" applyFill="1" applyBorder="1" applyAlignment="1">
      <alignment vertical="center"/>
    </xf>
    <xf numFmtId="3" fontId="15" fillId="0" borderId="35" xfId="3" applyNumberFormat="1" applyFont="1" applyFill="1" applyBorder="1" applyAlignment="1">
      <alignment vertical="center"/>
    </xf>
    <xf numFmtId="164" fontId="14" fillId="4" borderId="8" xfId="3" applyNumberFormat="1" applyFont="1" applyFill="1" applyBorder="1" applyAlignment="1">
      <alignment horizontal="right" vertical="center"/>
    </xf>
    <xf numFmtId="3" fontId="15" fillId="4" borderId="1" xfId="1" applyNumberFormat="1" applyFont="1" applyFill="1" applyBorder="1" applyAlignment="1">
      <alignment vertical="center" wrapText="1"/>
    </xf>
    <xf numFmtId="49" fontId="15" fillId="0" borderId="29" xfId="0" applyNumberFormat="1" applyFont="1" applyFill="1" applyBorder="1" applyAlignment="1">
      <alignment horizontal="right" vertical="center"/>
    </xf>
    <xf numFmtId="0" fontId="15" fillId="0" borderId="30" xfId="1" applyFont="1" applyFill="1" applyBorder="1" applyAlignment="1">
      <alignment horizontal="center" vertical="center"/>
    </xf>
    <xf numFmtId="0" fontId="15" fillId="0" borderId="27" xfId="0" applyFont="1" applyFill="1" applyBorder="1" applyAlignment="1">
      <alignment horizontal="left" vertical="center" wrapText="1"/>
    </xf>
    <xf numFmtId="3" fontId="15" fillId="0" borderId="30" xfId="0" applyNumberFormat="1" applyFont="1" applyFill="1" applyBorder="1" applyAlignment="1">
      <alignment horizontal="right" vertical="center"/>
    </xf>
    <xf numFmtId="3" fontId="15" fillId="0" borderId="30" xfId="3" applyNumberFormat="1" applyFont="1" applyFill="1" applyBorder="1" applyAlignment="1">
      <alignment vertical="center"/>
    </xf>
    <xf numFmtId="3" fontId="15" fillId="0" borderId="1" xfId="3" applyNumberFormat="1" applyFont="1" applyFill="1" applyBorder="1" applyAlignment="1">
      <alignment vertical="center"/>
    </xf>
    <xf numFmtId="3" fontId="15" fillId="0" borderId="28" xfId="0" applyNumberFormat="1" applyFont="1" applyFill="1" applyBorder="1" applyAlignment="1">
      <alignment horizontal="right" vertical="center"/>
    </xf>
    <xf numFmtId="3" fontId="15" fillId="0" borderId="28" xfId="3" applyNumberFormat="1" applyFont="1" applyFill="1" applyBorder="1" applyAlignment="1">
      <alignment vertical="center"/>
    </xf>
    <xf numFmtId="164" fontId="15" fillId="0" borderId="30" xfId="3" applyNumberFormat="1" applyFont="1" applyFill="1" applyBorder="1" applyAlignment="1">
      <alignment vertical="center"/>
    </xf>
    <xf numFmtId="164" fontId="14" fillId="4" borderId="8" xfId="3" applyNumberFormat="1" applyFont="1" applyFill="1" applyBorder="1" applyAlignment="1">
      <alignment horizontal="center" vertical="center"/>
    </xf>
    <xf numFmtId="0" fontId="15" fillId="0" borderId="19" xfId="0" applyFont="1" applyFill="1" applyBorder="1" applyAlignment="1">
      <alignment horizontal="center" vertical="center"/>
    </xf>
    <xf numFmtId="0" fontId="15" fillId="0" borderId="8" xfId="1" applyFont="1" applyFill="1" applyBorder="1" applyAlignment="1">
      <alignment horizontal="center" vertical="center"/>
    </xf>
    <xf numFmtId="0" fontId="15" fillId="0" borderId="7" xfId="0" applyFont="1" applyFill="1" applyBorder="1" applyAlignment="1">
      <alignment horizontal="left" vertical="center" wrapText="1"/>
    </xf>
    <xf numFmtId="3" fontId="15" fillId="0" borderId="19" xfId="4" applyNumberFormat="1" applyFont="1" applyFill="1" applyBorder="1" applyAlignment="1">
      <alignment vertical="center"/>
    </xf>
    <xf numFmtId="3" fontId="15" fillId="0" borderId="8" xfId="4" applyNumberFormat="1" applyFont="1" applyFill="1" applyBorder="1" applyAlignment="1">
      <alignment vertical="center"/>
    </xf>
    <xf numFmtId="164" fontId="15" fillId="0" borderId="30" xfId="3" applyNumberFormat="1" applyFont="1" applyFill="1" applyBorder="1" applyAlignment="1">
      <alignment horizontal="center" vertical="center"/>
    </xf>
    <xf numFmtId="49" fontId="15" fillId="0" borderId="10" xfId="1" applyNumberFormat="1" applyFont="1" applyFill="1" applyBorder="1" applyAlignment="1">
      <alignment horizontal="center" vertical="center"/>
    </xf>
    <xf numFmtId="4" fontId="15" fillId="0" borderId="7" xfId="0" applyNumberFormat="1" applyFont="1" applyFill="1" applyBorder="1" applyAlignment="1">
      <alignment horizontal="left" vertical="center" wrapText="1"/>
    </xf>
    <xf numFmtId="3" fontId="15" fillId="0" borderId="10" xfId="0" applyNumberFormat="1" applyFont="1" applyFill="1" applyBorder="1" applyAlignment="1">
      <alignment vertical="center"/>
    </xf>
    <xf numFmtId="3" fontId="15" fillId="0" borderId="9" xfId="0" applyNumberFormat="1" applyFont="1" applyFill="1" applyBorder="1" applyAlignment="1">
      <alignment vertical="center"/>
    </xf>
    <xf numFmtId="3" fontId="15" fillId="0" borderId="4" xfId="0" applyNumberFormat="1" applyFont="1" applyFill="1" applyBorder="1" applyAlignment="1">
      <alignment vertical="center"/>
    </xf>
    <xf numFmtId="164" fontId="15" fillId="0" borderId="10" xfId="3" applyNumberFormat="1" applyFont="1" applyFill="1" applyBorder="1" applyAlignment="1">
      <alignment vertical="center"/>
    </xf>
    <xf numFmtId="0" fontId="15" fillId="0" borderId="3" xfId="0" applyFont="1" applyFill="1" applyBorder="1" applyAlignment="1">
      <alignment horizontal="center" vertical="center"/>
    </xf>
    <xf numFmtId="0" fontId="15" fillId="0" borderId="38" xfId="0" applyFont="1" applyFill="1" applyBorder="1" applyAlignment="1">
      <alignment vertical="center" wrapText="1"/>
    </xf>
    <xf numFmtId="0" fontId="15" fillId="0" borderId="11" xfId="0" applyFont="1" applyFill="1" applyBorder="1" applyAlignment="1">
      <alignment horizontal="left" vertical="center"/>
    </xf>
    <xf numFmtId="49" fontId="15" fillId="0" borderId="18" xfId="1" applyNumberFormat="1" applyFont="1" applyFill="1" applyBorder="1" applyAlignment="1">
      <alignment horizontal="center" vertical="center"/>
    </xf>
    <xf numFmtId="0" fontId="15" fillId="0" borderId="18" xfId="9" applyFont="1" applyFill="1" applyBorder="1" applyAlignment="1">
      <alignment horizontal="left" vertical="center" wrapText="1"/>
    </xf>
    <xf numFmtId="3" fontId="15" fillId="0" borderId="18" xfId="0" applyNumberFormat="1" applyFont="1" applyFill="1" applyBorder="1" applyAlignment="1">
      <alignment vertical="center"/>
    </xf>
    <xf numFmtId="3" fontId="15" fillId="0" borderId="11" xfId="0" applyNumberFormat="1" applyFont="1" applyFill="1" applyBorder="1" applyAlignment="1">
      <alignment vertical="center"/>
    </xf>
    <xf numFmtId="3" fontId="15" fillId="0" borderId="17" xfId="0" applyNumberFormat="1" applyFont="1" applyFill="1" applyBorder="1" applyAlignment="1">
      <alignment vertical="center"/>
    </xf>
    <xf numFmtId="3" fontId="15" fillId="0" borderId="12" xfId="0" applyNumberFormat="1" applyFont="1" applyFill="1" applyBorder="1" applyAlignment="1">
      <alignment vertical="center"/>
    </xf>
    <xf numFmtId="49" fontId="15" fillId="0" borderId="14"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0" fontId="15" fillId="0" borderId="11" xfId="0" applyFont="1" applyFill="1" applyBorder="1" applyAlignment="1">
      <alignment horizontal="center" vertical="center"/>
    </xf>
    <xf numFmtId="0" fontId="15" fillId="0" borderId="17" xfId="0" applyFont="1" applyFill="1" applyBorder="1" applyAlignment="1">
      <alignment vertical="center" wrapText="1"/>
    </xf>
    <xf numFmtId="3" fontId="15" fillId="0" borderId="16" xfId="0" applyNumberFormat="1" applyFont="1" applyFill="1" applyBorder="1" applyAlignment="1">
      <alignment vertical="center"/>
    </xf>
    <xf numFmtId="3" fontId="15" fillId="0" borderId="34" xfId="0" applyNumberFormat="1" applyFont="1" applyFill="1" applyBorder="1" applyAlignment="1">
      <alignment vertical="center"/>
    </xf>
    <xf numFmtId="3" fontId="15" fillId="0" borderId="38" xfId="0" applyNumberFormat="1" applyFont="1" applyFill="1" applyBorder="1" applyAlignment="1">
      <alignment vertical="center"/>
    </xf>
    <xf numFmtId="3" fontId="15" fillId="0" borderId="35" xfId="0" applyNumberFormat="1" applyFont="1" applyFill="1" applyBorder="1" applyAlignment="1">
      <alignment vertical="center"/>
    </xf>
    <xf numFmtId="49" fontId="15" fillId="0" borderId="37" xfId="0" applyNumberFormat="1" applyFont="1" applyFill="1" applyBorder="1" applyAlignment="1">
      <alignment horizontal="center" vertical="center"/>
    </xf>
    <xf numFmtId="0" fontId="15" fillId="0" borderId="34" xfId="0" applyFont="1" applyFill="1" applyBorder="1" applyAlignment="1">
      <alignment horizontal="center" vertical="center"/>
    </xf>
    <xf numFmtId="3" fontId="15" fillId="0" borderId="16" xfId="4" applyNumberFormat="1" applyFont="1" applyFill="1" applyBorder="1" applyAlignment="1">
      <alignment vertical="center"/>
    </xf>
    <xf numFmtId="3" fontId="15" fillId="0" borderId="34" xfId="4" applyNumberFormat="1" applyFont="1" applyFill="1" applyBorder="1" applyAlignment="1">
      <alignment vertical="center"/>
    </xf>
    <xf numFmtId="0" fontId="15" fillId="0" borderId="16" xfId="0" applyFont="1" applyFill="1" applyBorder="1" applyAlignment="1">
      <alignment wrapText="1"/>
    </xf>
    <xf numFmtId="0" fontId="15" fillId="0" borderId="10" xfId="0" applyFont="1" applyFill="1" applyBorder="1" applyAlignment="1">
      <alignment vertical="center" wrapText="1"/>
    </xf>
    <xf numFmtId="3" fontId="15" fillId="0" borderId="8" xfId="11" applyNumberFormat="1" applyFont="1" applyFill="1" applyBorder="1" applyAlignment="1">
      <alignment horizontal="right" vertical="center"/>
    </xf>
    <xf numFmtId="3" fontId="15" fillId="0" borderId="7" xfId="4" applyNumberFormat="1" applyFont="1" applyFill="1" applyBorder="1" applyAlignment="1">
      <alignment vertical="center"/>
    </xf>
    <xf numFmtId="3" fontId="15" fillId="0" borderId="19" xfId="0" applyNumberFormat="1" applyFont="1" applyFill="1" applyBorder="1" applyAlignment="1">
      <alignment vertical="center"/>
    </xf>
    <xf numFmtId="164" fontId="15" fillId="0" borderId="8" xfId="3" applyNumberFormat="1" applyFont="1" applyFill="1" applyBorder="1" applyAlignment="1">
      <alignment vertical="center"/>
    </xf>
    <xf numFmtId="49" fontId="15" fillId="0" borderId="22" xfId="1" applyNumberFormat="1" applyFont="1" applyFill="1" applyBorder="1" applyAlignment="1">
      <alignment horizontal="left" vertical="center" wrapText="1"/>
    </xf>
    <xf numFmtId="3" fontId="15" fillId="0" borderId="30" xfId="0" applyNumberFormat="1" applyFont="1" applyFill="1" applyBorder="1" applyAlignment="1">
      <alignment vertical="center"/>
    </xf>
    <xf numFmtId="3" fontId="15" fillId="0" borderId="1" xfId="0" applyNumberFormat="1" applyFont="1" applyFill="1" applyBorder="1" applyAlignment="1">
      <alignment vertical="center"/>
    </xf>
    <xf numFmtId="3" fontId="15" fillId="0" borderId="28" xfId="0" applyNumberFormat="1" applyFont="1" applyFill="1" applyBorder="1" applyAlignment="1">
      <alignment vertical="center"/>
    </xf>
    <xf numFmtId="49" fontId="15" fillId="0" borderId="29" xfId="8" applyNumberFormat="1" applyFont="1" applyFill="1" applyBorder="1" applyAlignment="1">
      <alignment horizontal="center" vertical="center"/>
    </xf>
    <xf numFmtId="49" fontId="15" fillId="0" borderId="28" xfId="8" applyNumberFormat="1" applyFont="1" applyFill="1" applyBorder="1" applyAlignment="1">
      <alignment horizontal="center" vertical="center"/>
    </xf>
    <xf numFmtId="0" fontId="15" fillId="0" borderId="28" xfId="8" applyFont="1" applyFill="1" applyBorder="1" applyAlignment="1">
      <alignment horizontal="center" vertical="center"/>
    </xf>
    <xf numFmtId="0" fontId="15" fillId="0" borderId="27" xfId="8" applyFont="1" applyFill="1" applyBorder="1" applyAlignment="1">
      <alignment horizontal="center" vertical="center"/>
    </xf>
    <xf numFmtId="0" fontId="15" fillId="0" borderId="1" xfId="8" applyFont="1" applyFill="1" applyBorder="1" applyAlignment="1">
      <alignment vertical="center" wrapText="1"/>
    </xf>
    <xf numFmtId="0" fontId="15" fillId="0" borderId="43" xfId="0" applyFont="1" applyFill="1" applyBorder="1" applyAlignment="1">
      <alignment vertical="center" wrapText="1"/>
    </xf>
    <xf numFmtId="3" fontId="15" fillId="0" borderId="43" xfId="0" applyNumberFormat="1" applyFont="1" applyFill="1" applyBorder="1" applyAlignment="1">
      <alignment vertical="center"/>
    </xf>
    <xf numFmtId="3" fontId="15" fillId="0" borderId="44" xfId="0" applyNumberFormat="1" applyFont="1" applyFill="1" applyBorder="1" applyAlignment="1">
      <alignment vertical="center"/>
    </xf>
    <xf numFmtId="3" fontId="15" fillId="0" borderId="40" xfId="0" applyNumberFormat="1" applyFont="1" applyFill="1" applyBorder="1" applyAlignment="1">
      <alignment vertical="center"/>
    </xf>
    <xf numFmtId="49" fontId="15" fillId="0" borderId="42" xfId="0" applyNumberFormat="1" applyFont="1" applyFill="1" applyBorder="1" applyAlignment="1">
      <alignment horizontal="center" vertical="center"/>
    </xf>
    <xf numFmtId="49" fontId="15" fillId="0" borderId="40" xfId="0" applyNumberFormat="1" applyFont="1" applyFill="1" applyBorder="1" applyAlignment="1">
      <alignment horizontal="center" vertical="center"/>
    </xf>
    <xf numFmtId="49" fontId="15" fillId="0" borderId="15" xfId="0" applyNumberFormat="1" applyFont="1" applyFill="1" applyBorder="1" applyAlignment="1">
      <alignment horizontal="center" vertical="center"/>
    </xf>
    <xf numFmtId="17" fontId="15" fillId="0" borderId="38" xfId="0" applyNumberFormat="1" applyFont="1" applyFill="1" applyBorder="1" applyAlignment="1">
      <alignment horizontal="left" vertical="center" wrapText="1"/>
    </xf>
    <xf numFmtId="0" fontId="15" fillId="0" borderId="15" xfId="9" applyFont="1" applyFill="1" applyBorder="1" applyAlignment="1">
      <alignment horizontal="left" vertical="center" wrapText="1"/>
    </xf>
    <xf numFmtId="0" fontId="15" fillId="0" borderId="15" xfId="0" applyFont="1" applyFill="1" applyBorder="1" applyAlignment="1">
      <alignment horizontal="center" vertical="center"/>
    </xf>
    <xf numFmtId="3" fontId="14" fillId="4" borderId="48" xfId="4" applyNumberFormat="1" applyFont="1" applyFill="1" applyBorder="1" applyAlignment="1">
      <alignment vertical="center"/>
    </xf>
    <xf numFmtId="3" fontId="14" fillId="4" borderId="28" xfId="4" applyNumberFormat="1" applyFont="1" applyFill="1" applyBorder="1" applyAlignment="1">
      <alignment vertical="center"/>
    </xf>
    <xf numFmtId="3" fontId="14" fillId="4" borderId="30" xfId="4" applyNumberFormat="1" applyFont="1" applyFill="1" applyBorder="1" applyAlignment="1">
      <alignment vertical="center"/>
    </xf>
    <xf numFmtId="3" fontId="14" fillId="4" borderId="1" xfId="4" applyNumberFormat="1" applyFont="1" applyFill="1" applyBorder="1" applyAlignment="1">
      <alignment vertical="center"/>
    </xf>
    <xf numFmtId="3" fontId="14" fillId="4" borderId="29" xfId="4" applyNumberFormat="1" applyFont="1" applyFill="1" applyBorder="1" applyAlignment="1">
      <alignment horizontal="center" vertical="center"/>
    </xf>
    <xf numFmtId="3" fontId="14" fillId="4" borderId="28" xfId="4" applyNumberFormat="1" applyFont="1" applyFill="1" applyBorder="1" applyAlignment="1">
      <alignment horizontal="center" vertical="center"/>
    </xf>
    <xf numFmtId="0" fontId="15" fillId="0" borderId="18" xfId="1" applyFont="1" applyFill="1" applyBorder="1" applyAlignment="1">
      <alignment horizontal="center" vertical="center"/>
    </xf>
    <xf numFmtId="3" fontId="15" fillId="0" borderId="18" xfId="11" applyNumberFormat="1" applyFont="1" applyFill="1" applyBorder="1" applyAlignment="1">
      <alignment horizontal="right" vertical="center"/>
    </xf>
    <xf numFmtId="3" fontId="15" fillId="0" borderId="18" xfId="4" applyNumberFormat="1" applyFont="1" applyFill="1" applyBorder="1" applyAlignment="1">
      <alignment vertical="center"/>
    </xf>
    <xf numFmtId="3" fontId="15" fillId="0" borderId="12" xfId="0" applyNumberFormat="1" applyFont="1" applyFill="1" applyBorder="1" applyAlignment="1">
      <alignment horizontal="right" vertical="center"/>
    </xf>
    <xf numFmtId="0" fontId="15" fillId="2" borderId="37" xfId="0" applyFont="1" applyFill="1" applyBorder="1" applyAlignment="1">
      <alignment horizontal="right" vertical="center"/>
    </xf>
    <xf numFmtId="0" fontId="15" fillId="2" borderId="35" xfId="0" applyFont="1" applyFill="1" applyBorder="1" applyAlignment="1">
      <alignment horizontal="center" vertical="center"/>
    </xf>
    <xf numFmtId="0" fontId="15" fillId="2" borderId="16" xfId="1" applyFont="1" applyFill="1" applyBorder="1" applyAlignment="1">
      <alignment horizontal="center" vertical="center"/>
    </xf>
    <xf numFmtId="0" fontId="15" fillId="2" borderId="34" xfId="0" applyFont="1" applyFill="1" applyBorder="1" applyAlignment="1">
      <alignment vertical="center"/>
    </xf>
    <xf numFmtId="3" fontId="15" fillId="0" borderId="16" xfId="11" applyNumberFormat="1" applyFont="1" applyBorder="1" applyAlignment="1">
      <alignment horizontal="right" vertical="center"/>
    </xf>
    <xf numFmtId="3" fontId="15" fillId="2" borderId="16" xfId="4" applyNumberFormat="1" applyFont="1" applyFill="1" applyBorder="1" applyAlignment="1">
      <alignment vertical="center"/>
    </xf>
    <xf numFmtId="3" fontId="15" fillId="2" borderId="38" xfId="1" applyNumberFormat="1" applyFont="1" applyFill="1" applyBorder="1" applyAlignment="1">
      <alignment vertical="center"/>
    </xf>
    <xf numFmtId="3" fontId="15" fillId="0" borderId="35" xfId="0" applyNumberFormat="1" applyFont="1" applyBorder="1" applyAlignment="1">
      <alignment horizontal="right" vertical="center"/>
    </xf>
    <xf numFmtId="49" fontId="15" fillId="2" borderId="37" xfId="1" applyNumberFormat="1" applyFont="1" applyFill="1" applyBorder="1" applyAlignment="1">
      <alignment horizontal="center" vertical="center"/>
    </xf>
    <xf numFmtId="49" fontId="15" fillId="2" borderId="35" xfId="1" applyNumberFormat="1" applyFont="1" applyFill="1" applyBorder="1" applyAlignment="1">
      <alignment horizontal="center" vertical="center"/>
    </xf>
    <xf numFmtId="49" fontId="15" fillId="2" borderId="34" xfId="1" applyNumberFormat="1" applyFont="1" applyFill="1" applyBorder="1" applyAlignment="1">
      <alignment horizontal="center" vertical="center"/>
    </xf>
    <xf numFmtId="49" fontId="15" fillId="2" borderId="38" xfId="1" applyNumberFormat="1" applyFont="1" applyFill="1" applyBorder="1" applyAlignment="1">
      <alignment horizontal="left" vertical="center" wrapText="1"/>
    </xf>
    <xf numFmtId="0" fontId="15" fillId="0" borderId="37" xfId="1" applyFont="1" applyFill="1" applyBorder="1" applyAlignment="1">
      <alignment vertical="center"/>
    </xf>
    <xf numFmtId="0" fontId="15" fillId="0" borderId="55" xfId="0" applyFont="1" applyFill="1" applyBorder="1" applyAlignment="1" applyProtection="1">
      <alignment horizontal="center" vertical="center"/>
      <protection locked="0"/>
    </xf>
    <xf numFmtId="0" fontId="15" fillId="0" borderId="34" xfId="1" applyFont="1" applyFill="1" applyBorder="1" applyAlignment="1">
      <alignment vertical="center"/>
    </xf>
    <xf numFmtId="3" fontId="14" fillId="4" borderId="31" xfId="4" applyNumberFormat="1" applyFont="1" applyFill="1" applyBorder="1" applyAlignment="1">
      <alignment vertical="center"/>
    </xf>
    <xf numFmtId="49" fontId="14" fillId="4" borderId="28" xfId="1" applyNumberFormat="1" applyFont="1" applyFill="1" applyBorder="1" applyAlignment="1">
      <alignment horizontal="center" vertical="center"/>
    </xf>
    <xf numFmtId="49" fontId="14" fillId="4" borderId="27" xfId="1" applyNumberFormat="1" applyFont="1" applyFill="1" applyBorder="1" applyAlignment="1">
      <alignment horizontal="center" vertical="center"/>
    </xf>
    <xf numFmtId="49" fontId="14" fillId="4" borderId="1" xfId="1" applyNumberFormat="1" applyFont="1" applyFill="1" applyBorder="1" applyAlignment="1">
      <alignment horizontal="left" vertical="center" wrapText="1"/>
    </xf>
    <xf numFmtId="0" fontId="15" fillId="0" borderId="15" xfId="0" applyNumberFormat="1" applyFont="1" applyFill="1" applyBorder="1" applyAlignment="1">
      <alignment horizontal="left" vertical="center"/>
    </xf>
    <xf numFmtId="0" fontId="15" fillId="0" borderId="37" xfId="8" applyFont="1" applyFill="1" applyBorder="1" applyAlignment="1">
      <alignment horizontal="right" vertical="center"/>
    </xf>
    <xf numFmtId="4" fontId="15" fillId="0" borderId="34" xfId="0" applyNumberFormat="1" applyFont="1" applyFill="1" applyBorder="1" applyAlignment="1">
      <alignment horizontal="left" vertical="center" wrapText="1"/>
    </xf>
    <xf numFmtId="49" fontId="15" fillId="0" borderId="42" xfId="0" applyNumberFormat="1" applyFont="1" applyFill="1" applyBorder="1" applyAlignment="1">
      <alignment horizontal="right" vertical="center"/>
    </xf>
    <xf numFmtId="0" fontId="15" fillId="0" borderId="15" xfId="9" applyFont="1" applyFill="1" applyBorder="1" applyAlignment="1">
      <alignment vertical="center" wrapText="1"/>
    </xf>
    <xf numFmtId="3" fontId="15" fillId="0" borderId="40" xfId="11" applyNumberFormat="1" applyFont="1" applyFill="1" applyBorder="1" applyAlignment="1">
      <alignment horizontal="right" vertical="center"/>
    </xf>
    <xf numFmtId="0" fontId="15" fillId="0" borderId="7" xfId="7" applyFont="1" applyFill="1" applyBorder="1" applyAlignment="1">
      <alignment vertical="center" wrapText="1"/>
    </xf>
    <xf numFmtId="164" fontId="15" fillId="0" borderId="8" xfId="3" applyNumberFormat="1" applyFont="1" applyFill="1" applyBorder="1" applyAlignment="1">
      <alignment horizontal="center" vertical="center"/>
    </xf>
    <xf numFmtId="0" fontId="15" fillId="0" borderId="11" xfId="0" applyFont="1" applyFill="1" applyBorder="1" applyAlignment="1">
      <alignment horizontal="left" vertical="center" wrapText="1"/>
    </xf>
    <xf numFmtId="49" fontId="15" fillId="0" borderId="54" xfId="1" applyNumberFormat="1" applyFont="1" applyFill="1" applyBorder="1" applyAlignment="1">
      <alignment horizontal="center" vertical="center"/>
    </xf>
    <xf numFmtId="0" fontId="15" fillId="0" borderId="53" xfId="0" applyFont="1" applyFill="1" applyBorder="1" applyAlignment="1" applyProtection="1">
      <alignment vertical="center" wrapText="1"/>
      <protection locked="0"/>
    </xf>
    <xf numFmtId="0" fontId="15" fillId="0" borderId="35" xfId="0" applyFont="1" applyFill="1" applyBorder="1" applyAlignment="1" applyProtection="1">
      <alignment horizontal="center" vertical="center"/>
      <protection locked="0"/>
    </xf>
    <xf numFmtId="0" fontId="15" fillId="0" borderId="41" xfId="0" applyFont="1" applyFill="1" applyBorder="1" applyAlignment="1">
      <alignment horizontal="right" vertical="center"/>
    </xf>
    <xf numFmtId="0" fontId="15" fillId="0" borderId="40" xfId="0" applyFont="1" applyFill="1" applyBorder="1" applyAlignment="1" applyProtection="1">
      <alignment horizontal="center" vertical="center"/>
      <protection locked="0"/>
    </xf>
    <xf numFmtId="0" fontId="15" fillId="0" borderId="53" xfId="0" applyFont="1" applyFill="1" applyBorder="1" applyAlignment="1" applyProtection="1">
      <alignment horizontal="left" vertical="center" wrapText="1"/>
      <protection locked="0"/>
    </xf>
    <xf numFmtId="0" fontId="15" fillId="0" borderId="52" xfId="0" applyFont="1" applyFill="1" applyBorder="1" applyAlignment="1" applyProtection="1">
      <alignment horizontal="left" vertical="center" wrapText="1"/>
      <protection locked="0"/>
    </xf>
    <xf numFmtId="0" fontId="15" fillId="0" borderId="37" xfId="0" applyFont="1" applyFill="1" applyBorder="1" applyAlignment="1">
      <alignment horizontal="center" vertical="center"/>
    </xf>
    <xf numFmtId="3" fontId="15" fillId="0" borderId="39" xfId="1" applyNumberFormat="1" applyFont="1" applyFill="1" applyBorder="1" applyAlignment="1">
      <alignment horizontal="right" vertical="center"/>
    </xf>
    <xf numFmtId="3" fontId="15" fillId="0" borderId="35" xfId="4" applyNumberFormat="1" applyFont="1" applyFill="1" applyBorder="1" applyAlignment="1">
      <alignment horizontal="right" vertical="center"/>
    </xf>
    <xf numFmtId="0" fontId="15" fillId="0" borderId="19" xfId="0" applyFont="1" applyFill="1" applyBorder="1" applyAlignment="1">
      <alignment horizontal="center" vertical="center" wrapText="1"/>
    </xf>
    <xf numFmtId="3" fontId="14" fillId="7" borderId="31" xfId="1" applyNumberFormat="1" applyFont="1" applyFill="1" applyBorder="1" applyAlignment="1">
      <alignment vertical="center"/>
    </xf>
    <xf numFmtId="3" fontId="14" fillId="7" borderId="30" xfId="1" applyNumberFormat="1" applyFont="1" applyFill="1" applyBorder="1" applyAlignment="1">
      <alignment vertical="center"/>
    </xf>
    <xf numFmtId="3" fontId="14" fillId="7" borderId="28" xfId="1" applyNumberFormat="1" applyFont="1" applyFill="1" applyBorder="1" applyAlignment="1">
      <alignment vertical="center"/>
    </xf>
    <xf numFmtId="49" fontId="14" fillId="7" borderId="29" xfId="1" applyNumberFormat="1" applyFont="1" applyFill="1" applyBorder="1" applyAlignment="1">
      <alignment horizontal="center" vertical="center"/>
    </xf>
    <xf numFmtId="49" fontId="14" fillId="7" borderId="28" xfId="1" applyNumberFormat="1" applyFont="1" applyFill="1" applyBorder="1" applyAlignment="1">
      <alignment horizontal="center" vertical="center"/>
    </xf>
    <xf numFmtId="49" fontId="14" fillId="7" borderId="27" xfId="1" applyNumberFormat="1" applyFont="1" applyFill="1" applyBorder="1" applyAlignment="1">
      <alignment horizontal="center" vertical="center"/>
    </xf>
    <xf numFmtId="49" fontId="15" fillId="7" borderId="1" xfId="1" applyNumberFormat="1" applyFont="1" applyFill="1" applyBorder="1" applyAlignment="1">
      <alignment horizontal="left" vertical="center" wrapText="1"/>
    </xf>
    <xf numFmtId="3" fontId="14" fillId="4" borderId="25" xfId="4" applyNumberFormat="1" applyFont="1" applyFill="1" applyBorder="1" applyAlignment="1">
      <alignment vertical="center"/>
    </xf>
    <xf numFmtId="3" fontId="14" fillId="4" borderId="8" xfId="4" applyNumberFormat="1" applyFont="1" applyFill="1" applyBorder="1" applyAlignment="1">
      <alignment vertical="center"/>
    </xf>
    <xf numFmtId="3" fontId="14" fillId="4" borderId="22" xfId="4" applyNumberFormat="1" applyFont="1" applyFill="1" applyBorder="1" applyAlignment="1">
      <alignment vertical="center"/>
    </xf>
    <xf numFmtId="3" fontId="14" fillId="4" borderId="19" xfId="4" applyNumberFormat="1" applyFont="1" applyFill="1" applyBorder="1" applyAlignment="1">
      <alignment vertical="center"/>
    </xf>
    <xf numFmtId="49" fontId="14" fillId="4" borderId="20" xfId="1" applyNumberFormat="1" applyFont="1" applyFill="1" applyBorder="1" applyAlignment="1">
      <alignment horizontal="center" vertical="center"/>
    </xf>
    <xf numFmtId="49" fontId="14" fillId="4" borderId="8" xfId="1" applyNumberFormat="1" applyFont="1" applyFill="1" applyBorder="1" applyAlignment="1">
      <alignment horizontal="center" vertical="center"/>
    </xf>
    <xf numFmtId="49" fontId="14" fillId="4" borderId="7" xfId="1" applyNumberFormat="1" applyFont="1" applyFill="1" applyBorder="1" applyAlignment="1">
      <alignment horizontal="center" vertical="center"/>
    </xf>
    <xf numFmtId="49" fontId="14" fillId="4" borderId="22" xfId="1" applyNumberFormat="1" applyFont="1" applyFill="1" applyBorder="1" applyAlignment="1">
      <alignment horizontal="left" vertical="center" wrapText="1"/>
    </xf>
    <xf numFmtId="0" fontId="15" fillId="0" borderId="52" xfId="9" applyFont="1" applyFill="1" applyBorder="1" applyAlignment="1">
      <alignment vertical="center" wrapText="1"/>
    </xf>
    <xf numFmtId="0" fontId="15" fillId="0" borderId="34" xfId="9" applyFont="1" applyFill="1" applyBorder="1" applyAlignment="1">
      <alignment vertical="center" wrapText="1"/>
    </xf>
    <xf numFmtId="0" fontId="15" fillId="0" borderId="50" xfId="7" applyFont="1" applyFill="1" applyBorder="1" applyAlignment="1">
      <alignment vertical="center" wrapText="1"/>
    </xf>
    <xf numFmtId="49" fontId="14" fillId="4" borderId="21" xfId="1" applyNumberFormat="1" applyFont="1" applyFill="1" applyBorder="1" applyAlignment="1">
      <alignment horizontal="center" vertical="center"/>
    </xf>
    <xf numFmtId="49" fontId="14" fillId="4" borderId="19" xfId="1" applyNumberFormat="1" applyFont="1" applyFill="1" applyBorder="1" applyAlignment="1">
      <alignment horizontal="center" vertical="center"/>
    </xf>
    <xf numFmtId="0" fontId="15" fillId="0" borderId="24" xfId="9" applyFont="1" applyFill="1" applyBorder="1" applyAlignment="1">
      <alignment vertical="center" wrapText="1"/>
    </xf>
    <xf numFmtId="3" fontId="15" fillId="0" borderId="19" xfId="0" applyNumberFormat="1" applyFont="1" applyFill="1" applyBorder="1" applyAlignment="1">
      <alignment horizontal="right" vertical="center"/>
    </xf>
    <xf numFmtId="49" fontId="15" fillId="0" borderId="20" xfId="1" applyNumberFormat="1" applyFont="1" applyFill="1" applyBorder="1" applyAlignment="1">
      <alignment horizontal="center" vertical="center"/>
    </xf>
    <xf numFmtId="49" fontId="15" fillId="0" borderId="8" xfId="1" applyNumberFormat="1" applyFont="1" applyFill="1" applyBorder="1" applyAlignment="1">
      <alignment horizontal="center" vertical="center"/>
    </xf>
    <xf numFmtId="164" fontId="14" fillId="4" borderId="30" xfId="3" applyNumberFormat="1" applyFont="1" applyFill="1" applyBorder="1" applyAlignment="1">
      <alignment horizontal="center" vertical="center"/>
    </xf>
    <xf numFmtId="3" fontId="14" fillId="6" borderId="25" xfId="1" applyNumberFormat="1" applyFont="1" applyFill="1" applyBorder="1" applyAlignment="1">
      <alignment vertical="center"/>
    </xf>
    <xf numFmtId="3" fontId="14" fillId="6" borderId="19" xfId="1" applyNumberFormat="1" applyFont="1" applyFill="1" applyBorder="1" applyAlignment="1">
      <alignment vertical="center"/>
    </xf>
    <xf numFmtId="3" fontId="14" fillId="6" borderId="8" xfId="1" applyNumberFormat="1" applyFont="1" applyFill="1" applyBorder="1" applyAlignment="1">
      <alignment vertical="center"/>
    </xf>
    <xf numFmtId="3" fontId="14" fillId="6" borderId="22" xfId="1" applyNumberFormat="1" applyFont="1" applyFill="1" applyBorder="1" applyAlignment="1">
      <alignment vertical="center"/>
    </xf>
    <xf numFmtId="164" fontId="14" fillId="6" borderId="8" xfId="3" applyNumberFormat="1" applyFont="1" applyFill="1" applyBorder="1" applyAlignment="1">
      <alignment vertical="center"/>
    </xf>
    <xf numFmtId="49" fontId="14" fillId="6" borderId="21" xfId="1" applyNumberFormat="1" applyFont="1" applyFill="1" applyBorder="1" applyAlignment="1">
      <alignment horizontal="center" vertical="center"/>
    </xf>
    <xf numFmtId="49" fontId="14" fillId="6" borderId="19" xfId="1" applyNumberFormat="1" applyFont="1" applyFill="1" applyBorder="1" applyAlignment="1">
      <alignment horizontal="center" vertical="center"/>
    </xf>
    <xf numFmtId="49" fontId="14" fillId="6" borderId="7" xfId="1" applyNumberFormat="1" applyFont="1" applyFill="1" applyBorder="1" applyAlignment="1">
      <alignment horizontal="center" vertical="center"/>
    </xf>
    <xf numFmtId="49" fontId="15" fillId="6" borderId="22" xfId="1" applyNumberFormat="1" applyFont="1" applyFill="1" applyBorder="1" applyAlignment="1">
      <alignment horizontal="left" vertical="center" wrapText="1"/>
    </xf>
    <xf numFmtId="0" fontId="15" fillId="0" borderId="11" xfId="7" applyFont="1" applyFill="1" applyBorder="1" applyAlignment="1">
      <alignment vertical="center" wrapText="1"/>
    </xf>
    <xf numFmtId="3" fontId="15" fillId="0" borderId="17" xfId="4" applyNumberFormat="1" applyFont="1" applyFill="1" applyBorder="1" applyAlignment="1">
      <alignment vertical="center"/>
    </xf>
    <xf numFmtId="0" fontId="14" fillId="4" borderId="31" xfId="0" applyFont="1" applyFill="1" applyBorder="1" applyAlignment="1">
      <alignment horizontal="center" vertical="center"/>
    </xf>
    <xf numFmtId="0" fontId="14" fillId="4" borderId="31" xfId="1" applyFont="1" applyFill="1" applyBorder="1" applyAlignment="1">
      <alignment horizontal="center" vertical="center"/>
    </xf>
    <xf numFmtId="0" fontId="14" fillId="4" borderId="32" xfId="0" applyFont="1" applyFill="1" applyBorder="1" applyAlignment="1">
      <alignment vertical="center"/>
    </xf>
    <xf numFmtId="3" fontId="14" fillId="4" borderId="2" xfId="4" applyNumberFormat="1" applyFont="1" applyFill="1" applyBorder="1" applyAlignment="1">
      <alignment horizontal="center" vertical="center"/>
    </xf>
    <xf numFmtId="3" fontId="14" fillId="4" borderId="30" xfId="4" applyNumberFormat="1" applyFont="1" applyFill="1" applyBorder="1" applyAlignment="1">
      <alignment horizontal="center" vertical="center"/>
    </xf>
    <xf numFmtId="3" fontId="14" fillId="4" borderId="1" xfId="2" applyNumberFormat="1" applyFont="1" applyFill="1" applyBorder="1" applyAlignment="1">
      <alignment horizontal="left" vertical="center" wrapText="1"/>
    </xf>
    <xf numFmtId="3" fontId="14" fillId="7" borderId="48" xfId="4" applyNumberFormat="1" applyFont="1" applyFill="1" applyBorder="1" applyAlignment="1">
      <alignment vertical="center"/>
    </xf>
    <xf numFmtId="3" fontId="14" fillId="7" borderId="28" xfId="4" applyNumberFormat="1" applyFont="1" applyFill="1" applyBorder="1" applyAlignment="1">
      <alignment vertical="center"/>
    </xf>
    <xf numFmtId="3" fontId="14" fillId="7" borderId="30" xfId="4" applyNumberFormat="1" applyFont="1" applyFill="1" applyBorder="1" applyAlignment="1">
      <alignment vertical="center"/>
    </xf>
    <xf numFmtId="3" fontId="14" fillId="7" borderId="1" xfId="4" applyNumberFormat="1" applyFont="1" applyFill="1" applyBorder="1" applyAlignment="1">
      <alignment vertical="center"/>
    </xf>
    <xf numFmtId="164" fontId="14" fillId="7" borderId="28" xfId="3" applyNumberFormat="1" applyFont="1" applyFill="1" applyBorder="1" applyAlignment="1">
      <alignment vertical="center"/>
    </xf>
    <xf numFmtId="3" fontId="14" fillId="7" borderId="23" xfId="4" applyNumberFormat="1" applyFont="1" applyFill="1" applyBorder="1" applyAlignment="1">
      <alignment horizontal="center" vertical="center"/>
    </xf>
    <xf numFmtId="3" fontId="14" fillId="7" borderId="19" xfId="4" applyNumberFormat="1" applyFont="1" applyFill="1" applyBorder="1" applyAlignment="1">
      <alignment horizontal="center" vertical="center"/>
    </xf>
    <xf numFmtId="49" fontId="14" fillId="7" borderId="19" xfId="1" applyNumberFormat="1" applyFont="1" applyFill="1" applyBorder="1" applyAlignment="1">
      <alignment horizontal="center" vertical="center"/>
    </xf>
    <xf numFmtId="49" fontId="14" fillId="7" borderId="7" xfId="1" applyNumberFormat="1" applyFont="1" applyFill="1" applyBorder="1" applyAlignment="1">
      <alignment horizontal="center" vertical="center"/>
    </xf>
    <xf numFmtId="3" fontId="14" fillId="7" borderId="22" xfId="2" applyNumberFormat="1" applyFont="1" applyFill="1" applyBorder="1" applyAlignment="1">
      <alignment horizontal="left" vertical="center" wrapText="1"/>
    </xf>
    <xf numFmtId="3" fontId="15" fillId="0" borderId="38" xfId="4" applyNumberFormat="1" applyFont="1" applyFill="1" applyBorder="1" applyAlignment="1">
      <alignment vertical="center"/>
    </xf>
    <xf numFmtId="3" fontId="15" fillId="0" borderId="43" xfId="4" applyNumberFormat="1" applyFont="1" applyFill="1" applyBorder="1" applyAlignment="1">
      <alignment vertical="center"/>
    </xf>
    <xf numFmtId="3" fontId="15" fillId="0" borderId="44" xfId="4" applyNumberFormat="1" applyFont="1" applyFill="1" applyBorder="1" applyAlignment="1">
      <alignment vertical="center"/>
    </xf>
    <xf numFmtId="0" fontId="15" fillId="0" borderId="3" xfId="0" applyFont="1" applyFill="1" applyBorder="1" applyAlignment="1">
      <alignment horizontal="left" vertical="center"/>
    </xf>
    <xf numFmtId="3" fontId="14" fillId="4" borderId="23" xfId="4" applyNumberFormat="1" applyFont="1" applyFill="1" applyBorder="1" applyAlignment="1">
      <alignment vertical="center"/>
    </xf>
    <xf numFmtId="3" fontId="14" fillId="3" borderId="22" xfId="2" applyNumberFormat="1" applyFont="1" applyFill="1" applyBorder="1" applyAlignment="1">
      <alignment horizontal="left" vertical="center" wrapText="1"/>
    </xf>
    <xf numFmtId="0" fontId="15" fillId="2" borderId="14"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12" xfId="1" applyFont="1" applyFill="1" applyBorder="1" applyAlignment="1">
      <alignment horizontal="center" vertical="center"/>
    </xf>
    <xf numFmtId="0" fontId="15" fillId="2" borderId="11" xfId="0" applyFont="1" applyFill="1" applyBorder="1" applyAlignment="1">
      <alignment horizontal="left" vertical="center"/>
    </xf>
    <xf numFmtId="3" fontId="15" fillId="2" borderId="18" xfId="4" applyNumberFormat="1" applyFont="1" applyFill="1" applyBorder="1" applyAlignment="1">
      <alignment vertical="center"/>
    </xf>
    <xf numFmtId="3" fontId="15" fillId="2" borderId="17" xfId="4" applyNumberFormat="1" applyFont="1" applyFill="1" applyBorder="1" applyAlignment="1">
      <alignment vertical="center"/>
    </xf>
    <xf numFmtId="3" fontId="15" fillId="2" borderId="12" xfId="4" applyNumberFormat="1" applyFont="1" applyFill="1" applyBorder="1" applyAlignment="1">
      <alignment vertical="center"/>
    </xf>
    <xf numFmtId="49" fontId="15" fillId="2" borderId="14" xfId="1" applyNumberFormat="1" applyFont="1" applyFill="1" applyBorder="1" applyAlignment="1">
      <alignment horizontal="center" vertical="center"/>
    </xf>
    <xf numFmtId="49" fontId="15" fillId="2" borderId="12" xfId="1" applyNumberFormat="1" applyFont="1" applyFill="1" applyBorder="1" applyAlignment="1">
      <alignment horizontal="center" vertical="center"/>
    </xf>
    <xf numFmtId="49" fontId="15" fillId="2" borderId="11" xfId="1" applyNumberFormat="1" applyFont="1" applyFill="1" applyBorder="1" applyAlignment="1">
      <alignment horizontal="center" vertical="center"/>
    </xf>
    <xf numFmtId="3" fontId="14" fillId="2" borderId="17" xfId="2" applyNumberFormat="1" applyFont="1" applyFill="1" applyBorder="1" applyAlignment="1">
      <alignment horizontal="left" vertical="center" wrapText="1"/>
    </xf>
    <xf numFmtId="49" fontId="15" fillId="2" borderId="6" xfId="0" applyNumberFormat="1" applyFont="1" applyFill="1" applyBorder="1" applyAlignment="1">
      <alignment horizontal="right" vertical="center"/>
    </xf>
    <xf numFmtId="0" fontId="15" fillId="2" borderId="4" xfId="0" applyFont="1" applyFill="1" applyBorder="1" applyAlignment="1">
      <alignment horizontal="center" vertical="center"/>
    </xf>
    <xf numFmtId="0" fontId="15" fillId="2" borderId="4" xfId="1" applyFont="1" applyFill="1" applyBorder="1" applyAlignment="1">
      <alignment horizontal="center" vertical="center"/>
    </xf>
    <xf numFmtId="0" fontId="15" fillId="2" borderId="3" xfId="0" applyFont="1" applyFill="1" applyBorder="1" applyAlignment="1">
      <alignment horizontal="left" vertical="center"/>
    </xf>
    <xf numFmtId="3" fontId="15" fillId="2" borderId="4" xfId="4" applyNumberFormat="1" applyFont="1" applyFill="1" applyBorder="1" applyAlignment="1">
      <alignment vertical="center"/>
    </xf>
    <xf numFmtId="3" fontId="15" fillId="2" borderId="10" xfId="4" applyNumberFormat="1" applyFont="1" applyFill="1" applyBorder="1" applyAlignment="1">
      <alignment vertical="center"/>
    </xf>
    <xf numFmtId="3" fontId="15" fillId="2" borderId="9" xfId="4" applyNumberFormat="1" applyFont="1" applyFill="1" applyBorder="1" applyAlignment="1">
      <alignment vertical="center"/>
    </xf>
    <xf numFmtId="164" fontId="15" fillId="0" borderId="8" xfId="3" applyNumberFormat="1" applyFont="1" applyFill="1" applyBorder="1" applyAlignment="1">
      <alignment horizontal="right" vertical="center"/>
    </xf>
    <xf numFmtId="49" fontId="15" fillId="2" borderId="6" xfId="1" applyNumberFormat="1" applyFont="1" applyFill="1" applyBorder="1" applyAlignment="1">
      <alignment horizontal="center" vertical="center"/>
    </xf>
    <xf numFmtId="49" fontId="15" fillId="2" borderId="4" xfId="1" applyNumberFormat="1" applyFont="1" applyFill="1" applyBorder="1" applyAlignment="1">
      <alignment horizontal="center" vertical="center"/>
    </xf>
    <xf numFmtId="49" fontId="15" fillId="2" borderId="3" xfId="1" applyNumberFormat="1" applyFont="1" applyFill="1" applyBorder="1" applyAlignment="1">
      <alignment horizontal="center" vertical="center"/>
    </xf>
    <xf numFmtId="3" fontId="14" fillId="2" borderId="9" xfId="2" applyNumberFormat="1" applyFont="1" applyFill="1" applyBorder="1" applyAlignment="1">
      <alignment horizontal="left" vertical="center" wrapText="1"/>
    </xf>
    <xf numFmtId="0" fontId="15" fillId="2" borderId="0" xfId="0" applyFont="1" applyFill="1" applyBorder="1" applyAlignment="1">
      <alignment horizontal="right"/>
    </xf>
    <xf numFmtId="0" fontId="15" fillId="2" borderId="0" xfId="0" applyFont="1" applyFill="1" applyBorder="1" applyAlignment="1">
      <alignment horizontal="center"/>
    </xf>
    <xf numFmtId="0" fontId="15" fillId="2" borderId="0" xfId="0" applyFont="1" applyFill="1" applyBorder="1" applyAlignment="1"/>
    <xf numFmtId="3" fontId="15" fillId="2" borderId="0" xfId="0" applyNumberFormat="1" applyFont="1" applyFill="1" applyBorder="1" applyAlignment="1"/>
    <xf numFmtId="0" fontId="15" fillId="2" borderId="0" xfId="0" applyFont="1" applyFill="1" applyBorder="1" applyAlignment="1">
      <alignment horizontal="center" vertical="center"/>
    </xf>
    <xf numFmtId="0" fontId="15" fillId="2" borderId="0" xfId="0" applyFont="1" applyFill="1" applyBorder="1" applyAlignment="1">
      <alignment vertical="center" wrapText="1"/>
    </xf>
    <xf numFmtId="0" fontId="15" fillId="0" borderId="0" xfId="0" applyFont="1"/>
    <xf numFmtId="0" fontId="15" fillId="0" borderId="0" xfId="0" applyFont="1" applyAlignment="1">
      <alignment horizontal="center"/>
    </xf>
    <xf numFmtId="3" fontId="15" fillId="0" borderId="0" xfId="0" applyNumberFormat="1" applyFont="1"/>
    <xf numFmtId="3" fontId="14" fillId="2" borderId="2" xfId="0" applyNumberFormat="1" applyFont="1" applyFill="1" applyBorder="1" applyAlignment="1"/>
    <xf numFmtId="3" fontId="14" fillId="2" borderId="1" xfId="0" applyNumberFormat="1" applyFont="1" applyFill="1" applyBorder="1" applyAlignment="1"/>
    <xf numFmtId="0" fontId="15" fillId="0" borderId="0" xfId="0" applyFont="1" applyAlignment="1">
      <alignment horizontal="center" vertical="center"/>
    </xf>
    <xf numFmtId="0" fontId="15" fillId="0" borderId="0" xfId="0" applyFont="1" applyAlignment="1">
      <alignment vertical="center"/>
    </xf>
    <xf numFmtId="3" fontId="15" fillId="0" borderId="12" xfId="5" applyNumberFormat="1" applyFont="1" applyFill="1" applyBorder="1" applyAlignment="1">
      <alignment horizontal="right" vertical="center"/>
    </xf>
    <xf numFmtId="3" fontId="15" fillId="0" borderId="18" xfId="5" applyNumberFormat="1" applyFont="1" applyFill="1" applyBorder="1" applyAlignment="1">
      <alignment horizontal="right" vertical="center"/>
    </xf>
    <xf numFmtId="0" fontId="15" fillId="0" borderId="39" xfId="8" applyFont="1" applyFill="1" applyBorder="1" applyAlignment="1">
      <alignment horizontal="left" vertical="center" wrapText="1"/>
    </xf>
    <xf numFmtId="0" fontId="15" fillId="0" borderId="43" xfId="0" applyNumberFormat="1" applyFont="1" applyFill="1" applyBorder="1" applyAlignment="1">
      <alignment horizontal="left" vertical="center" wrapText="1"/>
    </xf>
    <xf numFmtId="0" fontId="15" fillId="0" borderId="53" xfId="0" applyFont="1" applyFill="1" applyBorder="1" applyAlignment="1">
      <alignment vertical="center" wrapText="1"/>
    </xf>
    <xf numFmtId="49" fontId="15" fillId="0" borderId="41" xfId="8" applyNumberFormat="1" applyFont="1" applyFill="1" applyBorder="1" applyAlignment="1">
      <alignment horizontal="center" vertical="center"/>
    </xf>
    <xf numFmtId="0" fontId="15" fillId="0" borderId="72" xfId="0" applyFont="1" applyFill="1" applyBorder="1" applyAlignment="1">
      <alignment vertical="center" wrapText="1"/>
    </xf>
    <xf numFmtId="0" fontId="15" fillId="0" borderId="72" xfId="0" applyFont="1" applyFill="1" applyBorder="1" applyAlignment="1">
      <alignment wrapText="1"/>
    </xf>
    <xf numFmtId="49" fontId="15" fillId="0" borderId="38" xfId="1" applyNumberFormat="1" applyFont="1" applyFill="1" applyBorder="1" applyAlignment="1">
      <alignment horizontal="left" wrapText="1"/>
    </xf>
    <xf numFmtId="165" fontId="15" fillId="0" borderId="43" xfId="0" applyNumberFormat="1" applyFont="1" applyFill="1" applyBorder="1" applyAlignment="1">
      <alignment horizontal="right" vertical="center"/>
    </xf>
    <xf numFmtId="0" fontId="15" fillId="0" borderId="37" xfId="4" applyFont="1" applyFill="1" applyBorder="1" applyAlignment="1">
      <alignment horizontal="right" vertical="center"/>
    </xf>
    <xf numFmtId="49" fontId="15" fillId="0" borderId="52" xfId="1" applyNumberFormat="1" applyFont="1" applyFill="1" applyBorder="1" applyAlignment="1">
      <alignment horizontal="center" vertical="center"/>
    </xf>
    <xf numFmtId="4" fontId="15" fillId="0" borderId="43" xfId="0" applyNumberFormat="1" applyFont="1" applyFill="1" applyBorder="1" applyAlignment="1">
      <alignment vertical="center"/>
    </xf>
    <xf numFmtId="0" fontId="15" fillId="0" borderId="36" xfId="8" applyFont="1" applyFill="1" applyBorder="1" applyAlignment="1">
      <alignment horizontal="right" vertical="center"/>
    </xf>
    <xf numFmtId="0" fontId="15" fillId="0" borderId="34" xfId="8" applyNumberFormat="1" applyFont="1" applyFill="1" applyBorder="1" applyAlignment="1">
      <alignment horizontal="left" vertical="center"/>
    </xf>
    <xf numFmtId="49" fontId="15" fillId="0" borderId="55" xfId="1" applyNumberFormat="1" applyFont="1" applyFill="1" applyBorder="1" applyAlignment="1">
      <alignment horizontal="center" vertical="center" wrapText="1" shrinkToFit="1"/>
    </xf>
    <xf numFmtId="164" fontId="15" fillId="0" borderId="43" xfId="8" applyNumberFormat="1" applyFont="1" applyFill="1" applyBorder="1" applyAlignment="1">
      <alignment horizontal="right" vertical="center"/>
    </xf>
    <xf numFmtId="0" fontId="15" fillId="0" borderId="56" xfId="8" applyNumberFormat="1" applyFont="1" applyFill="1" applyBorder="1" applyAlignment="1">
      <alignment horizontal="center" vertical="center"/>
    </xf>
    <xf numFmtId="0" fontId="15" fillId="0" borderId="40" xfId="8" applyNumberFormat="1" applyFont="1" applyFill="1" applyBorder="1" applyAlignment="1">
      <alignment horizontal="center" vertical="center" wrapText="1"/>
    </xf>
    <xf numFmtId="0" fontId="15" fillId="0" borderId="34" xfId="0" applyFont="1" applyFill="1" applyBorder="1" applyAlignment="1" applyProtection="1">
      <alignment vertical="center" wrapText="1"/>
      <protection locked="0"/>
    </xf>
    <xf numFmtId="0" fontId="15" fillId="0" borderId="34" xfId="8" applyFont="1" applyFill="1" applyBorder="1" applyAlignment="1">
      <alignment vertical="center" wrapText="1"/>
    </xf>
    <xf numFmtId="0" fontId="15" fillId="0" borderId="14" xfId="0" applyNumberFormat="1" applyFont="1" applyFill="1" applyBorder="1" applyAlignment="1">
      <alignment horizontal="right" vertical="center"/>
    </xf>
    <xf numFmtId="49" fontId="15" fillId="0" borderId="13" xfId="1" applyNumberFormat="1" applyFont="1" applyFill="1" applyBorder="1" applyAlignment="1">
      <alignment horizontal="center" vertical="center"/>
    </xf>
    <xf numFmtId="0" fontId="15" fillId="0" borderId="15" xfId="11" applyNumberFormat="1" applyFont="1" applyFill="1" applyBorder="1" applyAlignment="1">
      <alignment horizontal="left" vertical="center"/>
    </xf>
    <xf numFmtId="0" fontId="15" fillId="0" borderId="34" xfId="11" applyNumberFormat="1" applyFont="1" applyFill="1" applyBorder="1" applyAlignment="1">
      <alignment horizontal="left" vertical="center" wrapText="1"/>
    </xf>
    <xf numFmtId="3" fontId="15" fillId="0" borderId="40" xfId="0" applyNumberFormat="1" applyFont="1" applyFill="1" applyBorder="1" applyAlignment="1">
      <alignment horizontal="right" vertical="center" wrapText="1"/>
    </xf>
    <xf numFmtId="49" fontId="15" fillId="0" borderId="66" xfId="1" applyNumberFormat="1" applyFont="1" applyFill="1" applyBorder="1" applyAlignment="1">
      <alignment horizontal="center" vertical="center" wrapText="1"/>
    </xf>
    <xf numFmtId="49" fontId="15" fillId="0" borderId="15" xfId="8" applyNumberFormat="1" applyFont="1" applyFill="1" applyBorder="1" applyAlignment="1">
      <alignment horizontal="left" vertical="center" wrapText="1"/>
    </xf>
    <xf numFmtId="49" fontId="15" fillId="0" borderId="56" xfId="8" applyNumberFormat="1" applyFont="1" applyFill="1" applyBorder="1" applyAlignment="1">
      <alignment horizontal="center" vertical="center"/>
    </xf>
    <xf numFmtId="49" fontId="15" fillId="0" borderId="34" xfId="8" applyNumberFormat="1" applyFont="1" applyFill="1" applyBorder="1" applyAlignment="1">
      <alignment horizontal="left" vertical="center"/>
    </xf>
    <xf numFmtId="165" fontId="15" fillId="0" borderId="16" xfId="3" applyNumberFormat="1" applyFont="1" applyFill="1" applyBorder="1" applyAlignment="1">
      <alignment horizontal="center" vertical="center"/>
    </xf>
    <xf numFmtId="165" fontId="15" fillId="0" borderId="34" xfId="3" applyNumberFormat="1" applyFont="1" applyFill="1" applyBorder="1" applyAlignment="1">
      <alignment vertical="center"/>
    </xf>
    <xf numFmtId="165" fontId="15" fillId="0" borderId="3" xfId="3" applyNumberFormat="1" applyFont="1" applyFill="1" applyBorder="1" applyAlignment="1">
      <alignment vertical="center"/>
    </xf>
    <xf numFmtId="0" fontId="15" fillId="0" borderId="15" xfId="6" applyFont="1" applyFill="1" applyBorder="1" applyAlignment="1">
      <alignment horizontal="left" vertical="center"/>
    </xf>
    <xf numFmtId="4" fontId="15" fillId="0" borderId="15" xfId="5" applyNumberFormat="1" applyFont="1" applyFill="1" applyBorder="1" applyAlignment="1">
      <alignment horizontal="left" vertical="center"/>
    </xf>
    <xf numFmtId="0" fontId="15" fillId="0" borderId="43" xfId="8" applyFont="1" applyFill="1" applyBorder="1" applyAlignment="1">
      <alignment horizontal="center" vertical="center"/>
    </xf>
    <xf numFmtId="4" fontId="15" fillId="0" borderId="15" xfId="5" applyNumberFormat="1" applyFont="1" applyFill="1" applyBorder="1" applyAlignment="1">
      <alignment horizontal="left" vertical="center" wrapText="1"/>
    </xf>
    <xf numFmtId="49" fontId="15" fillId="0" borderId="69" xfId="1" applyNumberFormat="1" applyFont="1" applyFill="1" applyBorder="1" applyAlignment="1">
      <alignment horizontal="center" vertical="center" wrapText="1"/>
    </xf>
    <xf numFmtId="0" fontId="15" fillId="0" borderId="67" xfId="8" applyFont="1" applyFill="1" applyBorder="1" applyAlignment="1">
      <alignment horizontal="center" vertical="center"/>
    </xf>
    <xf numFmtId="49" fontId="15" fillId="0" borderId="34" xfId="8" applyNumberFormat="1" applyFont="1" applyFill="1" applyBorder="1" applyAlignment="1">
      <alignment horizontal="left" vertical="center" wrapText="1"/>
    </xf>
    <xf numFmtId="0" fontId="15" fillId="0" borderId="37" xfId="0" applyNumberFormat="1" applyFont="1" applyFill="1" applyBorder="1" applyAlignment="1">
      <alignment vertical="center"/>
    </xf>
    <xf numFmtId="49" fontId="15" fillId="0" borderId="34" xfId="0" applyNumberFormat="1" applyFont="1" applyFill="1" applyBorder="1" applyAlignment="1">
      <alignment vertical="center" wrapText="1"/>
    </xf>
    <xf numFmtId="165" fontId="15" fillId="0" borderId="16" xfId="0" applyNumberFormat="1" applyFont="1" applyFill="1" applyBorder="1" applyAlignment="1">
      <alignment vertical="center"/>
    </xf>
    <xf numFmtId="4" fontId="15" fillId="0" borderId="34" xfId="8" applyNumberFormat="1" applyFont="1" applyFill="1" applyBorder="1" applyAlignment="1">
      <alignment horizontal="left" vertical="center" wrapText="1"/>
    </xf>
    <xf numFmtId="49" fontId="15" fillId="0" borderId="14" xfId="0" applyNumberFormat="1" applyFont="1" applyFill="1" applyBorder="1" applyAlignment="1">
      <alignment horizontal="right" vertical="center"/>
    </xf>
    <xf numFmtId="4" fontId="15" fillId="0" borderId="11" xfId="0" applyNumberFormat="1" applyFont="1" applyFill="1" applyBorder="1" applyAlignment="1">
      <alignment horizontal="left" vertical="center" wrapText="1"/>
    </xf>
    <xf numFmtId="3" fontId="15" fillId="0" borderId="49" xfId="1" applyNumberFormat="1" applyFont="1" applyFill="1" applyBorder="1" applyAlignment="1">
      <alignment horizontal="right" vertical="center"/>
    </xf>
    <xf numFmtId="3" fontId="15" fillId="0" borderId="18" xfId="0" applyNumberFormat="1" applyFont="1" applyFill="1" applyBorder="1" applyAlignment="1">
      <alignment horizontal="right" vertical="center"/>
    </xf>
    <xf numFmtId="3" fontId="15" fillId="0" borderId="18" xfId="3" applyNumberFormat="1" applyFont="1" applyFill="1" applyBorder="1" applyAlignment="1">
      <alignment horizontal="right" vertical="center"/>
    </xf>
    <xf numFmtId="3" fontId="15" fillId="0" borderId="17" xfId="3" applyNumberFormat="1" applyFont="1" applyFill="1" applyBorder="1" applyAlignment="1">
      <alignment horizontal="right" vertical="center"/>
    </xf>
    <xf numFmtId="3" fontId="15" fillId="0" borderId="12" xfId="3" applyNumberFormat="1" applyFont="1" applyFill="1" applyBorder="1" applyAlignment="1">
      <alignment horizontal="right" vertical="center"/>
    </xf>
    <xf numFmtId="164" fontId="15" fillId="0" borderId="18" xfId="3" applyNumberFormat="1" applyFont="1" applyFill="1" applyBorder="1" applyAlignment="1">
      <alignment horizontal="right" vertical="center"/>
    </xf>
    <xf numFmtId="0" fontId="15" fillId="0" borderId="75" xfId="0" applyFont="1" applyFill="1" applyBorder="1" applyAlignment="1">
      <alignment vertical="center" wrapText="1"/>
    </xf>
    <xf numFmtId="49" fontId="15" fillId="0" borderId="21" xfId="8" applyNumberFormat="1" applyFont="1" applyFill="1" applyBorder="1" applyAlignment="1">
      <alignment horizontal="right" vertical="center"/>
    </xf>
    <xf numFmtId="0" fontId="15" fillId="0" borderId="7" xfId="8" applyFont="1" applyFill="1" applyBorder="1" applyAlignment="1">
      <alignment horizontal="left" vertical="center" wrapText="1"/>
    </xf>
    <xf numFmtId="3" fontId="15" fillId="0" borderId="8" xfId="3" applyNumberFormat="1" applyFont="1" applyFill="1" applyBorder="1" applyAlignment="1">
      <alignment vertical="center"/>
    </xf>
    <xf numFmtId="3" fontId="15" fillId="0" borderId="22" xfId="3" applyNumberFormat="1" applyFont="1" applyFill="1" applyBorder="1" applyAlignment="1">
      <alignment vertical="center"/>
    </xf>
    <xf numFmtId="3" fontId="15" fillId="0" borderId="19" xfId="3" applyNumberFormat="1" applyFont="1" applyFill="1" applyBorder="1" applyAlignment="1">
      <alignment vertical="center"/>
    </xf>
    <xf numFmtId="0" fontId="15" fillId="0" borderId="27" xfId="9" applyFont="1" applyFill="1" applyBorder="1" applyAlignment="1">
      <alignment horizontal="left" vertical="center" wrapText="1"/>
    </xf>
    <xf numFmtId="49" fontId="15" fillId="0" borderId="23" xfId="1" applyNumberFormat="1" applyFont="1" applyFill="1" applyBorder="1" applyAlignment="1">
      <alignment horizontal="center" vertical="center"/>
    </xf>
    <xf numFmtId="49" fontId="15" fillId="0" borderId="7" xfId="1" applyNumberFormat="1" applyFont="1" applyFill="1" applyBorder="1" applyAlignment="1">
      <alignment horizontal="center" vertical="center" wrapText="1"/>
    </xf>
    <xf numFmtId="3" fontId="15" fillId="0" borderId="22" xfId="2" applyNumberFormat="1" applyFont="1" applyFill="1" applyBorder="1" applyAlignment="1">
      <alignment horizontal="left" vertical="center" wrapText="1"/>
    </xf>
    <xf numFmtId="0" fontId="15" fillId="0" borderId="29" xfId="0" applyNumberFormat="1" applyFont="1" applyFill="1" applyBorder="1" applyAlignment="1">
      <alignment horizontal="right" vertical="center"/>
    </xf>
    <xf numFmtId="0" fontId="15" fillId="0" borderId="28" xfId="0" applyNumberFormat="1" applyFont="1" applyFill="1" applyBorder="1" applyAlignment="1">
      <alignment horizontal="center" vertical="center"/>
    </xf>
    <xf numFmtId="0" fontId="15" fillId="0" borderId="30" xfId="0" applyNumberFormat="1" applyFont="1" applyFill="1" applyBorder="1" applyAlignment="1">
      <alignment horizontal="center" vertical="center"/>
    </xf>
    <xf numFmtId="3" fontId="15" fillId="0" borderId="31" xfId="1" applyNumberFormat="1" applyFont="1" applyFill="1" applyBorder="1" applyAlignment="1">
      <alignment horizontal="right" vertical="center"/>
    </xf>
    <xf numFmtId="3" fontId="15" fillId="0" borderId="1" xfId="0" applyNumberFormat="1" applyFont="1" applyFill="1" applyBorder="1" applyAlignment="1">
      <alignment horizontal="right" vertical="center"/>
    </xf>
    <xf numFmtId="164" fontId="15" fillId="0" borderId="30" xfId="3" applyNumberFormat="1" applyFont="1" applyFill="1" applyBorder="1" applyAlignment="1">
      <alignment horizontal="right" vertical="center"/>
    </xf>
    <xf numFmtId="49" fontId="15" fillId="0" borderId="60" xfId="8" applyNumberFormat="1" applyFont="1" applyFill="1" applyBorder="1" applyAlignment="1">
      <alignment horizontal="center" vertical="center"/>
    </xf>
    <xf numFmtId="49" fontId="15" fillId="0" borderId="51" xfId="8" applyNumberFormat="1" applyFont="1" applyFill="1" applyBorder="1" applyAlignment="1">
      <alignment horizontal="center" vertical="center"/>
    </xf>
    <xf numFmtId="0" fontId="15" fillId="0" borderId="59" xfId="8" applyFont="1" applyFill="1" applyBorder="1" applyAlignment="1">
      <alignment horizontal="center" vertical="center"/>
    </xf>
    <xf numFmtId="49" fontId="15" fillId="0" borderId="50" xfId="8" applyNumberFormat="1" applyFont="1" applyFill="1" applyBorder="1" applyAlignment="1">
      <alignment horizontal="center" vertical="center"/>
    </xf>
    <xf numFmtId="0" fontId="15" fillId="0" borderId="1" xfId="0" applyFont="1" applyFill="1" applyBorder="1" applyAlignment="1">
      <alignment horizontal="left" vertical="center" wrapText="1"/>
    </xf>
    <xf numFmtId="3" fontId="15" fillId="0" borderId="15" xfId="0" applyNumberFormat="1" applyFont="1" applyFill="1" applyBorder="1" applyAlignment="1">
      <alignment vertical="center"/>
    </xf>
    <xf numFmtId="3" fontId="15" fillId="0" borderId="15" xfId="4" applyNumberFormat="1" applyFont="1" applyFill="1" applyBorder="1" applyAlignment="1">
      <alignment vertical="center"/>
    </xf>
    <xf numFmtId="0" fontId="15" fillId="0" borderId="44" xfId="0" applyFont="1" applyFill="1" applyBorder="1" applyAlignment="1">
      <alignment vertical="center" wrapText="1"/>
    </xf>
    <xf numFmtId="0" fontId="15" fillId="0" borderId="21" xfId="0" applyNumberFormat="1" applyFont="1" applyFill="1" applyBorder="1" applyAlignment="1">
      <alignment horizontal="right" vertical="center"/>
    </xf>
    <xf numFmtId="0" fontId="15" fillId="0" borderId="19" xfId="0" applyNumberFormat="1" applyFont="1" applyFill="1" applyBorder="1" applyAlignment="1">
      <alignment horizontal="center" vertical="center"/>
    </xf>
    <xf numFmtId="0" fontId="15" fillId="0" borderId="8" xfId="0" applyNumberFormat="1" applyFont="1" applyFill="1" applyBorder="1" applyAlignment="1">
      <alignment horizontal="center" vertical="center"/>
    </xf>
    <xf numFmtId="3" fontId="15" fillId="0" borderId="25" xfId="1" applyNumberFormat="1" applyFont="1" applyFill="1" applyBorder="1" applyAlignment="1">
      <alignment horizontal="right" vertical="center"/>
    </xf>
    <xf numFmtId="3" fontId="15" fillId="0" borderId="8" xfId="0" applyNumberFormat="1" applyFont="1" applyFill="1" applyBorder="1" applyAlignment="1">
      <alignment horizontal="right" vertical="center"/>
    </xf>
    <xf numFmtId="3" fontId="15" fillId="0" borderId="22" xfId="0" applyNumberFormat="1" applyFont="1" applyFill="1" applyBorder="1" applyAlignment="1">
      <alignment horizontal="right" vertical="center"/>
    </xf>
    <xf numFmtId="49" fontId="15" fillId="0" borderId="6" xfId="8" applyNumberFormat="1" applyFont="1" applyFill="1" applyBorder="1" applyAlignment="1">
      <alignment horizontal="center" vertical="center"/>
    </xf>
    <xf numFmtId="49" fontId="15" fillId="0" borderId="4" xfId="8" applyNumberFormat="1" applyFont="1" applyFill="1" applyBorder="1" applyAlignment="1">
      <alignment horizontal="center" vertical="center"/>
    </xf>
    <xf numFmtId="49" fontId="15" fillId="0" borderId="3" xfId="8" applyNumberFormat="1" applyFont="1" applyFill="1" applyBorder="1" applyAlignment="1">
      <alignment horizontal="center" vertical="center"/>
    </xf>
    <xf numFmtId="0" fontId="15" fillId="0" borderId="9" xfId="0" applyFont="1" applyFill="1" applyBorder="1" applyAlignment="1">
      <alignment vertical="center" wrapText="1"/>
    </xf>
    <xf numFmtId="0" fontId="15" fillId="0" borderId="43" xfId="9" applyFont="1" applyFill="1" applyBorder="1" applyAlignment="1">
      <alignment horizontal="left" vertical="center" wrapText="1"/>
    </xf>
    <xf numFmtId="0" fontId="15" fillId="0" borderId="8" xfId="9" applyFont="1" applyFill="1" applyBorder="1" applyAlignment="1">
      <alignment horizontal="left" vertical="center" wrapText="1"/>
    </xf>
    <xf numFmtId="3" fontId="15" fillId="0" borderId="20" xfId="1" applyNumberFormat="1" applyFont="1" applyFill="1" applyBorder="1" applyAlignment="1">
      <alignment vertical="center"/>
    </xf>
    <xf numFmtId="49" fontId="15" fillId="0" borderId="36" xfId="0" applyNumberFormat="1" applyFont="1" applyFill="1" applyBorder="1" applyAlignment="1">
      <alignment horizontal="right" vertical="center"/>
    </xf>
    <xf numFmtId="3" fontId="15" fillId="0" borderId="43" xfId="3" applyNumberFormat="1" applyFont="1" applyFill="1" applyBorder="1" applyAlignment="1">
      <alignment vertical="center"/>
    </xf>
    <xf numFmtId="3" fontId="15" fillId="0" borderId="44" xfId="3" applyNumberFormat="1" applyFont="1" applyFill="1" applyBorder="1" applyAlignment="1">
      <alignment vertical="center"/>
    </xf>
    <xf numFmtId="3" fontId="15" fillId="0" borderId="40" xfId="3" applyNumberFormat="1" applyFont="1" applyFill="1" applyBorder="1" applyAlignment="1">
      <alignment vertical="center"/>
    </xf>
    <xf numFmtId="0" fontId="15" fillId="0" borderId="57" xfId="0" applyFont="1" applyFill="1" applyBorder="1" applyAlignment="1" applyProtection="1">
      <alignment horizontal="center" vertical="center"/>
      <protection locked="0"/>
    </xf>
    <xf numFmtId="0" fontId="15" fillId="0" borderId="50" xfId="1" applyFont="1" applyFill="1" applyBorder="1" applyAlignment="1">
      <alignment vertical="center"/>
    </xf>
    <xf numFmtId="0" fontId="15" fillId="0" borderId="58" xfId="1" applyFont="1" applyFill="1" applyBorder="1" applyAlignment="1">
      <alignment vertical="center"/>
    </xf>
    <xf numFmtId="0" fontId="15" fillId="0" borderId="56" xfId="0" applyFont="1" applyFill="1" applyBorder="1" applyAlignment="1" applyProtection="1">
      <alignment horizontal="center" vertical="center"/>
      <protection locked="0"/>
    </xf>
    <xf numFmtId="49" fontId="15" fillId="0" borderId="21" xfId="0" applyNumberFormat="1" applyFont="1" applyFill="1" applyBorder="1" applyAlignment="1">
      <alignment horizontal="right" vertical="center"/>
    </xf>
    <xf numFmtId="0" fontId="15" fillId="0" borderId="23" xfId="0" applyFont="1" applyFill="1" applyBorder="1" applyAlignment="1" applyProtection="1">
      <alignment horizontal="center" vertical="center"/>
      <protection locked="0"/>
    </xf>
    <xf numFmtId="0" fontId="15" fillId="0" borderId="7" xfId="0" applyFont="1" applyFill="1" applyBorder="1" applyAlignment="1">
      <alignment vertical="center"/>
    </xf>
    <xf numFmtId="0" fontId="15" fillId="0" borderId="27" xfId="9" applyFont="1" applyFill="1" applyBorder="1" applyAlignment="1">
      <alignment vertical="center" wrapText="1"/>
    </xf>
    <xf numFmtId="0" fontId="15" fillId="0" borderId="13" xfId="0" applyFont="1" applyFill="1" applyBorder="1" applyAlignment="1">
      <alignment horizontal="right" vertical="center"/>
    </xf>
    <xf numFmtId="49" fontId="15" fillId="0" borderId="2" xfId="1" applyNumberFormat="1" applyFont="1" applyFill="1" applyBorder="1" applyAlignment="1">
      <alignment horizontal="center" vertical="center"/>
    </xf>
    <xf numFmtId="49" fontId="15" fillId="0" borderId="30" xfId="1" applyNumberFormat="1" applyFont="1" applyFill="1" applyBorder="1" applyAlignment="1">
      <alignment horizontal="center" vertical="center"/>
    </xf>
    <xf numFmtId="49" fontId="15" fillId="0" borderId="43" xfId="1" applyNumberFormat="1" applyFont="1" applyFill="1" applyBorder="1" applyAlignment="1">
      <alignment horizontal="center" vertical="center" wrapText="1"/>
    </xf>
    <xf numFmtId="0" fontId="15" fillId="0" borderId="6" xfId="8" applyFont="1" applyFill="1" applyBorder="1" applyAlignment="1">
      <alignment horizontal="right" vertical="center"/>
    </xf>
    <xf numFmtId="0" fontId="15" fillId="0" borderId="3" xfId="0" applyFont="1" applyFill="1" applyBorder="1" applyAlignment="1">
      <alignment vertical="center"/>
    </xf>
    <xf numFmtId="3" fontId="15" fillId="0" borderId="6" xfId="0" applyNumberFormat="1" applyFont="1" applyFill="1" applyBorder="1" applyAlignment="1">
      <alignment horizontal="right" vertical="center"/>
    </xf>
    <xf numFmtId="164" fontId="15" fillId="0" borderId="3" xfId="3" applyNumberFormat="1" applyFont="1" applyFill="1" applyBorder="1" applyAlignment="1">
      <alignment vertical="center"/>
    </xf>
    <xf numFmtId="0" fontId="15" fillId="0" borderId="51" xfId="8" applyNumberFormat="1" applyFont="1" applyFill="1" applyBorder="1" applyAlignment="1">
      <alignment horizontal="right" vertical="center"/>
    </xf>
    <xf numFmtId="0" fontId="15" fillId="0" borderId="59" xfId="8" applyNumberFormat="1" applyFont="1" applyFill="1" applyBorder="1" applyAlignment="1">
      <alignment horizontal="center" vertical="center"/>
    </xf>
    <xf numFmtId="3" fontId="15" fillId="0" borderId="61" xfId="1" applyNumberFormat="1" applyFont="1" applyFill="1" applyBorder="1" applyAlignment="1">
      <alignment vertical="center"/>
    </xf>
    <xf numFmtId="165" fontId="15" fillId="0" borderId="59" xfId="8" applyNumberFormat="1" applyFont="1" applyFill="1" applyBorder="1" applyAlignment="1">
      <alignment horizontal="right" vertical="center"/>
    </xf>
    <xf numFmtId="49" fontId="15" fillId="0" borderId="58" xfId="1" applyNumberFormat="1" applyFont="1" applyFill="1" applyBorder="1" applyAlignment="1">
      <alignment horizontal="center" vertical="center"/>
    </xf>
    <xf numFmtId="17" fontId="15" fillId="0" borderId="51" xfId="8" applyNumberFormat="1" applyFont="1" applyFill="1" applyBorder="1" applyAlignment="1">
      <alignment horizontal="center" vertical="center"/>
    </xf>
    <xf numFmtId="14" fontId="15" fillId="0" borderId="51" xfId="8" applyNumberFormat="1" applyFont="1" applyFill="1" applyBorder="1" applyAlignment="1">
      <alignment horizontal="center" vertical="center"/>
    </xf>
    <xf numFmtId="49" fontId="15" fillId="0" borderId="50" xfId="1" applyNumberFormat="1" applyFont="1" applyFill="1" applyBorder="1" applyAlignment="1">
      <alignment horizontal="center" vertical="center"/>
    </xf>
    <xf numFmtId="0" fontId="15" fillId="0" borderId="64" xfId="8" applyNumberFormat="1" applyFont="1" applyFill="1" applyBorder="1" applyAlignment="1">
      <alignment horizontal="left" vertical="center" wrapText="1"/>
    </xf>
    <xf numFmtId="3" fontId="14" fillId="7" borderId="48" xfId="1" applyNumberFormat="1" applyFont="1" applyFill="1" applyBorder="1" applyAlignment="1">
      <alignment vertical="center"/>
    </xf>
    <xf numFmtId="3" fontId="14" fillId="7" borderId="29" xfId="1" applyNumberFormat="1" applyFont="1" applyFill="1" applyBorder="1" applyAlignment="1">
      <alignment horizontal="center" vertical="center"/>
    </xf>
    <xf numFmtId="3" fontId="14" fillId="7" borderId="48" xfId="1" applyNumberFormat="1" applyFont="1" applyFill="1" applyBorder="1" applyAlignment="1">
      <alignment horizontal="center" vertical="center"/>
    </xf>
    <xf numFmtId="3" fontId="14" fillId="7" borderId="32" xfId="1" applyNumberFormat="1" applyFont="1" applyFill="1" applyBorder="1" applyAlignment="1">
      <alignment horizontal="center" vertical="center"/>
    </xf>
    <xf numFmtId="49" fontId="15" fillId="2" borderId="52" xfId="1" applyNumberFormat="1" applyFont="1" applyFill="1" applyBorder="1" applyAlignment="1">
      <alignment horizontal="left" vertical="center" wrapText="1"/>
    </xf>
    <xf numFmtId="4" fontId="15" fillId="0" borderId="34" xfId="5" applyNumberFormat="1" applyFont="1" applyFill="1" applyBorder="1" applyAlignment="1">
      <alignment horizontal="left" vertical="center" wrapText="1"/>
    </xf>
    <xf numFmtId="0" fontId="4" fillId="0" borderId="0" xfId="4" applyFont="1" applyAlignment="1">
      <alignment vertical="center"/>
    </xf>
    <xf numFmtId="0" fontId="4" fillId="0" borderId="0" xfId="4" applyFont="1" applyAlignment="1">
      <alignment horizontal="center" vertical="center"/>
    </xf>
    <xf numFmtId="0" fontId="4" fillId="0" borderId="0" xfId="4" applyFont="1" applyAlignment="1">
      <alignment horizontal="left" vertical="center"/>
    </xf>
    <xf numFmtId="0" fontId="9" fillId="0" borderId="71" xfId="4" quotePrefix="1" applyFont="1" applyBorder="1" applyAlignment="1">
      <alignment horizontal="left" vertical="center"/>
    </xf>
    <xf numFmtId="0" fontId="9" fillId="0" borderId="79" xfId="4" applyFont="1" applyBorder="1" applyAlignment="1">
      <alignment vertical="center"/>
    </xf>
    <xf numFmtId="0" fontId="9" fillId="0" borderId="54" xfId="4" applyFont="1" applyBorder="1" applyAlignment="1">
      <alignment horizontal="centerContinuous" vertical="center"/>
    </xf>
    <xf numFmtId="0" fontId="9" fillId="0" borderId="75" xfId="4" applyFont="1" applyBorder="1" applyAlignment="1">
      <alignment horizontal="centerContinuous" vertical="center"/>
    </xf>
    <xf numFmtId="0" fontId="9" fillId="0" borderId="47" xfId="1" applyFont="1" applyBorder="1" applyAlignment="1">
      <alignment horizontal="center" vertical="center"/>
    </xf>
    <xf numFmtId="0" fontId="9" fillId="0" borderId="5" xfId="4" applyFont="1" applyBorder="1" applyAlignment="1">
      <alignment horizontal="centerContinuous" vertical="center"/>
    </xf>
    <xf numFmtId="0" fontId="9" fillId="0" borderId="9" xfId="4" applyFont="1" applyBorder="1" applyAlignment="1">
      <alignment horizontal="centerContinuous" vertical="center"/>
    </xf>
    <xf numFmtId="0" fontId="9" fillId="0" borderId="23" xfId="4" applyFont="1" applyBorder="1" applyAlignment="1">
      <alignment horizontal="centerContinuous" vertical="center"/>
    </xf>
    <xf numFmtId="0" fontId="9" fillId="0" borderId="24" xfId="4" applyFont="1" applyBorder="1" applyAlignment="1">
      <alignment horizontal="centerContinuous" vertical="center"/>
    </xf>
    <xf numFmtId="0" fontId="3" fillId="3" borderId="2" xfId="0" applyFont="1" applyFill="1" applyBorder="1" applyAlignment="1">
      <alignment vertical="center"/>
    </xf>
    <xf numFmtId="3" fontId="9" fillId="4" borderId="1" xfId="1" applyNumberFormat="1" applyFont="1" applyFill="1" applyBorder="1" applyAlignment="1">
      <alignment horizontal="right" vertical="center"/>
    </xf>
    <xf numFmtId="165" fontId="9" fillId="4" borderId="2" xfId="4" applyNumberFormat="1" applyFont="1" applyFill="1" applyBorder="1" applyAlignment="1">
      <alignment vertical="center"/>
    </xf>
    <xf numFmtId="165" fontId="9" fillId="4" borderId="27" xfId="4" applyNumberFormat="1" applyFont="1" applyFill="1" applyBorder="1" applyAlignment="1">
      <alignment vertical="center"/>
    </xf>
    <xf numFmtId="0" fontId="10" fillId="2" borderId="41" xfId="0" applyFont="1" applyFill="1" applyBorder="1" applyAlignment="1">
      <alignment vertical="center" wrapText="1"/>
    </xf>
    <xf numFmtId="3" fontId="2" fillId="0" borderId="17" xfId="1" applyNumberFormat="1" applyFont="1" applyFill="1" applyBorder="1" applyAlignment="1">
      <alignment horizontal="right" vertical="center"/>
    </xf>
    <xf numFmtId="165" fontId="4" fillId="0" borderId="42" xfId="4" applyNumberFormat="1" applyFont="1" applyBorder="1" applyAlignment="1">
      <alignment vertical="center"/>
    </xf>
    <xf numFmtId="165" fontId="4" fillId="0" borderId="53" xfId="4" applyNumberFormat="1" applyFont="1" applyBorder="1" applyAlignment="1">
      <alignment vertical="center"/>
    </xf>
    <xf numFmtId="0" fontId="9" fillId="4" borderId="2" xfId="0" applyFont="1" applyFill="1" applyBorder="1" applyAlignment="1">
      <alignment vertical="center"/>
    </xf>
    <xf numFmtId="3" fontId="9" fillId="3" borderId="1" xfId="1" applyNumberFormat="1" applyFont="1" applyFill="1" applyBorder="1" applyAlignment="1">
      <alignment horizontal="right" vertical="center"/>
    </xf>
    <xf numFmtId="0" fontId="10" fillId="2" borderId="41" xfId="0" applyFont="1" applyFill="1" applyBorder="1" applyAlignment="1">
      <alignment vertical="center"/>
    </xf>
    <xf numFmtId="3" fontId="4" fillId="0" borderId="41" xfId="3" applyNumberFormat="1" applyFont="1" applyFill="1" applyBorder="1" applyAlignment="1">
      <alignment vertical="center"/>
    </xf>
    <xf numFmtId="165" fontId="4" fillId="0" borderId="34" xfId="4" applyNumberFormat="1" applyFont="1" applyBorder="1" applyAlignment="1">
      <alignment vertical="center"/>
    </xf>
    <xf numFmtId="0" fontId="10" fillId="2" borderId="38" xfId="0" applyFont="1" applyFill="1" applyBorder="1" applyAlignment="1">
      <alignment vertical="center"/>
    </xf>
    <xf numFmtId="0" fontId="10" fillId="0" borderId="38" xfId="0" applyFont="1" applyFill="1" applyBorder="1" applyAlignment="1">
      <alignment vertical="center"/>
    </xf>
    <xf numFmtId="165" fontId="4" fillId="0" borderId="42" xfId="4" applyNumberFormat="1" applyFont="1" applyFill="1" applyBorder="1" applyAlignment="1">
      <alignment vertical="center"/>
    </xf>
    <xf numFmtId="165" fontId="4" fillId="0" borderId="37" xfId="4" applyNumberFormat="1" applyFont="1" applyFill="1" applyBorder="1" applyAlignment="1">
      <alignment vertical="center"/>
    </xf>
    <xf numFmtId="0" fontId="10" fillId="2" borderId="38" xfId="0" applyFont="1" applyFill="1" applyBorder="1" applyAlignment="1">
      <alignment vertical="center" wrapText="1"/>
    </xf>
    <xf numFmtId="165" fontId="4" fillId="0" borderId="42" xfId="4" applyNumberFormat="1" applyFont="1" applyFill="1" applyBorder="1" applyAlignment="1">
      <alignment horizontal="right" vertical="center" wrapText="1"/>
    </xf>
    <xf numFmtId="165" fontId="4" fillId="0" borderId="15" xfId="4" applyNumberFormat="1" applyFont="1" applyBorder="1" applyAlignment="1">
      <alignment horizontal="right" vertical="center" wrapText="1"/>
    </xf>
    <xf numFmtId="0" fontId="10" fillId="0" borderId="21" xfId="0" applyFont="1" applyFill="1" applyBorder="1" applyAlignment="1">
      <alignment vertical="center"/>
    </xf>
    <xf numFmtId="3" fontId="4" fillId="2" borderId="41" xfId="3" applyNumberFormat="1" applyFont="1" applyFill="1" applyBorder="1" applyAlignment="1">
      <alignment vertical="center"/>
    </xf>
    <xf numFmtId="165" fontId="4" fillId="0" borderId="36" xfId="4" applyNumberFormat="1" applyFont="1" applyFill="1" applyBorder="1" applyAlignment="1">
      <alignment vertical="center"/>
    </xf>
    <xf numFmtId="0" fontId="9" fillId="4" borderId="1" xfId="0" applyFont="1" applyFill="1" applyBorder="1" applyAlignment="1">
      <alignment vertical="center"/>
    </xf>
    <xf numFmtId="165" fontId="4" fillId="0" borderId="41" xfId="4" applyNumberFormat="1" applyFont="1" applyBorder="1" applyAlignment="1">
      <alignment vertical="center"/>
    </xf>
    <xf numFmtId="165" fontId="4" fillId="0" borderId="34" xfId="4" applyNumberFormat="1" applyFont="1" applyFill="1" applyBorder="1" applyAlignment="1">
      <alignment vertical="center"/>
    </xf>
    <xf numFmtId="0" fontId="10" fillId="2" borderId="36" xfId="0" applyFont="1" applyFill="1" applyBorder="1" applyAlignment="1">
      <alignment vertical="center"/>
    </xf>
    <xf numFmtId="165" fontId="4" fillId="0" borderId="36" xfId="4" applyNumberFormat="1" applyFont="1" applyBorder="1" applyAlignment="1">
      <alignment vertical="center"/>
    </xf>
    <xf numFmtId="0" fontId="9" fillId="0" borderId="36" xfId="0" applyFont="1" applyFill="1" applyBorder="1" applyAlignment="1">
      <alignment vertical="center"/>
    </xf>
    <xf numFmtId="165" fontId="4" fillId="0" borderId="36" xfId="4" applyNumberFormat="1" applyFont="1" applyBorder="1" applyAlignment="1">
      <alignment horizontal="center" vertical="center"/>
    </xf>
    <xf numFmtId="0" fontId="10" fillId="0" borderId="36" xfId="0" applyFont="1" applyFill="1" applyBorder="1" applyAlignment="1">
      <alignment vertical="center"/>
    </xf>
    <xf numFmtId="165" fontId="4" fillId="0" borderId="34" xfId="4" applyNumberFormat="1" applyFont="1" applyFill="1" applyBorder="1" applyAlignment="1">
      <alignment horizontal="center" vertical="center"/>
    </xf>
    <xf numFmtId="0" fontId="10" fillId="0" borderId="41" xfId="0" applyFont="1" applyFill="1" applyBorder="1" applyAlignment="1">
      <alignment vertical="center"/>
    </xf>
    <xf numFmtId="165" fontId="4" fillId="0" borderId="15" xfId="4" applyNumberFormat="1" applyFont="1" applyFill="1" applyBorder="1" applyAlignment="1">
      <alignment vertical="center"/>
    </xf>
    <xf numFmtId="164" fontId="4" fillId="0" borderId="41" xfId="4" applyNumberFormat="1" applyFont="1" applyBorder="1" applyAlignment="1">
      <alignment vertical="center"/>
    </xf>
    <xf numFmtId="164" fontId="4" fillId="0" borderId="41" xfId="4" applyNumberFormat="1" applyFont="1" applyBorder="1" applyAlignment="1">
      <alignment horizontal="center" vertical="center"/>
    </xf>
    <xf numFmtId="0" fontId="10" fillId="2" borderId="61" xfId="0" applyFont="1" applyFill="1" applyBorder="1" applyAlignment="1">
      <alignment vertical="center"/>
    </xf>
    <xf numFmtId="165" fontId="4" fillId="0" borderId="15" xfId="4" applyNumberFormat="1" applyFont="1" applyBorder="1" applyAlignment="1">
      <alignment vertical="center"/>
    </xf>
    <xf numFmtId="0" fontId="11" fillId="0" borderId="36" xfId="10" applyFont="1" applyFill="1" applyBorder="1" applyAlignment="1">
      <alignment vertical="center"/>
    </xf>
    <xf numFmtId="0" fontId="9" fillId="4" borderId="71" xfId="0" applyFont="1" applyFill="1" applyBorder="1" applyAlignment="1">
      <alignment vertical="center"/>
    </xf>
    <xf numFmtId="0" fontId="10" fillId="2" borderId="71" xfId="0" applyFont="1" applyFill="1" applyBorder="1" applyAlignment="1">
      <alignment vertical="center" wrapText="1"/>
    </xf>
    <xf numFmtId="0" fontId="9" fillId="0" borderId="38" xfId="0" applyFont="1" applyFill="1" applyBorder="1" applyAlignment="1">
      <alignment vertical="center" wrapText="1"/>
    </xf>
    <xf numFmtId="165" fontId="4" fillId="0" borderId="15" xfId="4" applyNumberFormat="1" applyFont="1" applyFill="1" applyBorder="1" applyAlignment="1">
      <alignment horizontal="center" vertical="center"/>
    </xf>
    <xf numFmtId="0" fontId="10" fillId="2" borderId="13" xfId="0" applyFont="1" applyFill="1" applyBorder="1" applyAlignment="1">
      <alignment vertical="center" wrapText="1"/>
    </xf>
    <xf numFmtId="165" fontId="4" fillId="0" borderId="13" xfId="4" applyNumberFormat="1" applyFont="1" applyBorder="1" applyAlignment="1">
      <alignment vertical="center"/>
    </xf>
    <xf numFmtId="165" fontId="4" fillId="0" borderId="11" xfId="4" applyNumberFormat="1" applyFont="1" applyBorder="1" applyAlignment="1">
      <alignment vertical="center"/>
    </xf>
    <xf numFmtId="0" fontId="10" fillId="2" borderId="61" xfId="0" applyFont="1" applyFill="1" applyBorder="1" applyAlignment="1">
      <alignment vertical="center" wrapText="1"/>
    </xf>
    <xf numFmtId="3" fontId="4" fillId="0" borderId="47" xfId="3" applyNumberFormat="1" applyFont="1" applyFill="1" applyBorder="1" applyAlignment="1">
      <alignment vertical="center"/>
    </xf>
    <xf numFmtId="165" fontId="4" fillId="0" borderId="58" xfId="4" applyNumberFormat="1" applyFont="1" applyBorder="1" applyAlignment="1">
      <alignment horizontal="right" vertical="center"/>
    </xf>
    <xf numFmtId="165" fontId="4" fillId="0" borderId="50" xfId="4" applyNumberFormat="1" applyFont="1" applyBorder="1" applyAlignment="1">
      <alignment horizontal="right" vertical="center"/>
    </xf>
    <xf numFmtId="0" fontId="10" fillId="2" borderId="13" xfId="0" applyFont="1" applyFill="1" applyBorder="1" applyAlignment="1">
      <alignment vertical="center"/>
    </xf>
    <xf numFmtId="3" fontId="4" fillId="2" borderId="17" xfId="3" applyNumberFormat="1" applyFont="1" applyFill="1" applyBorder="1" applyAlignment="1">
      <alignment vertical="center"/>
    </xf>
    <xf numFmtId="3" fontId="4" fillId="2" borderId="38" xfId="3" applyNumberFormat="1" applyFont="1" applyFill="1" applyBorder="1" applyAlignment="1">
      <alignment vertical="center"/>
    </xf>
    <xf numFmtId="0" fontId="10" fillId="2" borderId="5" xfId="0" applyFont="1" applyFill="1" applyBorder="1" applyAlignment="1">
      <alignment vertical="center"/>
    </xf>
    <xf numFmtId="0" fontId="12" fillId="4" borderId="80" xfId="4" quotePrefix="1" applyFont="1" applyFill="1" applyBorder="1" applyAlignment="1">
      <alignment horizontal="left" vertical="center"/>
    </xf>
    <xf numFmtId="3" fontId="13" fillId="4" borderId="81" xfId="4" applyNumberFormat="1" applyFont="1" applyFill="1" applyBorder="1" applyAlignment="1">
      <alignment vertical="center"/>
    </xf>
    <xf numFmtId="3" fontId="13" fillId="4" borderId="80" xfId="4" applyNumberFormat="1" applyFont="1" applyFill="1" applyBorder="1" applyAlignment="1">
      <alignment vertical="center"/>
    </xf>
    <xf numFmtId="3" fontId="13" fillId="4" borderId="82" xfId="4" applyNumberFormat="1" applyFont="1" applyFill="1" applyBorder="1" applyAlignment="1">
      <alignment vertical="center"/>
    </xf>
    <xf numFmtId="165" fontId="13" fillId="4" borderId="83" xfId="4" applyNumberFormat="1" applyFont="1" applyFill="1" applyBorder="1" applyAlignment="1">
      <alignment vertical="center"/>
    </xf>
    <xf numFmtId="165" fontId="13" fillId="4" borderId="82" xfId="4" applyNumberFormat="1" applyFont="1" applyFill="1" applyBorder="1" applyAlignment="1">
      <alignment vertical="center"/>
    </xf>
    <xf numFmtId="0" fontId="0" fillId="0" borderId="0" xfId="0" applyAlignment="1">
      <alignment vertical="center"/>
    </xf>
    <xf numFmtId="0" fontId="9" fillId="0" borderId="71" xfId="1" applyFont="1" applyFill="1" applyBorder="1" applyAlignment="1">
      <alignment horizontal="center" vertical="center"/>
    </xf>
    <xf numFmtId="0" fontId="15" fillId="0" borderId="32" xfId="0" applyFont="1" applyFill="1" applyBorder="1" applyAlignment="1">
      <alignment vertical="center" wrapText="1"/>
    </xf>
    <xf numFmtId="49" fontId="15" fillId="0" borderId="60" xfId="1" applyNumberFormat="1" applyFont="1" applyFill="1" applyBorder="1" applyAlignment="1">
      <alignment horizontal="center" vertical="center"/>
    </xf>
    <xf numFmtId="49" fontId="15" fillId="0" borderId="85" xfId="1" applyNumberFormat="1" applyFont="1" applyFill="1" applyBorder="1" applyAlignment="1">
      <alignment horizontal="center" vertical="center"/>
    </xf>
    <xf numFmtId="0" fontId="15" fillId="0" borderId="34" xfId="0" applyNumberFormat="1" applyFont="1" applyFill="1" applyBorder="1" applyAlignment="1">
      <alignment horizontal="left" vertical="center" wrapText="1"/>
    </xf>
    <xf numFmtId="0" fontId="14" fillId="8" borderId="71" xfId="1" applyFont="1" applyFill="1" applyBorder="1" applyAlignment="1">
      <alignment horizontal="right" vertical="center"/>
    </xf>
    <xf numFmtId="0" fontId="14" fillId="8" borderId="78" xfId="1" applyFont="1" applyFill="1" applyBorder="1" applyAlignment="1">
      <alignment horizontal="center" vertical="center"/>
    </xf>
    <xf numFmtId="0" fontId="14" fillId="8" borderId="77" xfId="1" applyFont="1" applyFill="1" applyBorder="1" applyAlignment="1">
      <alignment horizontal="center" vertical="center"/>
    </xf>
    <xf numFmtId="3" fontId="14" fillId="8" borderId="76" xfId="1" applyNumberFormat="1" applyFont="1" applyFill="1" applyBorder="1" applyAlignment="1">
      <alignment horizontal="center" vertical="center"/>
    </xf>
    <xf numFmtId="0" fontId="14" fillId="8" borderId="76" xfId="1" applyFont="1" applyFill="1" applyBorder="1" applyAlignment="1">
      <alignment horizontal="left" vertical="center" wrapText="1"/>
    </xf>
    <xf numFmtId="0" fontId="14" fillId="8" borderId="47" xfId="1" applyFont="1" applyFill="1" applyBorder="1" applyAlignment="1">
      <alignment horizontal="right" vertical="center"/>
    </xf>
    <xf numFmtId="0" fontId="14" fillId="8" borderId="62" xfId="1" applyFont="1" applyFill="1" applyBorder="1" applyAlignment="1">
      <alignment horizontal="center" vertical="center"/>
    </xf>
    <xf numFmtId="0" fontId="14" fillId="8" borderId="45" xfId="1" applyFont="1" applyFill="1" applyBorder="1" applyAlignment="1">
      <alignment horizontal="center" vertical="center"/>
    </xf>
    <xf numFmtId="3" fontId="14" fillId="8" borderId="73" xfId="1" applyNumberFormat="1" applyFont="1" applyFill="1" applyBorder="1" applyAlignment="1">
      <alignment horizontal="center" vertical="center"/>
    </xf>
    <xf numFmtId="3" fontId="14" fillId="8" borderId="51" xfId="1" applyNumberFormat="1" applyFont="1" applyFill="1" applyBorder="1" applyAlignment="1">
      <alignment horizontal="center" vertical="center"/>
    </xf>
    <xf numFmtId="3" fontId="14" fillId="8" borderId="46" xfId="1" applyNumberFormat="1" applyFont="1" applyFill="1" applyBorder="1" applyAlignment="1">
      <alignment horizontal="center" vertical="center"/>
    </xf>
    <xf numFmtId="49" fontId="14" fillId="8" borderId="46" xfId="1" applyNumberFormat="1" applyFont="1" applyFill="1" applyBorder="1" applyAlignment="1">
      <alignment horizontal="center" vertical="center"/>
    </xf>
    <xf numFmtId="3" fontId="14" fillId="8" borderId="62" xfId="1" applyNumberFormat="1" applyFont="1" applyFill="1" applyBorder="1" applyAlignment="1">
      <alignment horizontal="center" vertical="center"/>
    </xf>
    <xf numFmtId="0" fontId="14" fillId="8" borderId="74" xfId="1" applyFont="1" applyFill="1" applyBorder="1" applyAlignment="1">
      <alignment horizontal="center" vertical="center"/>
    </xf>
    <xf numFmtId="0" fontId="14" fillId="8" borderId="73" xfId="1" applyFont="1" applyFill="1" applyBorder="1" applyAlignment="1">
      <alignment horizontal="center" vertical="center" wrapText="1"/>
    </xf>
    <xf numFmtId="0" fontId="14" fillId="8" borderId="20" xfId="1" applyFont="1" applyFill="1" applyBorder="1" applyAlignment="1">
      <alignment horizontal="right" vertical="center"/>
    </xf>
    <xf numFmtId="0" fontId="14" fillId="8" borderId="8" xfId="1" applyFont="1" applyFill="1" applyBorder="1" applyAlignment="1">
      <alignment horizontal="center" vertical="center"/>
    </xf>
    <xf numFmtId="0" fontId="14" fillId="8" borderId="7" xfId="1" applyFont="1" applyFill="1" applyBorder="1" applyAlignment="1">
      <alignment horizontal="center" vertical="center"/>
    </xf>
    <xf numFmtId="3" fontId="14" fillId="8" borderId="19" xfId="1" applyNumberFormat="1" applyFont="1" applyFill="1" applyBorder="1" applyAlignment="1">
      <alignment horizontal="center" vertical="center"/>
    </xf>
    <xf numFmtId="3" fontId="14" fillId="8" borderId="25" xfId="1" applyNumberFormat="1" applyFont="1" applyFill="1" applyBorder="1" applyAlignment="1">
      <alignment horizontal="center" vertical="center"/>
    </xf>
    <xf numFmtId="3" fontId="14" fillId="8" borderId="8" xfId="1" applyNumberFormat="1" applyFont="1" applyFill="1" applyBorder="1" applyAlignment="1">
      <alignment horizontal="center" vertical="center"/>
    </xf>
    <xf numFmtId="3" fontId="14" fillId="8" borderId="22" xfId="1" applyNumberFormat="1" applyFont="1" applyFill="1" applyBorder="1" applyAlignment="1">
      <alignment horizontal="center" vertical="center"/>
    </xf>
    <xf numFmtId="49" fontId="14" fillId="8" borderId="19" xfId="1" applyNumberFormat="1" applyFont="1" applyFill="1" applyBorder="1" applyAlignment="1">
      <alignment horizontal="center" vertical="center"/>
    </xf>
    <xf numFmtId="1" fontId="14" fillId="8" borderId="19" xfId="3" applyNumberFormat="1" applyFont="1" applyFill="1" applyBorder="1" applyAlignment="1">
      <alignment horizontal="centerContinuous" vertical="center"/>
    </xf>
    <xf numFmtId="0" fontId="14" fillId="8" borderId="21" xfId="1" applyFont="1" applyFill="1" applyBorder="1" applyAlignment="1">
      <alignment horizontal="center" vertical="center"/>
    </xf>
    <xf numFmtId="0" fontId="14" fillId="8" borderId="23" xfId="1" applyFont="1" applyFill="1" applyBorder="1" applyAlignment="1">
      <alignment horizontal="center" vertical="center"/>
    </xf>
    <xf numFmtId="0" fontId="14" fillId="8" borderId="22" xfId="1" applyFont="1" applyFill="1" applyBorder="1" applyAlignment="1">
      <alignment horizontal="left" vertical="center" wrapText="1"/>
    </xf>
    <xf numFmtId="0" fontId="9" fillId="0" borderId="76" xfId="4" applyFont="1" applyBorder="1" applyAlignment="1">
      <alignment horizontal="center" vertical="center"/>
    </xf>
    <xf numFmtId="0" fontId="9" fillId="0" borderId="22" xfId="4" applyFont="1" applyBorder="1" applyAlignment="1">
      <alignment horizontal="center" vertical="center"/>
    </xf>
    <xf numFmtId="0" fontId="8" fillId="0" borderId="0" xfId="4" applyFont="1" applyAlignment="1">
      <alignment horizontal="center" vertical="center"/>
    </xf>
    <xf numFmtId="0" fontId="0" fillId="0" borderId="0" xfId="0" applyAlignment="1">
      <alignment horizontal="center" vertical="center"/>
    </xf>
    <xf numFmtId="0" fontId="14" fillId="6" borderId="2" xfId="0" applyFont="1" applyFill="1" applyBorder="1" applyAlignment="1">
      <alignment horizontal="left" vertical="center"/>
    </xf>
    <xf numFmtId="0" fontId="14" fillId="6" borderId="31" xfId="0" applyFont="1" applyFill="1" applyBorder="1" applyAlignment="1">
      <alignment horizontal="left" vertical="center"/>
    </xf>
    <xf numFmtId="0" fontId="14" fillId="6" borderId="32" xfId="0" applyFont="1" applyFill="1" applyBorder="1" applyAlignment="1">
      <alignment horizontal="left" vertical="center"/>
    </xf>
    <xf numFmtId="0" fontId="14" fillId="4" borderId="2" xfId="0" applyFont="1" applyFill="1" applyBorder="1" applyAlignment="1">
      <alignment horizontal="left" vertical="center"/>
    </xf>
    <xf numFmtId="0" fontId="14" fillId="4" borderId="31" xfId="0" applyFont="1" applyFill="1" applyBorder="1" applyAlignment="1">
      <alignment horizontal="left" vertical="center"/>
    </xf>
    <xf numFmtId="0" fontId="14" fillId="4" borderId="32" xfId="0" applyFont="1" applyFill="1" applyBorder="1" applyAlignment="1">
      <alignment horizontal="left" vertical="center"/>
    </xf>
    <xf numFmtId="0" fontId="14" fillId="4" borderId="20" xfId="0" applyFont="1" applyFill="1" applyBorder="1" applyAlignment="1">
      <alignment horizontal="left" vertical="center"/>
    </xf>
    <xf numFmtId="0" fontId="14" fillId="4" borderId="25" xfId="0" applyFont="1" applyFill="1" applyBorder="1" applyAlignment="1">
      <alignment horizontal="left" vertical="center"/>
    </xf>
    <xf numFmtId="0" fontId="14" fillId="4" borderId="24" xfId="0" applyFont="1" applyFill="1" applyBorder="1" applyAlignment="1">
      <alignment horizontal="left" vertical="center"/>
    </xf>
    <xf numFmtId="0" fontId="14" fillId="4" borderId="2" xfId="10" applyFont="1" applyFill="1" applyBorder="1" applyAlignment="1">
      <alignment horizontal="left" vertical="center"/>
    </xf>
    <xf numFmtId="0" fontId="14" fillId="4" borderId="31" xfId="10" applyFont="1" applyFill="1" applyBorder="1" applyAlignment="1">
      <alignment horizontal="left" vertical="center"/>
    </xf>
    <xf numFmtId="0" fontId="14" fillId="4" borderId="32" xfId="10" applyFont="1" applyFill="1" applyBorder="1" applyAlignment="1">
      <alignment horizontal="left" vertical="center"/>
    </xf>
    <xf numFmtId="0" fontId="14" fillId="4" borderId="2" xfId="0" applyFont="1" applyFill="1" applyBorder="1" applyAlignment="1">
      <alignment horizontal="left" vertical="center" wrapText="1"/>
    </xf>
    <xf numFmtId="0" fontId="14" fillId="4" borderId="31"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6" borderId="20" xfId="0" applyFont="1" applyFill="1" applyBorder="1" applyAlignment="1">
      <alignment horizontal="left" vertical="center"/>
    </xf>
    <xf numFmtId="0" fontId="14" fillId="6" borderId="25" xfId="0" applyFont="1" applyFill="1" applyBorder="1" applyAlignment="1">
      <alignment horizontal="left" vertical="center"/>
    </xf>
    <xf numFmtId="0" fontId="14" fillId="6" borderId="24" xfId="0" applyFont="1" applyFill="1" applyBorder="1" applyAlignment="1">
      <alignment horizontal="left" vertical="center"/>
    </xf>
    <xf numFmtId="0" fontId="14" fillId="7" borderId="20" xfId="0" applyFont="1" applyFill="1" applyBorder="1" applyAlignment="1">
      <alignment horizontal="left" vertical="center"/>
    </xf>
    <xf numFmtId="0" fontId="14" fillId="7" borderId="25" xfId="0" applyFont="1" applyFill="1" applyBorder="1" applyAlignment="1">
      <alignment horizontal="left" vertical="center"/>
    </xf>
    <xf numFmtId="0" fontId="14" fillId="7" borderId="24" xfId="0" applyFont="1" applyFill="1" applyBorder="1" applyAlignment="1">
      <alignment horizontal="left" vertical="center"/>
    </xf>
    <xf numFmtId="49" fontId="15" fillId="0" borderId="2" xfId="1" applyNumberFormat="1" applyFont="1" applyFill="1" applyBorder="1" applyAlignment="1">
      <alignment horizontal="center" vertical="center"/>
    </xf>
    <xf numFmtId="49" fontId="15" fillId="0" borderId="48" xfId="1" applyNumberFormat="1" applyFont="1" applyFill="1" applyBorder="1" applyAlignment="1">
      <alignment horizontal="center" vertical="center"/>
    </xf>
    <xf numFmtId="0" fontId="16" fillId="7" borderId="2" xfId="0" applyFont="1" applyFill="1" applyBorder="1" applyAlignment="1">
      <alignment horizontal="left" vertical="center"/>
    </xf>
    <xf numFmtId="0" fontId="16" fillId="7" borderId="31" xfId="0" applyFont="1" applyFill="1" applyBorder="1" applyAlignment="1">
      <alignment horizontal="left" vertical="center"/>
    </xf>
    <xf numFmtId="0" fontId="16" fillId="7" borderId="32" xfId="0" applyFont="1" applyFill="1" applyBorder="1" applyAlignment="1">
      <alignment horizontal="left" vertical="center"/>
    </xf>
    <xf numFmtId="3" fontId="14" fillId="8" borderId="57" xfId="1" applyNumberFormat="1" applyFont="1" applyFill="1" applyBorder="1" applyAlignment="1">
      <alignment horizontal="center" vertical="center"/>
    </xf>
    <xf numFmtId="3" fontId="14" fillId="8" borderId="23" xfId="1" applyNumberFormat="1" applyFont="1" applyFill="1" applyBorder="1" applyAlignment="1">
      <alignment horizontal="center" vertical="center"/>
    </xf>
    <xf numFmtId="3" fontId="14" fillId="8" borderId="16" xfId="1" applyNumberFormat="1" applyFont="1" applyFill="1" applyBorder="1" applyAlignment="1">
      <alignment horizontal="center" vertical="center"/>
    </xf>
    <xf numFmtId="3" fontId="14" fillId="8" borderId="39" xfId="1" applyNumberFormat="1" applyFont="1" applyFill="1" applyBorder="1" applyAlignment="1">
      <alignment horizontal="center" vertical="center"/>
    </xf>
    <xf numFmtId="0" fontId="14" fillId="8" borderId="51" xfId="1" applyFont="1" applyFill="1" applyBorder="1" applyAlignment="1">
      <alignment horizontal="center" vertical="center"/>
    </xf>
    <xf numFmtId="0" fontId="14" fillId="8" borderId="19" xfId="1" applyFont="1" applyFill="1" applyBorder="1" applyAlignment="1">
      <alignment horizontal="center" vertical="center"/>
    </xf>
    <xf numFmtId="0" fontId="14" fillId="8" borderId="50" xfId="1" applyFont="1" applyFill="1" applyBorder="1" applyAlignment="1">
      <alignment horizontal="center" vertical="center"/>
    </xf>
    <xf numFmtId="0" fontId="14" fillId="8" borderId="7" xfId="1" applyFont="1" applyFill="1" applyBorder="1" applyAlignment="1">
      <alignment horizontal="center" vertical="center"/>
    </xf>
    <xf numFmtId="49" fontId="15" fillId="0" borderId="36" xfId="1" applyNumberFormat="1" applyFont="1" applyFill="1" applyBorder="1" applyAlignment="1">
      <alignment horizontal="center" vertical="center"/>
    </xf>
    <xf numFmtId="49" fontId="15" fillId="0" borderId="55" xfId="1" applyNumberFormat="1" applyFont="1" applyFill="1" applyBorder="1" applyAlignment="1">
      <alignment horizontal="center" vertical="center"/>
    </xf>
    <xf numFmtId="0" fontId="19" fillId="2" borderId="0" xfId="3" applyFont="1" applyFill="1" applyBorder="1" applyAlignment="1">
      <alignment horizontal="center" vertical="center"/>
    </xf>
    <xf numFmtId="3" fontId="14" fillId="8" borderId="49" xfId="1" applyNumberFormat="1" applyFont="1" applyFill="1" applyBorder="1" applyAlignment="1">
      <alignment horizontal="center" vertical="center"/>
    </xf>
    <xf numFmtId="0" fontId="14" fillId="8" borderId="49" xfId="0" applyFont="1" applyFill="1" applyBorder="1" applyAlignment="1">
      <alignment horizontal="center" vertical="center"/>
    </xf>
    <xf numFmtId="0" fontId="14" fillId="8" borderId="54"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13" xfId="1" applyFont="1" applyFill="1" applyBorder="1" applyAlignment="1">
      <alignment horizontal="center" vertical="center"/>
    </xf>
    <xf numFmtId="0" fontId="14" fillId="8" borderId="49" xfId="1" applyFont="1" applyFill="1" applyBorder="1" applyAlignment="1">
      <alignment horizontal="center" vertical="center"/>
    </xf>
    <xf numFmtId="0" fontId="14" fillId="8" borderId="75" xfId="1" applyFont="1" applyFill="1" applyBorder="1" applyAlignment="1">
      <alignment horizontal="center" vertical="center"/>
    </xf>
  </cellXfs>
  <cellStyles count="12">
    <cellStyle name="Normální" xfId="0" builtinId="0"/>
    <cellStyle name="Normální 2" xfId="8"/>
    <cellStyle name="Normální 3" xfId="5"/>
    <cellStyle name="Normální 6" xfId="7"/>
    <cellStyle name="normální_2007 - 1" xfId="6"/>
    <cellStyle name="normální_2008 - 12" xfId="11"/>
    <cellStyle name="normální_Navrh IR2009 - 21_10_2008" xfId="9"/>
    <cellStyle name="normální_OVaK" xfId="2"/>
    <cellStyle name="normální_pl - 2003" xfId="4"/>
    <cellStyle name="normální_pl2002" xfId="3"/>
    <cellStyle name="normální_ROZPOČET 2008 - BAR" xfId="10"/>
    <cellStyle name="normální_Sešit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zoomScale="145" zoomScaleNormal="145" workbookViewId="0">
      <selection activeCell="I11" sqref="I11"/>
    </sheetView>
  </sheetViews>
  <sheetFormatPr defaultRowHeight="14.4" x14ac:dyDescent="0.3"/>
  <cols>
    <col min="1" max="1" width="64.109375" style="817" customWidth="1"/>
    <col min="2" max="3" width="10.6640625" style="817" customWidth="1"/>
    <col min="4" max="4" width="11.6640625" style="817" customWidth="1"/>
    <col min="5" max="5" width="8" style="817" customWidth="1"/>
    <col min="6" max="6" width="6.6640625" style="817" customWidth="1"/>
  </cols>
  <sheetData>
    <row r="1" spans="1:6" x14ac:dyDescent="0.3">
      <c r="A1" s="852" t="s">
        <v>1110</v>
      </c>
      <c r="B1" s="852"/>
      <c r="C1" s="852"/>
      <c r="D1" s="852"/>
      <c r="E1" s="852"/>
      <c r="F1" s="852"/>
    </row>
    <row r="2" spans="1:6" x14ac:dyDescent="0.3">
      <c r="A2" s="853"/>
      <c r="B2" s="853"/>
      <c r="C2" s="853"/>
      <c r="D2" s="853"/>
      <c r="E2" s="853"/>
      <c r="F2" s="853"/>
    </row>
    <row r="3" spans="1:6" ht="15" thickBot="1" x14ac:dyDescent="0.35">
      <c r="A3" s="745"/>
      <c r="B3" s="745"/>
      <c r="C3" s="745"/>
      <c r="D3" s="745"/>
      <c r="E3" s="746" t="s">
        <v>1007</v>
      </c>
      <c r="F3" s="747"/>
    </row>
    <row r="4" spans="1:6" x14ac:dyDescent="0.3">
      <c r="A4" s="818" t="s">
        <v>1008</v>
      </c>
      <c r="B4" s="748" t="s">
        <v>1009</v>
      </c>
      <c r="C4" s="749"/>
      <c r="D4" s="850" t="s">
        <v>1010</v>
      </c>
      <c r="E4" s="750" t="s">
        <v>1011</v>
      </c>
      <c r="F4" s="751"/>
    </row>
    <row r="5" spans="1:6" ht="15" thickBot="1" x14ac:dyDescent="0.35">
      <c r="A5" s="752" t="s">
        <v>1012</v>
      </c>
      <c r="B5" s="753" t="s">
        <v>1013</v>
      </c>
      <c r="C5" s="754" t="s">
        <v>1014</v>
      </c>
      <c r="D5" s="851"/>
      <c r="E5" s="755" t="s">
        <v>1015</v>
      </c>
      <c r="F5" s="756" t="s">
        <v>1016</v>
      </c>
    </row>
    <row r="6" spans="1:6" ht="15" thickBot="1" x14ac:dyDescent="0.35">
      <c r="A6" s="757" t="s">
        <v>978</v>
      </c>
      <c r="B6" s="758">
        <f>SUM(B7)</f>
        <v>2654</v>
      </c>
      <c r="C6" s="758">
        <f>SUM(C7)</f>
        <v>15438</v>
      </c>
      <c r="D6" s="758">
        <f>SUM(D7)</f>
        <v>15224</v>
      </c>
      <c r="E6" s="759">
        <f t="shared" ref="E6:E21" si="0">(D6/B6)*100</f>
        <v>573.6247174076866</v>
      </c>
      <c r="F6" s="760">
        <f t="shared" ref="F6:F23" si="1">(D6/C6)*100</f>
        <v>98.613810079025782</v>
      </c>
    </row>
    <row r="7" spans="1:6" ht="30.75" customHeight="1" thickBot="1" x14ac:dyDescent="0.35">
      <c r="A7" s="761" t="s">
        <v>977</v>
      </c>
      <c r="B7" s="762">
        <v>2654</v>
      </c>
      <c r="C7" s="762">
        <v>15438</v>
      </c>
      <c r="D7" s="762">
        <v>15224</v>
      </c>
      <c r="E7" s="763">
        <f t="shared" si="0"/>
        <v>573.6247174076866</v>
      </c>
      <c r="F7" s="764">
        <f t="shared" si="1"/>
        <v>98.613810079025782</v>
      </c>
    </row>
    <row r="8" spans="1:6" ht="15" thickBot="1" x14ac:dyDescent="0.35">
      <c r="A8" s="765" t="s">
        <v>974</v>
      </c>
      <c r="B8" s="766">
        <f>SUM(B9:B16)</f>
        <v>896684</v>
      </c>
      <c r="C8" s="766">
        <f>SUM(C9:C16)</f>
        <v>493247</v>
      </c>
      <c r="D8" s="766">
        <f>SUM(D9:D16)</f>
        <v>453432</v>
      </c>
      <c r="E8" s="759">
        <f t="shared" si="0"/>
        <v>50.567647019462825</v>
      </c>
      <c r="F8" s="760">
        <f t="shared" si="1"/>
        <v>91.927979288267338</v>
      </c>
    </row>
    <row r="9" spans="1:6" ht="15" x14ac:dyDescent="0.25">
      <c r="A9" s="767" t="s">
        <v>973</v>
      </c>
      <c r="B9" s="762">
        <v>158412</v>
      </c>
      <c r="C9" s="762">
        <v>59435</v>
      </c>
      <c r="D9" s="762">
        <v>58876</v>
      </c>
      <c r="E9" s="763">
        <f t="shared" si="0"/>
        <v>37.166376284624903</v>
      </c>
      <c r="F9" s="764">
        <f t="shared" si="1"/>
        <v>99.059476739295022</v>
      </c>
    </row>
    <row r="10" spans="1:6" x14ac:dyDescent="0.3">
      <c r="A10" s="767" t="s">
        <v>909</v>
      </c>
      <c r="B10" s="768">
        <v>96844</v>
      </c>
      <c r="C10" s="768">
        <v>63672</v>
      </c>
      <c r="D10" s="768">
        <v>56380</v>
      </c>
      <c r="E10" s="763">
        <f t="shared" si="0"/>
        <v>58.217339225971664</v>
      </c>
      <c r="F10" s="769">
        <f t="shared" si="1"/>
        <v>88.547556225656493</v>
      </c>
    </row>
    <row r="11" spans="1:6" x14ac:dyDescent="0.3">
      <c r="A11" s="770" t="s">
        <v>825</v>
      </c>
      <c r="B11" s="768">
        <v>21912</v>
      </c>
      <c r="C11" s="768">
        <v>7202</v>
      </c>
      <c r="D11" s="768">
        <v>7200</v>
      </c>
      <c r="E11" s="763">
        <f t="shared" si="0"/>
        <v>32.85870755750274</v>
      </c>
      <c r="F11" s="769">
        <f t="shared" si="1"/>
        <v>99.972229936128855</v>
      </c>
    </row>
    <row r="12" spans="1:6" x14ac:dyDescent="0.3">
      <c r="A12" s="771" t="s">
        <v>1107</v>
      </c>
      <c r="B12" s="768">
        <v>2860</v>
      </c>
      <c r="C12" s="768">
        <v>160</v>
      </c>
      <c r="D12" s="768">
        <v>160</v>
      </c>
      <c r="E12" s="763">
        <f t="shared" si="0"/>
        <v>5.5944055944055942</v>
      </c>
      <c r="F12" s="769">
        <f t="shared" si="1"/>
        <v>100</v>
      </c>
    </row>
    <row r="13" spans="1:6" x14ac:dyDescent="0.3">
      <c r="A13" s="771" t="s">
        <v>810</v>
      </c>
      <c r="B13" s="768">
        <v>2000</v>
      </c>
      <c r="C13" s="768">
        <v>408</v>
      </c>
      <c r="D13" s="768">
        <v>407</v>
      </c>
      <c r="E13" s="772">
        <f t="shared" si="0"/>
        <v>20.349999999999998</v>
      </c>
      <c r="F13" s="769">
        <f t="shared" si="1"/>
        <v>99.754901960784309</v>
      </c>
    </row>
    <row r="14" spans="1:6" x14ac:dyDescent="0.3">
      <c r="A14" s="770" t="s">
        <v>804</v>
      </c>
      <c r="B14" s="768">
        <v>106512</v>
      </c>
      <c r="C14" s="768">
        <v>56657</v>
      </c>
      <c r="D14" s="768">
        <v>52678</v>
      </c>
      <c r="E14" s="773">
        <f t="shared" si="0"/>
        <v>49.457338140303442</v>
      </c>
      <c r="F14" s="769">
        <f t="shared" si="1"/>
        <v>92.977037259297177</v>
      </c>
    </row>
    <row r="15" spans="1:6" ht="12.75" customHeight="1" x14ac:dyDescent="0.3">
      <c r="A15" s="774" t="s">
        <v>1017</v>
      </c>
      <c r="B15" s="768">
        <v>495869</v>
      </c>
      <c r="C15" s="768">
        <v>303544</v>
      </c>
      <c r="D15" s="768">
        <v>276829</v>
      </c>
      <c r="E15" s="775">
        <f t="shared" si="0"/>
        <v>55.827043029509817</v>
      </c>
      <c r="F15" s="776">
        <f t="shared" si="1"/>
        <v>91.198969506891913</v>
      </c>
    </row>
    <row r="16" spans="1:6" ht="15" thickBot="1" x14ac:dyDescent="0.35">
      <c r="A16" s="777" t="s">
        <v>419</v>
      </c>
      <c r="B16" s="778">
        <v>12275</v>
      </c>
      <c r="C16" s="778">
        <v>2169</v>
      </c>
      <c r="D16" s="778">
        <v>902</v>
      </c>
      <c r="E16" s="779">
        <f t="shared" si="0"/>
        <v>7.3482688391038691</v>
      </c>
      <c r="F16" s="769">
        <f t="shared" si="1"/>
        <v>41.585984324573538</v>
      </c>
    </row>
    <row r="17" spans="1:6" ht="15" thickBot="1" x14ac:dyDescent="0.35">
      <c r="A17" s="780" t="s">
        <v>405</v>
      </c>
      <c r="B17" s="758">
        <f>SUM(B18:B38)</f>
        <v>415608</v>
      </c>
      <c r="C17" s="758">
        <f>SUM(C18:C38)</f>
        <v>400401</v>
      </c>
      <c r="D17" s="758">
        <f>SUM(D18:D38)</f>
        <v>374464</v>
      </c>
      <c r="E17" s="759">
        <f t="shared" si="0"/>
        <v>90.10028680872361</v>
      </c>
      <c r="F17" s="760">
        <f t="shared" si="1"/>
        <v>93.522243950439687</v>
      </c>
    </row>
    <row r="18" spans="1:6" x14ac:dyDescent="0.3">
      <c r="A18" s="767" t="s">
        <v>1108</v>
      </c>
      <c r="B18" s="778">
        <v>500</v>
      </c>
      <c r="C18" s="778">
        <v>9</v>
      </c>
      <c r="D18" s="778">
        <v>9</v>
      </c>
      <c r="E18" s="781">
        <f t="shared" si="0"/>
        <v>1.7999999999999998</v>
      </c>
      <c r="F18" s="782">
        <f t="shared" si="1"/>
        <v>100</v>
      </c>
    </row>
    <row r="19" spans="1:6" x14ac:dyDescent="0.3">
      <c r="A19" s="783" t="s">
        <v>401</v>
      </c>
      <c r="B19" s="778">
        <v>18947</v>
      </c>
      <c r="C19" s="778">
        <v>17812</v>
      </c>
      <c r="D19" s="778">
        <v>17811</v>
      </c>
      <c r="E19" s="784">
        <f t="shared" si="0"/>
        <v>94.004327861930648</v>
      </c>
      <c r="F19" s="782">
        <f t="shared" si="1"/>
        <v>99.99438580732091</v>
      </c>
    </row>
    <row r="20" spans="1:6" x14ac:dyDescent="0.3">
      <c r="A20" s="785" t="s">
        <v>387</v>
      </c>
      <c r="B20" s="778">
        <v>7079</v>
      </c>
      <c r="C20" s="778">
        <v>6764</v>
      </c>
      <c r="D20" s="778">
        <v>6746</v>
      </c>
      <c r="E20" s="784">
        <f t="shared" si="0"/>
        <v>95.295945755050155</v>
      </c>
      <c r="F20" s="782">
        <f t="shared" si="1"/>
        <v>99.733885274985212</v>
      </c>
    </row>
    <row r="21" spans="1:6" x14ac:dyDescent="0.3">
      <c r="A21" s="785" t="s">
        <v>381</v>
      </c>
      <c r="B21" s="778">
        <v>11936</v>
      </c>
      <c r="C21" s="778">
        <v>13720</v>
      </c>
      <c r="D21" s="778">
        <v>13719</v>
      </c>
      <c r="E21" s="784">
        <f t="shared" si="0"/>
        <v>114.93800268096514</v>
      </c>
      <c r="F21" s="782">
        <f t="shared" si="1"/>
        <v>99.992711370262384</v>
      </c>
    </row>
    <row r="22" spans="1:6" x14ac:dyDescent="0.3">
      <c r="A22" s="785" t="s">
        <v>378</v>
      </c>
      <c r="B22" s="778">
        <v>0</v>
      </c>
      <c r="C22" s="778">
        <v>5863</v>
      </c>
      <c r="D22" s="778">
        <v>197</v>
      </c>
      <c r="E22" s="786" t="s">
        <v>2</v>
      </c>
      <c r="F22" s="782">
        <f t="shared" si="1"/>
        <v>3.3600545795667749</v>
      </c>
    </row>
    <row r="23" spans="1:6" x14ac:dyDescent="0.3">
      <c r="A23" s="767" t="s">
        <v>375</v>
      </c>
      <c r="B23" s="778">
        <v>8804</v>
      </c>
      <c r="C23" s="778">
        <v>2622</v>
      </c>
      <c r="D23" s="778">
        <v>2480</v>
      </c>
      <c r="E23" s="784">
        <f t="shared" ref="E23:E32" si="2">(D23/B23)*100</f>
        <v>28.169014084507044</v>
      </c>
      <c r="F23" s="782">
        <f t="shared" si="1"/>
        <v>94.584286803966435</v>
      </c>
    </row>
    <row r="24" spans="1:6" x14ac:dyDescent="0.3">
      <c r="A24" s="787" t="s">
        <v>371</v>
      </c>
      <c r="B24" s="778">
        <v>943</v>
      </c>
      <c r="C24" s="778">
        <v>0</v>
      </c>
      <c r="D24" s="778">
        <v>0</v>
      </c>
      <c r="E24" s="784">
        <f t="shared" si="2"/>
        <v>0</v>
      </c>
      <c r="F24" s="788" t="s">
        <v>2</v>
      </c>
    </row>
    <row r="25" spans="1:6" x14ac:dyDescent="0.3">
      <c r="A25" s="789" t="s">
        <v>368</v>
      </c>
      <c r="B25" s="778">
        <v>11940</v>
      </c>
      <c r="C25" s="778">
        <v>21230</v>
      </c>
      <c r="D25" s="778">
        <v>21227</v>
      </c>
      <c r="E25" s="784">
        <f t="shared" si="2"/>
        <v>177.78056951423787</v>
      </c>
      <c r="F25" s="782">
        <f t="shared" ref="F25:F41" si="3">(D25/C25)*100</f>
        <v>99.985869053226565</v>
      </c>
    </row>
    <row r="26" spans="1:6" x14ac:dyDescent="0.3">
      <c r="A26" s="789" t="s">
        <v>364</v>
      </c>
      <c r="B26" s="778">
        <v>0</v>
      </c>
      <c r="C26" s="778">
        <v>255</v>
      </c>
      <c r="D26" s="778">
        <v>254</v>
      </c>
      <c r="E26" s="786" t="s">
        <v>2</v>
      </c>
      <c r="F26" s="782">
        <f t="shared" si="3"/>
        <v>99.607843137254903</v>
      </c>
    </row>
    <row r="27" spans="1:6" x14ac:dyDescent="0.3">
      <c r="A27" s="767" t="s">
        <v>1109</v>
      </c>
      <c r="B27" s="778">
        <v>43112</v>
      </c>
      <c r="C27" s="778">
        <v>74508</v>
      </c>
      <c r="D27" s="778">
        <v>73159</v>
      </c>
      <c r="E27" s="784">
        <f t="shared" si="2"/>
        <v>169.69521246984598</v>
      </c>
      <c r="F27" s="782">
        <f t="shared" si="3"/>
        <v>98.189456165780854</v>
      </c>
    </row>
    <row r="28" spans="1:6" x14ac:dyDescent="0.3">
      <c r="A28" s="767" t="s">
        <v>1018</v>
      </c>
      <c r="B28" s="778">
        <v>10000</v>
      </c>
      <c r="C28" s="778">
        <v>10586</v>
      </c>
      <c r="D28" s="778">
        <v>10583</v>
      </c>
      <c r="E28" s="781">
        <f t="shared" si="2"/>
        <v>105.83</v>
      </c>
      <c r="F28" s="790">
        <f t="shared" si="3"/>
        <v>99.971660683922153</v>
      </c>
    </row>
    <row r="29" spans="1:6" x14ac:dyDescent="0.3">
      <c r="A29" s="770" t="s">
        <v>338</v>
      </c>
      <c r="B29" s="778">
        <v>57669</v>
      </c>
      <c r="C29" s="778">
        <v>82560</v>
      </c>
      <c r="D29" s="778">
        <v>76423</v>
      </c>
      <c r="E29" s="791">
        <f t="shared" si="2"/>
        <v>132.52007144219598</v>
      </c>
      <c r="F29" s="790">
        <f t="shared" si="3"/>
        <v>92.56661821705427</v>
      </c>
    </row>
    <row r="30" spans="1:6" x14ac:dyDescent="0.3">
      <c r="A30" s="785" t="s">
        <v>311</v>
      </c>
      <c r="B30" s="778">
        <v>72392</v>
      </c>
      <c r="C30" s="778">
        <v>68892</v>
      </c>
      <c r="D30" s="778">
        <v>61369</v>
      </c>
      <c r="E30" s="791">
        <f t="shared" si="2"/>
        <v>84.773179356835001</v>
      </c>
      <c r="F30" s="790">
        <f t="shared" si="3"/>
        <v>89.080009289903046</v>
      </c>
    </row>
    <row r="31" spans="1:6" x14ac:dyDescent="0.3">
      <c r="A31" s="789" t="s">
        <v>305</v>
      </c>
      <c r="B31" s="778">
        <v>2700</v>
      </c>
      <c r="C31" s="778">
        <v>950</v>
      </c>
      <c r="D31" s="778">
        <v>950</v>
      </c>
      <c r="E31" s="791">
        <f t="shared" si="2"/>
        <v>35.185185185185183</v>
      </c>
      <c r="F31" s="790">
        <f t="shared" si="3"/>
        <v>100</v>
      </c>
    </row>
    <row r="32" spans="1:6" x14ac:dyDescent="0.3">
      <c r="A32" s="771" t="s">
        <v>303</v>
      </c>
      <c r="B32" s="778">
        <v>38137</v>
      </c>
      <c r="C32" s="778">
        <v>12799</v>
      </c>
      <c r="D32" s="778">
        <v>9004</v>
      </c>
      <c r="E32" s="791">
        <f t="shared" si="2"/>
        <v>23.60961795631539</v>
      </c>
      <c r="F32" s="790">
        <f t="shared" si="3"/>
        <v>70.349246034846473</v>
      </c>
    </row>
    <row r="33" spans="1:6" x14ac:dyDescent="0.3">
      <c r="A33" s="4" t="s">
        <v>284</v>
      </c>
      <c r="B33" s="778">
        <v>0</v>
      </c>
      <c r="C33" s="778">
        <v>240</v>
      </c>
      <c r="D33" s="778">
        <v>240</v>
      </c>
      <c r="E33" s="792" t="s">
        <v>2</v>
      </c>
      <c r="F33" s="790">
        <f t="shared" si="3"/>
        <v>100</v>
      </c>
    </row>
    <row r="34" spans="1:6" x14ac:dyDescent="0.3">
      <c r="A34" s="767" t="s">
        <v>280</v>
      </c>
      <c r="B34" s="778">
        <v>35154</v>
      </c>
      <c r="C34" s="778">
        <v>26085</v>
      </c>
      <c r="D34" s="778">
        <v>26048</v>
      </c>
      <c r="E34" s="784">
        <f t="shared" ref="E34:E47" si="4">(D34/B34)*100</f>
        <v>74.096831086078396</v>
      </c>
      <c r="F34" s="769">
        <f t="shared" si="3"/>
        <v>99.858156028368796</v>
      </c>
    </row>
    <row r="35" spans="1:6" x14ac:dyDescent="0.3">
      <c r="A35" s="793" t="s">
        <v>208</v>
      </c>
      <c r="B35" s="778">
        <v>26022</v>
      </c>
      <c r="C35" s="778">
        <v>3910</v>
      </c>
      <c r="D35" s="778">
        <v>3668</v>
      </c>
      <c r="E35" s="784">
        <f t="shared" si="4"/>
        <v>14.095765121819998</v>
      </c>
      <c r="F35" s="769">
        <f t="shared" si="3"/>
        <v>93.810741687979544</v>
      </c>
    </row>
    <row r="36" spans="1:6" x14ac:dyDescent="0.3">
      <c r="A36" s="793" t="s">
        <v>1019</v>
      </c>
      <c r="B36" s="778">
        <v>10475</v>
      </c>
      <c r="C36" s="778">
        <v>4466</v>
      </c>
      <c r="D36" s="778">
        <v>4401</v>
      </c>
      <c r="E36" s="784">
        <f t="shared" si="4"/>
        <v>42.014319809069214</v>
      </c>
      <c r="F36" s="794">
        <f t="shared" si="3"/>
        <v>98.544558889386479</v>
      </c>
    </row>
    <row r="37" spans="1:6" x14ac:dyDescent="0.3">
      <c r="A37" s="795" t="s">
        <v>174</v>
      </c>
      <c r="B37" s="778">
        <v>42753</v>
      </c>
      <c r="C37" s="778">
        <v>45997</v>
      </c>
      <c r="D37" s="778">
        <v>45140</v>
      </c>
      <c r="E37" s="781">
        <f t="shared" si="4"/>
        <v>105.58323392510466</v>
      </c>
      <c r="F37" s="794">
        <f t="shared" si="3"/>
        <v>98.13683501097897</v>
      </c>
    </row>
    <row r="38" spans="1:6" ht="15" thickBot="1" x14ac:dyDescent="0.35">
      <c r="A38" s="761" t="s">
        <v>161</v>
      </c>
      <c r="B38" s="778">
        <v>17045</v>
      </c>
      <c r="C38" s="778">
        <v>1133</v>
      </c>
      <c r="D38" s="778">
        <v>1036</v>
      </c>
      <c r="E38" s="781">
        <f t="shared" si="4"/>
        <v>6.0780287474332653</v>
      </c>
      <c r="F38" s="794">
        <f t="shared" si="3"/>
        <v>91.438658428949694</v>
      </c>
    </row>
    <row r="39" spans="1:6" ht="15" thickBot="1" x14ac:dyDescent="0.35">
      <c r="A39" s="796" t="s">
        <v>1020</v>
      </c>
      <c r="B39" s="758">
        <f>SUM(B40:B42)</f>
        <v>48830</v>
      </c>
      <c r="C39" s="758">
        <f>SUM(C40:C42)</f>
        <v>41058</v>
      </c>
      <c r="D39" s="758">
        <f>SUM(D40:D42)</f>
        <v>35979</v>
      </c>
      <c r="E39" s="759">
        <f t="shared" si="4"/>
        <v>73.682162604955977</v>
      </c>
      <c r="F39" s="760">
        <f t="shared" si="3"/>
        <v>87.629694578401285</v>
      </c>
    </row>
    <row r="40" spans="1:6" ht="26.4" x14ac:dyDescent="0.3">
      <c r="A40" s="797" t="s">
        <v>134</v>
      </c>
      <c r="B40" s="778">
        <v>45901</v>
      </c>
      <c r="C40" s="778">
        <v>40950</v>
      </c>
      <c r="D40" s="778">
        <v>35871</v>
      </c>
      <c r="E40" s="781">
        <f t="shared" si="4"/>
        <v>78.14862421298011</v>
      </c>
      <c r="F40" s="794">
        <f t="shared" si="3"/>
        <v>87.597069597069606</v>
      </c>
    </row>
    <row r="41" spans="1:6" ht="14.25" customHeight="1" x14ac:dyDescent="0.3">
      <c r="A41" s="798" t="s">
        <v>78</v>
      </c>
      <c r="B41" s="778">
        <v>929</v>
      </c>
      <c r="C41" s="778">
        <v>108</v>
      </c>
      <c r="D41" s="778">
        <v>108</v>
      </c>
      <c r="E41" s="784">
        <f t="shared" si="4"/>
        <v>11.625403659849299</v>
      </c>
      <c r="F41" s="794">
        <f t="shared" si="3"/>
        <v>100</v>
      </c>
    </row>
    <row r="42" spans="1:6" ht="15.75" customHeight="1" thickBot="1" x14ac:dyDescent="0.35">
      <c r="A42" s="5" t="s">
        <v>75</v>
      </c>
      <c r="B42" s="778">
        <v>2000</v>
      </c>
      <c r="C42" s="778">
        <v>0</v>
      </c>
      <c r="D42" s="778">
        <v>0</v>
      </c>
      <c r="E42" s="784">
        <f t="shared" si="4"/>
        <v>0</v>
      </c>
      <c r="F42" s="799" t="s">
        <v>2</v>
      </c>
    </row>
    <row r="43" spans="1:6" ht="15" thickBot="1" x14ac:dyDescent="0.35">
      <c r="A43" s="765" t="s">
        <v>1021</v>
      </c>
      <c r="B43" s="758">
        <f>SUM(B44:B45)</f>
        <v>27751</v>
      </c>
      <c r="C43" s="758">
        <f>SUM(C44:C45)</f>
        <v>22608</v>
      </c>
      <c r="D43" s="758">
        <f>SUM(D44:D45)</f>
        <v>21309</v>
      </c>
      <c r="E43" s="759">
        <f t="shared" si="4"/>
        <v>76.786422110914927</v>
      </c>
      <c r="F43" s="760">
        <f t="shared" ref="F43:F50" si="5">(D43/C43)*100</f>
        <v>94.254246284501065</v>
      </c>
    </row>
    <row r="44" spans="1:6" ht="17.25" customHeight="1" x14ac:dyDescent="0.3">
      <c r="A44" s="800" t="s">
        <v>72</v>
      </c>
      <c r="B44" s="778">
        <v>2292</v>
      </c>
      <c r="C44" s="778">
        <v>1155</v>
      </c>
      <c r="D44" s="778">
        <v>1154</v>
      </c>
      <c r="E44" s="801">
        <f t="shared" si="4"/>
        <v>50.349040139616051</v>
      </c>
      <c r="F44" s="802">
        <f t="shared" si="5"/>
        <v>99.913419913419915</v>
      </c>
    </row>
    <row r="45" spans="1:6" ht="15" thickBot="1" x14ac:dyDescent="0.35">
      <c r="A45" s="803" t="s">
        <v>65</v>
      </c>
      <c r="B45" s="804">
        <v>25459</v>
      </c>
      <c r="C45" s="804">
        <v>21453</v>
      </c>
      <c r="D45" s="804">
        <v>20155</v>
      </c>
      <c r="E45" s="805">
        <f t="shared" si="4"/>
        <v>79.166503004831299</v>
      </c>
      <c r="F45" s="806">
        <f t="shared" si="5"/>
        <v>93.94956416352025</v>
      </c>
    </row>
    <row r="46" spans="1:6" ht="15" thickBot="1" x14ac:dyDescent="0.35">
      <c r="A46" s="765" t="s">
        <v>1022</v>
      </c>
      <c r="B46" s="758">
        <f>SUM(B47:B49)</f>
        <v>123824</v>
      </c>
      <c r="C46" s="758">
        <f>SUM(C47:C49)</f>
        <v>42301</v>
      </c>
      <c r="D46" s="758">
        <f>SUM(D47:D49)</f>
        <v>42075</v>
      </c>
      <c r="E46" s="759">
        <f t="shared" si="4"/>
        <v>33.979680837317481</v>
      </c>
      <c r="F46" s="760">
        <f t="shared" si="5"/>
        <v>99.465733670598794</v>
      </c>
    </row>
    <row r="47" spans="1:6" x14ac:dyDescent="0.3">
      <c r="A47" s="807" t="s">
        <v>43</v>
      </c>
      <c r="B47" s="808">
        <v>85832</v>
      </c>
      <c r="C47" s="808">
        <v>41595</v>
      </c>
      <c r="D47" s="808">
        <v>41486</v>
      </c>
      <c r="E47" s="801">
        <f t="shared" si="4"/>
        <v>48.333954702208963</v>
      </c>
      <c r="F47" s="802">
        <f t="shared" si="5"/>
        <v>99.73794927274912</v>
      </c>
    </row>
    <row r="48" spans="1:6" x14ac:dyDescent="0.3">
      <c r="A48" s="767" t="s">
        <v>13</v>
      </c>
      <c r="B48" s="809">
        <v>0</v>
      </c>
      <c r="C48" s="809">
        <v>590</v>
      </c>
      <c r="D48" s="809">
        <v>589</v>
      </c>
      <c r="E48" s="786" t="s">
        <v>2</v>
      </c>
      <c r="F48" s="769">
        <f t="shared" si="5"/>
        <v>99.830508474576277</v>
      </c>
    </row>
    <row r="49" spans="1:6" ht="15" thickBot="1" x14ac:dyDescent="0.35">
      <c r="A49" s="810" t="s">
        <v>4</v>
      </c>
      <c r="B49" s="778">
        <v>37992</v>
      </c>
      <c r="C49" s="778">
        <v>116</v>
      </c>
      <c r="D49" s="778">
        <v>0</v>
      </c>
      <c r="E49" s="781">
        <f>(D49/B49)*100</f>
        <v>0</v>
      </c>
      <c r="F49" s="794">
        <f t="shared" si="5"/>
        <v>0</v>
      </c>
    </row>
    <row r="50" spans="1:6" ht="21.75" customHeight="1" thickBot="1" x14ac:dyDescent="0.35">
      <c r="A50" s="811" t="s">
        <v>1023</v>
      </c>
      <c r="B50" s="812">
        <f>SUM(B6+B8+B17+B39+B43+B46)</f>
        <v>1515351</v>
      </c>
      <c r="C50" s="813">
        <f>SUM(C6+C8+C17+C39+C43+C46)</f>
        <v>1015053</v>
      </c>
      <c r="D50" s="814">
        <f>SUM(D6+D8+D17+D39+D43+D46)</f>
        <v>942483</v>
      </c>
      <c r="E50" s="815">
        <f>(D50/B50)*100</f>
        <v>62.195689315544712</v>
      </c>
      <c r="F50" s="816">
        <f t="shared" si="5"/>
        <v>92.850619622817717</v>
      </c>
    </row>
    <row r="51" spans="1:6" ht="15" thickTop="1" x14ac:dyDescent="0.3"/>
  </sheetData>
  <mergeCells count="2">
    <mergeCell ref="D4:D5"/>
    <mergeCell ref="A1:F2"/>
  </mergeCells>
  <pageMargins left="0.70866141732283472" right="0.70866141732283472" top="0.78740157480314965" bottom="0.78740157480314965" header="0.31496062992125984" footer="0.31496062992125984"/>
  <pageSetup paperSize="9" scale="78" orientation="portrait" r:id="rId1"/>
  <headerFooter differentFirst="1">
    <oddFooter>&amp;C&amp;P/&amp;N</oddFooter>
    <firstHeader>&amp;RPříloha č. 8</firstHeader>
    <firstFooter>&amp;C&amp;P/&amp;N</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95"/>
  <sheetViews>
    <sheetView zoomScale="86" zoomScaleNormal="86" workbookViewId="0">
      <pane ySplit="5" topLeftCell="A6" activePane="bottomLeft" state="frozen"/>
      <selection pane="bottomLeft" activeCell="A10" sqref="A10:D10"/>
    </sheetView>
  </sheetViews>
  <sheetFormatPr defaultColWidth="9.109375" defaultRowHeight="14.4" x14ac:dyDescent="0.3"/>
  <cols>
    <col min="1" max="1" width="6.44140625" style="614" customWidth="1"/>
    <col min="2" max="2" width="5.88671875" style="614" customWidth="1"/>
    <col min="3" max="3" width="12.109375" style="614" customWidth="1"/>
    <col min="4" max="4" width="46.6640625" style="614" customWidth="1"/>
    <col min="5" max="5" width="12.6640625" style="614" customWidth="1"/>
    <col min="6" max="6" width="12.88671875" style="614" customWidth="1"/>
    <col min="7" max="7" width="10.109375" style="614" customWidth="1"/>
    <col min="8" max="8" width="9.109375" style="614" customWidth="1"/>
    <col min="9" max="9" width="12.44140625" style="614" customWidth="1"/>
    <col min="10" max="10" width="11" style="614" customWidth="1"/>
    <col min="11" max="11" width="11.33203125" style="614" customWidth="1"/>
    <col min="12" max="12" width="9.5546875" style="614" customWidth="1"/>
    <col min="13" max="13" width="7" style="614" customWidth="1"/>
    <col min="14" max="15" width="10.5546875" style="614" customWidth="1"/>
    <col min="16" max="16" width="17.109375" style="614" customWidth="1"/>
    <col min="17" max="17" width="10" style="614" customWidth="1"/>
    <col min="18" max="18" width="76" style="614" customWidth="1"/>
    <col min="19" max="16384" width="9.109375" style="1"/>
  </cols>
  <sheetData>
    <row r="1" spans="1:18" ht="21" x14ac:dyDescent="0.3">
      <c r="A1" s="890" t="s">
        <v>1006</v>
      </c>
      <c r="B1" s="890"/>
      <c r="C1" s="890"/>
      <c r="D1" s="890"/>
      <c r="E1" s="890"/>
      <c r="F1" s="890"/>
      <c r="G1" s="890"/>
      <c r="H1" s="890"/>
      <c r="I1" s="890"/>
      <c r="J1" s="890"/>
      <c r="K1" s="890"/>
      <c r="L1" s="890"/>
      <c r="M1" s="890"/>
      <c r="N1" s="890"/>
      <c r="O1" s="890"/>
      <c r="P1" s="890"/>
      <c r="Q1" s="890"/>
      <c r="R1" s="890"/>
    </row>
    <row r="2" spans="1:18" ht="15" thickBot="1" x14ac:dyDescent="0.35">
      <c r="A2" s="6"/>
      <c r="B2" s="7"/>
      <c r="C2" s="8"/>
      <c r="D2" s="9"/>
      <c r="E2" s="10"/>
      <c r="F2" s="11"/>
      <c r="G2" s="11"/>
      <c r="H2" s="11"/>
      <c r="I2" s="11"/>
      <c r="J2" s="8"/>
      <c r="K2" s="11"/>
      <c r="L2" s="8"/>
      <c r="M2" s="12"/>
      <c r="N2" s="7"/>
      <c r="O2" s="7"/>
      <c r="P2" s="13"/>
      <c r="Q2" s="13"/>
      <c r="R2" s="14" t="s">
        <v>1024</v>
      </c>
    </row>
    <row r="3" spans="1:18" ht="21.75" customHeight="1" x14ac:dyDescent="0.3">
      <c r="A3" s="823"/>
      <c r="B3" s="824"/>
      <c r="C3" s="824"/>
      <c r="D3" s="825"/>
      <c r="E3" s="891" t="s">
        <v>1005</v>
      </c>
      <c r="F3" s="891"/>
      <c r="G3" s="891"/>
      <c r="H3" s="891"/>
      <c r="I3" s="826" t="s">
        <v>1004</v>
      </c>
      <c r="J3" s="892" t="s">
        <v>1003</v>
      </c>
      <c r="K3" s="893"/>
      <c r="L3" s="894" t="s">
        <v>1002</v>
      </c>
      <c r="M3" s="892"/>
      <c r="N3" s="895" t="s">
        <v>1001</v>
      </c>
      <c r="O3" s="896"/>
      <c r="P3" s="896"/>
      <c r="Q3" s="897"/>
      <c r="R3" s="827"/>
    </row>
    <row r="4" spans="1:18" ht="21.75" customHeight="1" x14ac:dyDescent="0.3">
      <c r="A4" s="828" t="s">
        <v>1000</v>
      </c>
      <c r="B4" s="829" t="s">
        <v>999</v>
      </c>
      <c r="C4" s="829" t="s">
        <v>998</v>
      </c>
      <c r="D4" s="830" t="s">
        <v>997</v>
      </c>
      <c r="E4" s="880" t="s">
        <v>996</v>
      </c>
      <c r="F4" s="882" t="s">
        <v>995</v>
      </c>
      <c r="G4" s="883"/>
      <c r="H4" s="883"/>
      <c r="I4" s="831" t="s">
        <v>994</v>
      </c>
      <c r="J4" s="832" t="s">
        <v>993</v>
      </c>
      <c r="K4" s="833" t="s">
        <v>992</v>
      </c>
      <c r="L4" s="834" t="s">
        <v>991</v>
      </c>
      <c r="M4" s="835" t="s">
        <v>990</v>
      </c>
      <c r="N4" s="836" t="s">
        <v>989</v>
      </c>
      <c r="O4" s="829" t="s">
        <v>989</v>
      </c>
      <c r="P4" s="884" t="s">
        <v>988</v>
      </c>
      <c r="Q4" s="886" t="s">
        <v>987</v>
      </c>
      <c r="R4" s="837" t="s">
        <v>986</v>
      </c>
    </row>
    <row r="5" spans="1:18" ht="21.75" customHeight="1" thickBot="1" x14ac:dyDescent="0.35">
      <c r="A5" s="838"/>
      <c r="B5" s="839"/>
      <c r="C5" s="839"/>
      <c r="D5" s="840"/>
      <c r="E5" s="881"/>
      <c r="F5" s="841" t="s">
        <v>985</v>
      </c>
      <c r="G5" s="842" t="s">
        <v>984</v>
      </c>
      <c r="H5" s="843" t="s">
        <v>983</v>
      </c>
      <c r="I5" s="844" t="s">
        <v>982</v>
      </c>
      <c r="J5" s="845" t="s">
        <v>106</v>
      </c>
      <c r="K5" s="845" t="s">
        <v>106</v>
      </c>
      <c r="L5" s="846">
        <v>2019</v>
      </c>
      <c r="M5" s="843" t="s">
        <v>981</v>
      </c>
      <c r="N5" s="847" t="s">
        <v>980</v>
      </c>
      <c r="O5" s="848" t="s">
        <v>979</v>
      </c>
      <c r="P5" s="885"/>
      <c r="Q5" s="887"/>
      <c r="R5" s="849"/>
    </row>
    <row r="6" spans="1:18" ht="23.25" customHeight="1" thickBot="1" x14ac:dyDescent="0.35">
      <c r="A6" s="15" t="s">
        <v>978</v>
      </c>
      <c r="B6" s="16"/>
      <c r="C6" s="17"/>
      <c r="D6" s="18"/>
      <c r="E6" s="19">
        <f t="shared" ref="E6:L6" si="0">E7</f>
        <v>30678</v>
      </c>
      <c r="F6" s="20">
        <f t="shared" si="0"/>
        <v>29426</v>
      </c>
      <c r="G6" s="20">
        <f t="shared" si="0"/>
        <v>810</v>
      </c>
      <c r="H6" s="20">
        <f t="shared" si="0"/>
        <v>442</v>
      </c>
      <c r="I6" s="21">
        <f t="shared" si="0"/>
        <v>30009</v>
      </c>
      <c r="J6" s="22">
        <f t="shared" si="0"/>
        <v>2654</v>
      </c>
      <c r="K6" s="20">
        <f t="shared" si="0"/>
        <v>15438</v>
      </c>
      <c r="L6" s="22">
        <f t="shared" si="0"/>
        <v>15224</v>
      </c>
      <c r="M6" s="23">
        <f>(L6/K6)*100</f>
        <v>98.613810079025782</v>
      </c>
      <c r="N6" s="24"/>
      <c r="O6" s="25"/>
      <c r="P6" s="26"/>
      <c r="Q6" s="27"/>
      <c r="R6" s="28"/>
    </row>
    <row r="7" spans="1:18" ht="33" customHeight="1" thickBot="1" x14ac:dyDescent="0.35">
      <c r="A7" s="866" t="s">
        <v>977</v>
      </c>
      <c r="B7" s="867"/>
      <c r="C7" s="867"/>
      <c r="D7" s="868"/>
      <c r="E7" s="29">
        <f t="shared" ref="E7:L7" si="1">SUM(E8)</f>
        <v>30678</v>
      </c>
      <c r="F7" s="30">
        <f t="shared" si="1"/>
        <v>29426</v>
      </c>
      <c r="G7" s="30">
        <f t="shared" si="1"/>
        <v>810</v>
      </c>
      <c r="H7" s="30">
        <f t="shared" si="1"/>
        <v>442</v>
      </c>
      <c r="I7" s="31">
        <f t="shared" si="1"/>
        <v>30009</v>
      </c>
      <c r="J7" s="32">
        <f>SUM(J8)</f>
        <v>2654</v>
      </c>
      <c r="K7" s="30">
        <f t="shared" si="1"/>
        <v>15438</v>
      </c>
      <c r="L7" s="30">
        <f t="shared" si="1"/>
        <v>15224</v>
      </c>
      <c r="M7" s="33">
        <f>(L7/K7)*100</f>
        <v>98.613810079025782</v>
      </c>
      <c r="N7" s="34"/>
      <c r="O7" s="35"/>
      <c r="P7" s="35"/>
      <c r="Q7" s="36"/>
      <c r="R7" s="37"/>
    </row>
    <row r="8" spans="1:18" s="2" customFormat="1" ht="43.5" customHeight="1" thickBot="1" x14ac:dyDescent="0.35">
      <c r="A8" s="170">
        <v>8195</v>
      </c>
      <c r="B8" s="46" t="s">
        <v>189</v>
      </c>
      <c r="C8" s="46" t="s">
        <v>214</v>
      </c>
      <c r="D8" s="627" t="s">
        <v>976</v>
      </c>
      <c r="E8" s="180">
        <f>SUM(F8:H8)</f>
        <v>30678</v>
      </c>
      <c r="F8" s="82">
        <v>29426</v>
      </c>
      <c r="G8" s="82">
        <v>810</v>
      </c>
      <c r="H8" s="49">
        <v>442</v>
      </c>
      <c r="I8" s="51">
        <v>30009</v>
      </c>
      <c r="J8" s="621">
        <v>2654</v>
      </c>
      <c r="K8" s="622">
        <v>15438</v>
      </c>
      <c r="L8" s="175">
        <v>15224</v>
      </c>
      <c r="M8" s="84">
        <f>(L8/K8)*100</f>
        <v>98.613810079025782</v>
      </c>
      <c r="N8" s="56" t="s">
        <v>235</v>
      </c>
      <c r="O8" s="57" t="s">
        <v>231</v>
      </c>
      <c r="P8" s="57" t="s">
        <v>975</v>
      </c>
      <c r="Q8" s="59" t="s">
        <v>111</v>
      </c>
      <c r="R8" s="70" t="s">
        <v>1106</v>
      </c>
    </row>
    <row r="9" spans="1:18" ht="23.25" customHeight="1" thickBot="1" x14ac:dyDescent="0.35">
      <c r="A9" s="38" t="s">
        <v>974</v>
      </c>
      <c r="B9" s="39"/>
      <c r="C9" s="39"/>
      <c r="D9" s="40"/>
      <c r="E9" s="19">
        <f t="shared" ref="E9:L9" si="2">E10+E40+E79+E84+E87+E91+E139+E239</f>
        <v>13030621.3891</v>
      </c>
      <c r="F9" s="20">
        <f t="shared" si="2"/>
        <v>12397969.507999999</v>
      </c>
      <c r="G9" s="20">
        <f t="shared" si="2"/>
        <v>371697</v>
      </c>
      <c r="H9" s="20">
        <f t="shared" si="2"/>
        <v>260954.8811</v>
      </c>
      <c r="I9" s="21">
        <f t="shared" si="2"/>
        <v>2131068.8360000001</v>
      </c>
      <c r="J9" s="22">
        <f t="shared" si="2"/>
        <v>896684</v>
      </c>
      <c r="K9" s="20">
        <f t="shared" si="2"/>
        <v>493247</v>
      </c>
      <c r="L9" s="20">
        <f t="shared" si="2"/>
        <v>453432</v>
      </c>
      <c r="M9" s="23">
        <f>(L9/K9)*100</f>
        <v>91.927979288267338</v>
      </c>
      <c r="N9" s="24"/>
      <c r="O9" s="25"/>
      <c r="P9" s="26"/>
      <c r="Q9" s="41"/>
      <c r="R9" s="42"/>
    </row>
    <row r="10" spans="1:18" ht="23.25" customHeight="1" thickBot="1" x14ac:dyDescent="0.3">
      <c r="A10" s="857" t="s">
        <v>973</v>
      </c>
      <c r="B10" s="858"/>
      <c r="C10" s="858"/>
      <c r="D10" s="858"/>
      <c r="E10" s="43">
        <f t="shared" ref="E10:L10" si="3">SUM(E11:E39)</f>
        <v>2787019</v>
      </c>
      <c r="F10" s="32">
        <f t="shared" si="3"/>
        <v>2637006</v>
      </c>
      <c r="G10" s="32">
        <f t="shared" si="3"/>
        <v>53394</v>
      </c>
      <c r="H10" s="44">
        <f t="shared" si="3"/>
        <v>96619</v>
      </c>
      <c r="I10" s="31">
        <f t="shared" si="3"/>
        <v>188920</v>
      </c>
      <c r="J10" s="32">
        <f t="shared" si="3"/>
        <v>158412</v>
      </c>
      <c r="K10" s="32">
        <f>SUM(K11:K39)</f>
        <v>59435</v>
      </c>
      <c r="L10" s="32">
        <f t="shared" si="3"/>
        <v>58876</v>
      </c>
      <c r="M10" s="33">
        <f>(L10/K10)*100</f>
        <v>99.059476739295022</v>
      </c>
      <c r="N10" s="34"/>
      <c r="O10" s="35"/>
      <c r="P10" s="35"/>
      <c r="Q10" s="36"/>
      <c r="R10" s="37"/>
    </row>
    <row r="11" spans="1:18" ht="71.25" customHeight="1" x14ac:dyDescent="0.3">
      <c r="A11" s="45">
        <v>3069</v>
      </c>
      <c r="B11" s="46" t="s">
        <v>71</v>
      </c>
      <c r="C11" s="46" t="s">
        <v>358</v>
      </c>
      <c r="D11" s="47" t="s">
        <v>972</v>
      </c>
      <c r="E11" s="48">
        <f>F11+G11+H11</f>
        <v>68370</v>
      </c>
      <c r="F11" s="49">
        <v>55200</v>
      </c>
      <c r="G11" s="49">
        <v>3000</v>
      </c>
      <c r="H11" s="50">
        <v>10170</v>
      </c>
      <c r="I11" s="51">
        <v>2975</v>
      </c>
      <c r="J11" s="52">
        <v>8800</v>
      </c>
      <c r="K11" s="53">
        <v>0</v>
      </c>
      <c r="L11" s="54">
        <v>0</v>
      </c>
      <c r="M11" s="55"/>
      <c r="N11" s="56" t="s">
        <v>971</v>
      </c>
      <c r="O11" s="57" t="s">
        <v>970</v>
      </c>
      <c r="P11" s="58" t="s">
        <v>969</v>
      </c>
      <c r="Q11" s="59"/>
      <c r="R11" s="60" t="s">
        <v>968</v>
      </c>
    </row>
    <row r="12" spans="1:18" ht="55.2" x14ac:dyDescent="0.3">
      <c r="A12" s="61">
        <v>3115</v>
      </c>
      <c r="B12" s="62" t="s">
        <v>12</v>
      </c>
      <c r="C12" s="46" t="s">
        <v>139</v>
      </c>
      <c r="D12" s="63" t="s">
        <v>967</v>
      </c>
      <c r="E12" s="64">
        <f t="shared" ref="E12:E39" si="4">SUM(F12:H12)</f>
        <v>12895</v>
      </c>
      <c r="F12" s="65">
        <v>9130</v>
      </c>
      <c r="G12" s="65">
        <v>500</v>
      </c>
      <c r="H12" s="66">
        <v>3265</v>
      </c>
      <c r="I12" s="67">
        <v>894</v>
      </c>
      <c r="J12" s="52">
        <v>1000</v>
      </c>
      <c r="K12" s="52">
        <v>0</v>
      </c>
      <c r="L12" s="68">
        <v>0</v>
      </c>
      <c r="M12" s="69" t="s">
        <v>2</v>
      </c>
      <c r="N12" s="56" t="s">
        <v>132</v>
      </c>
      <c r="O12" s="57" t="s">
        <v>167</v>
      </c>
      <c r="P12" s="57"/>
      <c r="Q12" s="59"/>
      <c r="R12" s="70" t="s">
        <v>966</v>
      </c>
    </row>
    <row r="13" spans="1:18" s="2" customFormat="1" ht="39.9" customHeight="1" x14ac:dyDescent="0.3">
      <c r="A13" s="291">
        <v>3140</v>
      </c>
      <c r="B13" s="99" t="s">
        <v>12</v>
      </c>
      <c r="C13" s="99" t="s">
        <v>139</v>
      </c>
      <c r="D13" s="623" t="s">
        <v>965</v>
      </c>
      <c r="E13" s="64">
        <f t="shared" si="4"/>
        <v>24027</v>
      </c>
      <c r="F13" s="101">
        <v>22280</v>
      </c>
      <c r="G13" s="101">
        <v>1384</v>
      </c>
      <c r="H13" s="102">
        <v>363</v>
      </c>
      <c r="I13" s="103">
        <v>24027</v>
      </c>
      <c r="J13" s="53">
        <v>22485</v>
      </c>
      <c r="K13" s="53">
        <v>22352</v>
      </c>
      <c r="L13" s="68">
        <v>22279</v>
      </c>
      <c r="M13" s="76">
        <f>(L13/K13)*100</f>
        <v>99.673407301360058</v>
      </c>
      <c r="N13" s="56"/>
      <c r="O13" s="116" t="s">
        <v>529</v>
      </c>
      <c r="P13" s="99" t="s">
        <v>964</v>
      </c>
      <c r="Q13" s="300" t="s">
        <v>963</v>
      </c>
      <c r="R13" s="95" t="s">
        <v>1091</v>
      </c>
    </row>
    <row r="14" spans="1:18" ht="48" customHeight="1" x14ac:dyDescent="0.3">
      <c r="A14" s="71">
        <v>3165</v>
      </c>
      <c r="B14" s="72" t="s">
        <v>71</v>
      </c>
      <c r="C14" s="73" t="s">
        <v>214</v>
      </c>
      <c r="D14" s="74" t="s">
        <v>962</v>
      </c>
      <c r="E14" s="48">
        <f t="shared" si="4"/>
        <v>7100</v>
      </c>
      <c r="F14" s="65">
        <v>6000</v>
      </c>
      <c r="G14" s="75">
        <v>1100</v>
      </c>
      <c r="H14" s="66">
        <v>0</v>
      </c>
      <c r="I14" s="67">
        <v>899</v>
      </c>
      <c r="J14" s="52">
        <v>507</v>
      </c>
      <c r="K14" s="52">
        <v>507</v>
      </c>
      <c r="L14" s="68">
        <v>327</v>
      </c>
      <c r="M14" s="76">
        <f>(L14/K14)*100</f>
        <v>64.497041420118336</v>
      </c>
      <c r="N14" s="77" t="s">
        <v>851</v>
      </c>
      <c r="O14" s="78" t="s">
        <v>68</v>
      </c>
      <c r="P14" s="78" t="s">
        <v>162</v>
      </c>
      <c r="Q14" s="79" t="s">
        <v>9</v>
      </c>
      <c r="R14" s="80" t="s">
        <v>961</v>
      </c>
    </row>
    <row r="15" spans="1:18" ht="55.2" x14ac:dyDescent="0.3">
      <c r="A15" s="81">
        <v>3170</v>
      </c>
      <c r="B15" s="62" t="s">
        <v>71</v>
      </c>
      <c r="C15" s="46" t="s">
        <v>139</v>
      </c>
      <c r="D15" s="63" t="s">
        <v>960</v>
      </c>
      <c r="E15" s="64">
        <f t="shared" si="4"/>
        <v>80413</v>
      </c>
      <c r="F15" s="82">
        <v>76400</v>
      </c>
      <c r="G15" s="83">
        <v>1721</v>
      </c>
      <c r="H15" s="50">
        <v>2292</v>
      </c>
      <c r="I15" s="51">
        <v>1721</v>
      </c>
      <c r="J15" s="52">
        <v>1001</v>
      </c>
      <c r="K15" s="52">
        <v>728</v>
      </c>
      <c r="L15" s="68">
        <v>728</v>
      </c>
      <c r="M15" s="84">
        <f>(L15/K15)*100</f>
        <v>100</v>
      </c>
      <c r="N15" s="56" t="s">
        <v>576</v>
      </c>
      <c r="O15" s="57" t="s">
        <v>177</v>
      </c>
      <c r="P15" s="57"/>
      <c r="Q15" s="59"/>
      <c r="R15" s="80" t="s">
        <v>959</v>
      </c>
    </row>
    <row r="16" spans="1:18" ht="55.2" x14ac:dyDescent="0.3">
      <c r="A16" s="85">
        <v>3171</v>
      </c>
      <c r="B16" s="72"/>
      <c r="C16" s="46" t="s">
        <v>139</v>
      </c>
      <c r="D16" s="86" t="s">
        <v>958</v>
      </c>
      <c r="E16" s="64">
        <f t="shared" si="4"/>
        <v>1673300</v>
      </c>
      <c r="F16" s="82">
        <v>1588113</v>
      </c>
      <c r="G16" s="83">
        <v>15000</v>
      </c>
      <c r="H16" s="50">
        <v>70187</v>
      </c>
      <c r="I16" s="51">
        <v>6820</v>
      </c>
      <c r="J16" s="52">
        <v>2166</v>
      </c>
      <c r="K16" s="52">
        <v>1900</v>
      </c>
      <c r="L16" s="68">
        <v>1790</v>
      </c>
      <c r="M16" s="87">
        <f>(L16/K16)*100</f>
        <v>94.21052631578948</v>
      </c>
      <c r="N16" s="56"/>
      <c r="O16" s="58" t="s">
        <v>957</v>
      </c>
      <c r="P16" s="58" t="s">
        <v>956</v>
      </c>
      <c r="Q16" s="59"/>
      <c r="R16" s="88" t="s">
        <v>955</v>
      </c>
    </row>
    <row r="17" spans="1:18" ht="157.5" customHeight="1" x14ac:dyDescent="0.3">
      <c r="A17" s="89">
        <v>3190</v>
      </c>
      <c r="B17" s="90" t="s">
        <v>237</v>
      </c>
      <c r="C17" s="91" t="s">
        <v>139</v>
      </c>
      <c r="D17" s="92" t="s">
        <v>954</v>
      </c>
      <c r="E17" s="64">
        <f t="shared" si="4"/>
        <v>13699</v>
      </c>
      <c r="F17" s="93">
        <v>12498</v>
      </c>
      <c r="G17" s="75">
        <v>1198</v>
      </c>
      <c r="H17" s="66">
        <v>3</v>
      </c>
      <c r="I17" s="67">
        <v>1171</v>
      </c>
      <c r="J17" s="52">
        <v>1400</v>
      </c>
      <c r="K17" s="52">
        <v>383</v>
      </c>
      <c r="L17" s="94">
        <v>382</v>
      </c>
      <c r="M17" s="87">
        <f>(L17/K17)*100</f>
        <v>99.738903394255871</v>
      </c>
      <c r="N17" s="77"/>
      <c r="O17" s="78"/>
      <c r="P17" s="78"/>
      <c r="Q17" s="79"/>
      <c r="R17" s="95" t="s">
        <v>953</v>
      </c>
    </row>
    <row r="18" spans="1:18" ht="194.25" customHeight="1" x14ac:dyDescent="0.3">
      <c r="A18" s="81">
        <v>3191</v>
      </c>
      <c r="B18" s="62" t="s">
        <v>237</v>
      </c>
      <c r="C18" s="46" t="s">
        <v>139</v>
      </c>
      <c r="D18" s="63" t="s">
        <v>952</v>
      </c>
      <c r="E18" s="96">
        <f t="shared" si="4"/>
        <v>34798</v>
      </c>
      <c r="F18" s="82">
        <v>32561</v>
      </c>
      <c r="G18" s="83">
        <v>980</v>
      </c>
      <c r="H18" s="50">
        <v>1257</v>
      </c>
      <c r="I18" s="51">
        <v>980</v>
      </c>
      <c r="J18" s="97">
        <v>1000</v>
      </c>
      <c r="K18" s="97">
        <v>0</v>
      </c>
      <c r="L18" s="68">
        <v>0</v>
      </c>
      <c r="M18" s="69" t="s">
        <v>2</v>
      </c>
      <c r="N18" s="56"/>
      <c r="O18" s="57"/>
      <c r="P18" s="57"/>
      <c r="Q18" s="59"/>
      <c r="R18" s="98" t="s">
        <v>951</v>
      </c>
    </row>
    <row r="19" spans="1:18" ht="82.8" x14ac:dyDescent="0.3">
      <c r="A19" s="89">
        <v>3205</v>
      </c>
      <c r="B19" s="99" t="s">
        <v>71</v>
      </c>
      <c r="C19" s="99" t="s">
        <v>139</v>
      </c>
      <c r="D19" s="100" t="s">
        <v>950</v>
      </c>
      <c r="E19" s="64">
        <f t="shared" si="4"/>
        <v>5723</v>
      </c>
      <c r="F19" s="101">
        <v>5000</v>
      </c>
      <c r="G19" s="101">
        <v>423</v>
      </c>
      <c r="H19" s="102">
        <v>300</v>
      </c>
      <c r="I19" s="103">
        <v>423</v>
      </c>
      <c r="J19" s="52">
        <v>2470</v>
      </c>
      <c r="K19" s="52">
        <v>0</v>
      </c>
      <c r="L19" s="94">
        <v>0</v>
      </c>
      <c r="M19" s="69" t="s">
        <v>2</v>
      </c>
      <c r="N19" s="104"/>
      <c r="O19" s="99"/>
      <c r="P19" s="99"/>
      <c r="Q19" s="79"/>
      <c r="R19" s="80" t="s">
        <v>949</v>
      </c>
    </row>
    <row r="20" spans="1:18" ht="69" x14ac:dyDescent="0.3">
      <c r="A20" s="81">
        <v>3206</v>
      </c>
      <c r="B20" s="105" t="s">
        <v>109</v>
      </c>
      <c r="C20" s="105" t="s">
        <v>139</v>
      </c>
      <c r="D20" s="106" t="s">
        <v>948</v>
      </c>
      <c r="E20" s="96">
        <f t="shared" si="4"/>
        <v>33220</v>
      </c>
      <c r="F20" s="107">
        <v>29562</v>
      </c>
      <c r="G20" s="107">
        <v>2880</v>
      </c>
      <c r="H20" s="108">
        <v>778</v>
      </c>
      <c r="I20" s="109">
        <v>2880</v>
      </c>
      <c r="J20" s="97">
        <v>2869</v>
      </c>
      <c r="K20" s="97">
        <v>0</v>
      </c>
      <c r="L20" s="68">
        <v>0</v>
      </c>
      <c r="M20" s="69" t="s">
        <v>2</v>
      </c>
      <c r="N20" s="110"/>
      <c r="O20" s="105"/>
      <c r="P20" s="105"/>
      <c r="Q20" s="59"/>
      <c r="R20" s="70" t="s">
        <v>947</v>
      </c>
    </row>
    <row r="21" spans="1:18" ht="187.5" customHeight="1" x14ac:dyDescent="0.3">
      <c r="A21" s="61">
        <v>3207</v>
      </c>
      <c r="B21" s="105" t="s">
        <v>581</v>
      </c>
      <c r="C21" s="105" t="s">
        <v>139</v>
      </c>
      <c r="D21" s="111" t="s">
        <v>946</v>
      </c>
      <c r="E21" s="96">
        <f t="shared" si="4"/>
        <v>3635</v>
      </c>
      <c r="F21" s="107">
        <v>2600</v>
      </c>
      <c r="G21" s="107">
        <v>299</v>
      </c>
      <c r="H21" s="108">
        <v>736</v>
      </c>
      <c r="I21" s="109">
        <v>299</v>
      </c>
      <c r="J21" s="52">
        <v>300</v>
      </c>
      <c r="K21" s="52">
        <v>0</v>
      </c>
      <c r="L21" s="68">
        <v>0</v>
      </c>
      <c r="M21" s="69" t="s">
        <v>2</v>
      </c>
      <c r="N21" s="56"/>
      <c r="O21" s="105"/>
      <c r="P21" s="105"/>
      <c r="Q21" s="59"/>
      <c r="R21" s="112" t="s">
        <v>945</v>
      </c>
    </row>
    <row r="22" spans="1:18" ht="124.2" x14ac:dyDescent="0.3">
      <c r="A22" s="81">
        <v>3209</v>
      </c>
      <c r="B22" s="105" t="s">
        <v>12</v>
      </c>
      <c r="C22" s="46" t="s">
        <v>139</v>
      </c>
      <c r="D22" s="106" t="s">
        <v>944</v>
      </c>
      <c r="E22" s="96">
        <f t="shared" si="4"/>
        <v>154336</v>
      </c>
      <c r="F22" s="107">
        <v>150250</v>
      </c>
      <c r="G22" s="107">
        <v>2950</v>
      </c>
      <c r="H22" s="108">
        <v>1136</v>
      </c>
      <c r="I22" s="109">
        <v>2950</v>
      </c>
      <c r="J22" s="52">
        <v>2386</v>
      </c>
      <c r="K22" s="52">
        <v>0</v>
      </c>
      <c r="L22" s="68">
        <v>0</v>
      </c>
      <c r="M22" s="69" t="s">
        <v>2</v>
      </c>
      <c r="N22" s="110"/>
      <c r="O22" s="105"/>
      <c r="P22" s="105"/>
      <c r="Q22" s="59"/>
      <c r="R22" s="70" t="s">
        <v>943</v>
      </c>
    </row>
    <row r="23" spans="1:18" s="2" customFormat="1" ht="37.5" customHeight="1" x14ac:dyDescent="0.3">
      <c r="A23" s="89">
        <v>3216</v>
      </c>
      <c r="B23" s="99" t="s">
        <v>77</v>
      </c>
      <c r="C23" s="99" t="s">
        <v>136</v>
      </c>
      <c r="D23" s="623" t="s">
        <v>942</v>
      </c>
      <c r="E23" s="64">
        <f t="shared" si="4"/>
        <v>2148</v>
      </c>
      <c r="F23" s="101">
        <v>1826</v>
      </c>
      <c r="G23" s="101">
        <v>222</v>
      </c>
      <c r="H23" s="102">
        <v>100</v>
      </c>
      <c r="I23" s="103">
        <v>2372</v>
      </c>
      <c r="J23" s="53">
        <v>2349</v>
      </c>
      <c r="K23" s="53">
        <v>1948</v>
      </c>
      <c r="L23" s="68">
        <v>1948</v>
      </c>
      <c r="M23" s="87">
        <f>(L23/K23)*100</f>
        <v>100</v>
      </c>
      <c r="N23" s="77" t="s">
        <v>941</v>
      </c>
      <c r="O23" s="125" t="s">
        <v>204</v>
      </c>
      <c r="P23" s="125" t="s">
        <v>827</v>
      </c>
      <c r="Q23" s="79" t="s">
        <v>46</v>
      </c>
      <c r="R23" s="95" t="s">
        <v>1105</v>
      </c>
    </row>
    <row r="24" spans="1:18" ht="51.75" customHeight="1" x14ac:dyDescent="0.3">
      <c r="A24" s="89">
        <v>3217</v>
      </c>
      <c r="B24" s="113" t="s">
        <v>12</v>
      </c>
      <c r="C24" s="91" t="s">
        <v>302</v>
      </c>
      <c r="D24" s="114" t="s">
        <v>940</v>
      </c>
      <c r="E24" s="64">
        <f t="shared" si="4"/>
        <v>148000</v>
      </c>
      <c r="F24" s="101">
        <v>143000</v>
      </c>
      <c r="G24" s="101">
        <v>5000</v>
      </c>
      <c r="H24" s="102">
        <v>0</v>
      </c>
      <c r="I24" s="103">
        <v>1997</v>
      </c>
      <c r="J24" s="52">
        <v>1804</v>
      </c>
      <c r="K24" s="52">
        <v>13</v>
      </c>
      <c r="L24" s="68">
        <v>12</v>
      </c>
      <c r="M24" s="87">
        <f>(L24/K24)*100</f>
        <v>92.307692307692307</v>
      </c>
      <c r="N24" s="115" t="s">
        <v>159</v>
      </c>
      <c r="O24" s="116" t="s">
        <v>537</v>
      </c>
      <c r="P24" s="116" t="s">
        <v>7</v>
      </c>
      <c r="Q24" s="79" t="s">
        <v>6</v>
      </c>
      <c r="R24" s="88" t="s">
        <v>939</v>
      </c>
    </row>
    <row r="25" spans="1:18" s="2" customFormat="1" ht="27.75" customHeight="1" x14ac:dyDescent="0.3">
      <c r="A25" s="81">
        <v>3221</v>
      </c>
      <c r="B25" s="139" t="s">
        <v>71</v>
      </c>
      <c r="C25" s="46" t="s">
        <v>358</v>
      </c>
      <c r="D25" s="624" t="s">
        <v>938</v>
      </c>
      <c r="E25" s="96">
        <f t="shared" si="4"/>
        <v>1582</v>
      </c>
      <c r="F25" s="107">
        <v>1436</v>
      </c>
      <c r="G25" s="107">
        <v>146</v>
      </c>
      <c r="H25" s="108">
        <v>0</v>
      </c>
      <c r="I25" s="109">
        <v>1582</v>
      </c>
      <c r="J25" s="134">
        <v>1819</v>
      </c>
      <c r="K25" s="134">
        <v>1437</v>
      </c>
      <c r="L25" s="68">
        <v>1436</v>
      </c>
      <c r="M25" s="84">
        <f>(L25/K25)*100</f>
        <v>99.930410577592212</v>
      </c>
      <c r="N25" s="118" t="s">
        <v>235</v>
      </c>
      <c r="O25" s="119" t="s">
        <v>257</v>
      </c>
      <c r="P25" s="119" t="s">
        <v>937</v>
      </c>
      <c r="Q25" s="59" t="s">
        <v>127</v>
      </c>
      <c r="R25" s="625" t="s">
        <v>933</v>
      </c>
    </row>
    <row r="26" spans="1:18" s="2" customFormat="1" ht="41.4" x14ac:dyDescent="0.3">
      <c r="A26" s="81">
        <v>3222</v>
      </c>
      <c r="B26" s="105" t="s">
        <v>12</v>
      </c>
      <c r="C26" s="46" t="s">
        <v>139</v>
      </c>
      <c r="D26" s="106" t="s">
        <v>936</v>
      </c>
      <c r="E26" s="96">
        <f t="shared" si="4"/>
        <v>39687</v>
      </c>
      <c r="F26" s="107">
        <v>33997</v>
      </c>
      <c r="G26" s="107">
        <v>123</v>
      </c>
      <c r="H26" s="108">
        <v>5567</v>
      </c>
      <c r="I26" s="109">
        <v>39237</v>
      </c>
      <c r="J26" s="134">
        <v>380</v>
      </c>
      <c r="K26" s="134">
        <v>0</v>
      </c>
      <c r="L26" s="68">
        <v>0</v>
      </c>
      <c r="M26" s="117" t="s">
        <v>2</v>
      </c>
      <c r="N26" s="626" t="s">
        <v>935</v>
      </c>
      <c r="O26" s="119" t="s">
        <v>877</v>
      </c>
      <c r="P26" s="105" t="s">
        <v>934</v>
      </c>
      <c r="Q26" s="120"/>
      <c r="R26" s="625" t="s">
        <v>933</v>
      </c>
    </row>
    <row r="27" spans="1:18" s="2" customFormat="1" ht="54.75" customHeight="1" x14ac:dyDescent="0.3">
      <c r="A27" s="81">
        <v>3231</v>
      </c>
      <c r="B27" s="105"/>
      <c r="C27" s="46" t="s">
        <v>358</v>
      </c>
      <c r="D27" s="106" t="s">
        <v>932</v>
      </c>
      <c r="E27" s="96">
        <f t="shared" si="4"/>
        <v>43700</v>
      </c>
      <c r="F27" s="107">
        <v>41200</v>
      </c>
      <c r="G27" s="107">
        <v>2500</v>
      </c>
      <c r="H27" s="108">
        <v>0</v>
      </c>
      <c r="I27" s="109">
        <v>1000</v>
      </c>
      <c r="J27" s="53">
        <v>77</v>
      </c>
      <c r="K27" s="53">
        <v>0</v>
      </c>
      <c r="L27" s="68">
        <v>0</v>
      </c>
      <c r="M27" s="117" t="s">
        <v>2</v>
      </c>
      <c r="N27" s="118" t="s">
        <v>931</v>
      </c>
      <c r="O27" s="119" t="s">
        <v>931</v>
      </c>
      <c r="P27" s="105" t="s">
        <v>931</v>
      </c>
      <c r="Q27" s="120" t="s">
        <v>931</v>
      </c>
      <c r="R27" s="433" t="s">
        <v>1103</v>
      </c>
    </row>
    <row r="28" spans="1:18" s="2" customFormat="1" ht="39" customHeight="1" x14ac:dyDescent="0.3">
      <c r="A28" s="71">
        <v>3232</v>
      </c>
      <c r="B28" s="121" t="s">
        <v>12</v>
      </c>
      <c r="C28" s="91" t="s">
        <v>358</v>
      </c>
      <c r="D28" s="123" t="s">
        <v>930</v>
      </c>
      <c r="E28" s="64">
        <f t="shared" si="4"/>
        <v>17956</v>
      </c>
      <c r="F28" s="65">
        <v>17670</v>
      </c>
      <c r="G28" s="124">
        <v>286</v>
      </c>
      <c r="H28" s="66">
        <v>0</v>
      </c>
      <c r="I28" s="67">
        <v>17956</v>
      </c>
      <c r="J28" s="53">
        <v>13724</v>
      </c>
      <c r="K28" s="53">
        <v>12532</v>
      </c>
      <c r="L28" s="68">
        <v>12532</v>
      </c>
      <c r="M28" s="76">
        <f>(L28/K28)*100</f>
        <v>100</v>
      </c>
      <c r="N28" s="182" t="s">
        <v>894</v>
      </c>
      <c r="O28" s="125" t="s">
        <v>384</v>
      </c>
      <c r="P28" s="125" t="s">
        <v>929</v>
      </c>
      <c r="Q28" s="79" t="s">
        <v>27</v>
      </c>
      <c r="R28" s="627" t="s">
        <v>933</v>
      </c>
    </row>
    <row r="29" spans="1:18" s="2" customFormat="1" ht="45" customHeight="1" x14ac:dyDescent="0.3">
      <c r="A29" s="71">
        <v>3234</v>
      </c>
      <c r="B29" s="121" t="s">
        <v>12</v>
      </c>
      <c r="C29" s="132" t="s">
        <v>452</v>
      </c>
      <c r="D29" s="274" t="s">
        <v>928</v>
      </c>
      <c r="E29" s="277">
        <f t="shared" si="4"/>
        <v>3363</v>
      </c>
      <c r="F29" s="65">
        <v>2946</v>
      </c>
      <c r="G29" s="124">
        <v>126</v>
      </c>
      <c r="H29" s="65">
        <v>291</v>
      </c>
      <c r="I29" s="67">
        <v>3363</v>
      </c>
      <c r="J29" s="53">
        <v>1750</v>
      </c>
      <c r="K29" s="53">
        <v>1430</v>
      </c>
      <c r="L29" s="68">
        <v>1427</v>
      </c>
      <c r="M29" s="76">
        <f>(L29/K29)*100</f>
        <v>99.790209790209801</v>
      </c>
      <c r="N29" s="182"/>
      <c r="O29" s="299" t="s">
        <v>927</v>
      </c>
      <c r="P29" s="78" t="s">
        <v>383</v>
      </c>
      <c r="Q29" s="79" t="s">
        <v>47</v>
      </c>
      <c r="R29" s="131" t="s">
        <v>1104</v>
      </c>
    </row>
    <row r="30" spans="1:18" s="2" customFormat="1" ht="46.5" customHeight="1" x14ac:dyDescent="0.3">
      <c r="A30" s="71">
        <v>3235</v>
      </c>
      <c r="B30" s="121" t="s">
        <v>237</v>
      </c>
      <c r="C30" s="122" t="s">
        <v>139</v>
      </c>
      <c r="D30" s="123" t="s">
        <v>926</v>
      </c>
      <c r="E30" s="64">
        <f t="shared" si="4"/>
        <v>154182</v>
      </c>
      <c r="F30" s="65">
        <v>151990</v>
      </c>
      <c r="G30" s="124">
        <v>2192</v>
      </c>
      <c r="H30" s="66">
        <v>0</v>
      </c>
      <c r="I30" s="67">
        <v>2118</v>
      </c>
      <c r="J30" s="53">
        <v>2120</v>
      </c>
      <c r="K30" s="53">
        <v>0</v>
      </c>
      <c r="L30" s="94">
        <v>0</v>
      </c>
      <c r="M30" s="117" t="s">
        <v>2</v>
      </c>
      <c r="N30" s="77"/>
      <c r="O30" s="125" t="s">
        <v>913</v>
      </c>
      <c r="P30" s="125" t="s">
        <v>8</v>
      </c>
      <c r="Q30" s="79"/>
      <c r="R30" s="433" t="s">
        <v>925</v>
      </c>
    </row>
    <row r="31" spans="1:18" s="2" customFormat="1" ht="42" x14ac:dyDescent="0.3">
      <c r="A31" s="126">
        <v>3238</v>
      </c>
      <c r="B31" s="72" t="s">
        <v>12</v>
      </c>
      <c r="C31" s="73" t="s">
        <v>358</v>
      </c>
      <c r="D31" s="127" t="s">
        <v>924</v>
      </c>
      <c r="E31" s="96">
        <f t="shared" si="4"/>
        <v>51764</v>
      </c>
      <c r="F31" s="49">
        <v>50390</v>
      </c>
      <c r="G31" s="128">
        <v>1374</v>
      </c>
      <c r="H31" s="50">
        <v>0</v>
      </c>
      <c r="I31" s="51">
        <v>1374</v>
      </c>
      <c r="J31" s="134">
        <v>1731</v>
      </c>
      <c r="K31" s="134">
        <v>358</v>
      </c>
      <c r="L31" s="68">
        <v>358</v>
      </c>
      <c r="M31" s="129">
        <f>(L31/K31)*100</f>
        <v>100</v>
      </c>
      <c r="N31" s="56" t="s">
        <v>923</v>
      </c>
      <c r="O31" s="130" t="s">
        <v>923</v>
      </c>
      <c r="P31" s="130" t="s">
        <v>923</v>
      </c>
      <c r="Q31" s="59" t="s">
        <v>923</v>
      </c>
      <c r="R31" s="628" t="s">
        <v>1102</v>
      </c>
    </row>
    <row r="32" spans="1:18" s="2" customFormat="1" ht="26.25" customHeight="1" x14ac:dyDescent="0.3">
      <c r="A32" s="126">
        <v>3242</v>
      </c>
      <c r="B32" s="72" t="s">
        <v>12</v>
      </c>
      <c r="C32" s="73" t="s">
        <v>136</v>
      </c>
      <c r="D32" s="127" t="s">
        <v>922</v>
      </c>
      <c r="E32" s="96">
        <f t="shared" si="4"/>
        <v>974</v>
      </c>
      <c r="F32" s="49">
        <v>0</v>
      </c>
      <c r="G32" s="128">
        <v>974</v>
      </c>
      <c r="H32" s="50">
        <v>0</v>
      </c>
      <c r="I32" s="51">
        <v>0</v>
      </c>
      <c r="J32" s="53">
        <v>1287</v>
      </c>
      <c r="K32" s="53">
        <v>0</v>
      </c>
      <c r="L32" s="68">
        <v>0</v>
      </c>
      <c r="M32" s="117" t="s">
        <v>2</v>
      </c>
      <c r="N32" s="56" t="s">
        <v>111</v>
      </c>
      <c r="O32" s="125" t="s">
        <v>67</v>
      </c>
      <c r="P32" s="125" t="s">
        <v>518</v>
      </c>
      <c r="Q32" s="79" t="s">
        <v>8</v>
      </c>
      <c r="R32" s="131" t="s">
        <v>1101</v>
      </c>
    </row>
    <row r="33" spans="1:18" s="2" customFormat="1" ht="36" customHeight="1" x14ac:dyDescent="0.3">
      <c r="A33" s="126">
        <v>3248</v>
      </c>
      <c r="B33" s="121" t="s">
        <v>12</v>
      </c>
      <c r="C33" s="132" t="s">
        <v>70</v>
      </c>
      <c r="D33" s="123" t="s">
        <v>921</v>
      </c>
      <c r="E33" s="96">
        <f t="shared" si="4"/>
        <v>75000</v>
      </c>
      <c r="F33" s="49">
        <v>68400</v>
      </c>
      <c r="G33" s="128">
        <v>6600</v>
      </c>
      <c r="H33" s="50">
        <v>0</v>
      </c>
      <c r="I33" s="51">
        <f>83+785</f>
        <v>868</v>
      </c>
      <c r="J33" s="53">
        <v>966</v>
      </c>
      <c r="K33" s="53">
        <v>785</v>
      </c>
      <c r="L33" s="68">
        <v>785</v>
      </c>
      <c r="M33" s="76">
        <f>(L33/K33)*100</f>
        <v>100</v>
      </c>
      <c r="N33" s="56" t="s">
        <v>67</v>
      </c>
      <c r="O33" s="125" t="s">
        <v>67</v>
      </c>
      <c r="P33" s="125" t="s">
        <v>518</v>
      </c>
      <c r="Q33" s="79" t="s">
        <v>8</v>
      </c>
      <c r="R33" s="131" t="s">
        <v>920</v>
      </c>
    </row>
    <row r="34" spans="1:18" s="2" customFormat="1" ht="55.8" x14ac:dyDescent="0.3">
      <c r="A34" s="126">
        <v>3260</v>
      </c>
      <c r="B34" s="72" t="s">
        <v>71</v>
      </c>
      <c r="C34" s="73" t="s">
        <v>11</v>
      </c>
      <c r="D34" s="47" t="s">
        <v>919</v>
      </c>
      <c r="E34" s="96">
        <f t="shared" si="4"/>
        <v>35200</v>
      </c>
      <c r="F34" s="49">
        <v>35200</v>
      </c>
      <c r="G34" s="128">
        <v>0</v>
      </c>
      <c r="H34" s="50">
        <v>0</v>
      </c>
      <c r="I34" s="51">
        <v>0</v>
      </c>
      <c r="J34" s="53">
        <v>35200</v>
      </c>
      <c r="K34" s="53">
        <v>0</v>
      </c>
      <c r="L34" s="68">
        <v>0</v>
      </c>
      <c r="M34" s="69" t="s">
        <v>2</v>
      </c>
      <c r="N34" s="56"/>
      <c r="O34" s="125"/>
      <c r="P34" s="125" t="s">
        <v>918</v>
      </c>
      <c r="Q34" s="79" t="s">
        <v>621</v>
      </c>
      <c r="R34" s="629" t="s">
        <v>917</v>
      </c>
    </row>
    <row r="35" spans="1:18" s="2" customFormat="1" ht="55.2" x14ac:dyDescent="0.3">
      <c r="A35" s="126">
        <v>3261</v>
      </c>
      <c r="B35" s="72" t="s">
        <v>237</v>
      </c>
      <c r="C35" s="73" t="s">
        <v>136</v>
      </c>
      <c r="D35" s="47" t="s">
        <v>916</v>
      </c>
      <c r="E35" s="96">
        <f t="shared" si="4"/>
        <v>500</v>
      </c>
      <c r="F35" s="49">
        <v>0</v>
      </c>
      <c r="G35" s="128">
        <v>500</v>
      </c>
      <c r="H35" s="50">
        <v>0</v>
      </c>
      <c r="I35" s="51">
        <v>97</v>
      </c>
      <c r="J35" s="53">
        <v>500</v>
      </c>
      <c r="K35" s="53">
        <v>282</v>
      </c>
      <c r="L35" s="68">
        <v>97</v>
      </c>
      <c r="M35" s="76">
        <f>(L35/K35)*100</f>
        <v>34.397163120567377</v>
      </c>
      <c r="N35" s="56" t="s">
        <v>102</v>
      </c>
      <c r="O35" s="125" t="s">
        <v>102</v>
      </c>
      <c r="P35" s="125" t="s">
        <v>518</v>
      </c>
      <c r="Q35" s="79" t="s">
        <v>8</v>
      </c>
      <c r="R35" s="131" t="s">
        <v>1100</v>
      </c>
    </row>
    <row r="36" spans="1:18" ht="28.5" customHeight="1" x14ac:dyDescent="0.3">
      <c r="A36" s="126">
        <v>3272</v>
      </c>
      <c r="B36" s="72"/>
      <c r="C36" s="73" t="s">
        <v>302</v>
      </c>
      <c r="D36" s="136" t="s">
        <v>915</v>
      </c>
      <c r="E36" s="64">
        <f t="shared" si="4"/>
        <v>21323</v>
      </c>
      <c r="F36" s="137">
        <v>20302</v>
      </c>
      <c r="G36" s="65">
        <v>881</v>
      </c>
      <c r="H36" s="66">
        <v>140</v>
      </c>
      <c r="I36" s="137">
        <v>258</v>
      </c>
      <c r="J36" s="53">
        <v>0</v>
      </c>
      <c r="K36" s="134">
        <v>250</v>
      </c>
      <c r="L36" s="68">
        <v>249</v>
      </c>
      <c r="M36" s="76">
        <f>(L36/K36)*100</f>
        <v>99.6</v>
      </c>
      <c r="N36" s="888" t="s">
        <v>150</v>
      </c>
      <c r="O36" s="889"/>
      <c r="P36" s="130" t="s">
        <v>914</v>
      </c>
      <c r="Q36" s="59" t="s">
        <v>913</v>
      </c>
      <c r="R36" s="138" t="s">
        <v>912</v>
      </c>
    </row>
    <row r="37" spans="1:18" s="2" customFormat="1" ht="27.6" x14ac:dyDescent="0.3">
      <c r="A37" s="126">
        <v>7332</v>
      </c>
      <c r="B37" s="139" t="s">
        <v>244</v>
      </c>
      <c r="C37" s="139" t="s">
        <v>196</v>
      </c>
      <c r="D37" s="86" t="s">
        <v>911</v>
      </c>
      <c r="E37" s="96">
        <f t="shared" si="4"/>
        <v>70660</v>
      </c>
      <c r="F37" s="107">
        <v>69591</v>
      </c>
      <c r="G37" s="107">
        <v>1035</v>
      </c>
      <c r="H37" s="108">
        <v>34</v>
      </c>
      <c r="I37" s="142">
        <v>70659</v>
      </c>
      <c r="J37" s="134">
        <v>44871</v>
      </c>
      <c r="K37" s="134">
        <v>14527</v>
      </c>
      <c r="L37" s="68">
        <v>14526</v>
      </c>
      <c r="M37" s="630">
        <f>(L37/K37)*100</f>
        <v>99.993116266262817</v>
      </c>
      <c r="N37" s="56" t="s">
        <v>282</v>
      </c>
      <c r="O37" s="473" t="s">
        <v>282</v>
      </c>
      <c r="P37" s="130" t="s">
        <v>563</v>
      </c>
      <c r="Q37" s="59" t="s">
        <v>100</v>
      </c>
      <c r="R37" s="95" t="s">
        <v>165</v>
      </c>
    </row>
    <row r="38" spans="1:18" ht="45.75" customHeight="1" x14ac:dyDescent="0.3">
      <c r="A38" s="126">
        <v>7352</v>
      </c>
      <c r="B38" s="139" t="s">
        <v>12</v>
      </c>
      <c r="C38" s="139" t="s">
        <v>452</v>
      </c>
      <c r="D38" s="86" t="s">
        <v>549</v>
      </c>
      <c r="E38" s="140">
        <f t="shared" si="4"/>
        <v>5458</v>
      </c>
      <c r="F38" s="141">
        <v>5458</v>
      </c>
      <c r="G38" s="141">
        <v>0</v>
      </c>
      <c r="H38" s="108">
        <v>0</v>
      </c>
      <c r="I38" s="142">
        <v>0</v>
      </c>
      <c r="J38" s="52">
        <v>2450</v>
      </c>
      <c r="K38" s="52">
        <v>3</v>
      </c>
      <c r="L38" s="68">
        <v>0</v>
      </c>
      <c r="M38" s="76">
        <f>(L38/K38)*100</f>
        <v>0</v>
      </c>
      <c r="N38" s="56" t="s">
        <v>548</v>
      </c>
      <c r="O38" s="143" t="s">
        <v>547</v>
      </c>
      <c r="P38" s="139"/>
      <c r="Q38" s="59"/>
      <c r="R38" s="144" t="s">
        <v>910</v>
      </c>
    </row>
    <row r="39" spans="1:18" ht="36.75" customHeight="1" thickBot="1" x14ac:dyDescent="0.35">
      <c r="A39" s="145">
        <v>7356</v>
      </c>
      <c r="B39" s="146" t="s">
        <v>71</v>
      </c>
      <c r="C39" s="147" t="s">
        <v>196</v>
      </c>
      <c r="D39" s="148" t="s">
        <v>539</v>
      </c>
      <c r="E39" s="149">
        <f t="shared" si="4"/>
        <v>4006</v>
      </c>
      <c r="F39" s="150">
        <v>4006</v>
      </c>
      <c r="G39" s="150">
        <v>0</v>
      </c>
      <c r="H39" s="151">
        <v>0</v>
      </c>
      <c r="I39" s="152">
        <v>0</v>
      </c>
      <c r="J39" s="153">
        <v>1000</v>
      </c>
      <c r="K39" s="153">
        <v>0</v>
      </c>
      <c r="L39" s="154">
        <v>0</v>
      </c>
      <c r="M39" s="155" t="s">
        <v>2</v>
      </c>
      <c r="N39" s="156" t="s">
        <v>282</v>
      </c>
      <c r="O39" s="157" t="s">
        <v>204</v>
      </c>
      <c r="P39" s="158" t="s">
        <v>538</v>
      </c>
      <c r="Q39" s="159" t="s">
        <v>537</v>
      </c>
      <c r="R39" s="160" t="s">
        <v>536</v>
      </c>
    </row>
    <row r="40" spans="1:18" ht="24.75" customHeight="1" thickBot="1" x14ac:dyDescent="0.35">
      <c r="A40" s="860" t="s">
        <v>909</v>
      </c>
      <c r="B40" s="861"/>
      <c r="C40" s="861"/>
      <c r="D40" s="862"/>
      <c r="E40" s="161">
        <f t="shared" ref="E40:K40" si="5">SUM(E41:E78)</f>
        <v>1066314</v>
      </c>
      <c r="F40" s="162">
        <f t="shared" si="5"/>
        <v>991721</v>
      </c>
      <c r="G40" s="162">
        <f t="shared" si="5"/>
        <v>58020</v>
      </c>
      <c r="H40" s="162">
        <f t="shared" si="5"/>
        <v>16573</v>
      </c>
      <c r="I40" s="163">
        <f t="shared" si="5"/>
        <v>193407</v>
      </c>
      <c r="J40" s="164">
        <f t="shared" si="5"/>
        <v>96844</v>
      </c>
      <c r="K40" s="162">
        <f t="shared" si="5"/>
        <v>63672</v>
      </c>
      <c r="L40" s="164">
        <f>SUM(L41:L78)</f>
        <v>56380</v>
      </c>
      <c r="M40" s="165">
        <f t="shared" ref="M40:M48" si="6">(L40/K40)*100</f>
        <v>88.547556225656493</v>
      </c>
      <c r="N40" s="166"/>
      <c r="O40" s="167"/>
      <c r="P40" s="167"/>
      <c r="Q40" s="168"/>
      <c r="R40" s="169"/>
    </row>
    <row r="41" spans="1:18" ht="55.2" x14ac:dyDescent="0.3">
      <c r="A41" s="170">
        <v>3091</v>
      </c>
      <c r="B41" s="46" t="s">
        <v>353</v>
      </c>
      <c r="C41" s="73" t="s">
        <v>70</v>
      </c>
      <c r="D41" s="171" t="s">
        <v>908</v>
      </c>
      <c r="E41" s="172">
        <f t="shared" ref="E41:E60" si="7">F41+G41+H41</f>
        <v>56345</v>
      </c>
      <c r="F41" s="173">
        <v>52000</v>
      </c>
      <c r="G41" s="173">
        <v>4345</v>
      </c>
      <c r="H41" s="174">
        <v>0</v>
      </c>
      <c r="I41" s="51">
        <v>4022</v>
      </c>
      <c r="J41" s="52">
        <v>1156</v>
      </c>
      <c r="K41" s="52">
        <v>354</v>
      </c>
      <c r="L41" s="175">
        <v>165</v>
      </c>
      <c r="M41" s="84">
        <f t="shared" si="6"/>
        <v>46.610169491525419</v>
      </c>
      <c r="N41" s="56" t="s">
        <v>657</v>
      </c>
      <c r="O41" s="57" t="s">
        <v>113</v>
      </c>
      <c r="P41" s="57" t="s">
        <v>907</v>
      </c>
      <c r="Q41" s="59" t="s">
        <v>9</v>
      </c>
      <c r="R41" s="70" t="s">
        <v>906</v>
      </c>
    </row>
    <row r="42" spans="1:18" s="2" customFormat="1" ht="54" customHeight="1" x14ac:dyDescent="0.3">
      <c r="A42" s="631">
        <v>3094</v>
      </c>
      <c r="B42" s="91" t="s">
        <v>71</v>
      </c>
      <c r="C42" s="132" t="s">
        <v>70</v>
      </c>
      <c r="D42" s="74" t="s">
        <v>905</v>
      </c>
      <c r="E42" s="48">
        <f t="shared" si="7"/>
        <v>18262</v>
      </c>
      <c r="F42" s="65">
        <v>14927</v>
      </c>
      <c r="G42" s="65">
        <v>2833</v>
      </c>
      <c r="H42" s="66">
        <v>502</v>
      </c>
      <c r="I42" s="67">
        <v>18262</v>
      </c>
      <c r="J42" s="53">
        <v>1164</v>
      </c>
      <c r="K42" s="53">
        <v>478</v>
      </c>
      <c r="L42" s="54">
        <v>477</v>
      </c>
      <c r="M42" s="87">
        <f t="shared" si="6"/>
        <v>99.790794979079493</v>
      </c>
      <c r="N42" s="77" t="s">
        <v>904</v>
      </c>
      <c r="O42" s="78" t="s">
        <v>553</v>
      </c>
      <c r="P42" s="78" t="s">
        <v>903</v>
      </c>
      <c r="Q42" s="79" t="s">
        <v>39</v>
      </c>
      <c r="R42" s="131" t="s">
        <v>902</v>
      </c>
    </row>
    <row r="43" spans="1:18" s="2" customFormat="1" ht="69" x14ac:dyDescent="0.3">
      <c r="A43" s="170">
        <v>3097</v>
      </c>
      <c r="B43" s="46" t="s">
        <v>71</v>
      </c>
      <c r="C43" s="73" t="s">
        <v>834</v>
      </c>
      <c r="D43" s="86" t="s">
        <v>901</v>
      </c>
      <c r="E43" s="96">
        <f t="shared" si="7"/>
        <v>9877</v>
      </c>
      <c r="F43" s="49">
        <v>8000</v>
      </c>
      <c r="G43" s="49">
        <v>1841</v>
      </c>
      <c r="H43" s="50">
        <v>36</v>
      </c>
      <c r="I43" s="51">
        <v>1877</v>
      </c>
      <c r="J43" s="134">
        <v>332</v>
      </c>
      <c r="K43" s="134">
        <v>25</v>
      </c>
      <c r="L43" s="175">
        <v>24</v>
      </c>
      <c r="M43" s="84">
        <f t="shared" si="6"/>
        <v>96</v>
      </c>
      <c r="N43" s="56" t="s">
        <v>657</v>
      </c>
      <c r="O43" s="57" t="s">
        <v>579</v>
      </c>
      <c r="P43" s="57" t="s">
        <v>162</v>
      </c>
      <c r="Q43" s="59" t="s">
        <v>9</v>
      </c>
      <c r="R43" s="70" t="s">
        <v>1099</v>
      </c>
    </row>
    <row r="44" spans="1:18" s="2" customFormat="1" ht="41.25" customHeight="1" x14ac:dyDescent="0.3">
      <c r="A44" s="631">
        <v>3102</v>
      </c>
      <c r="B44" s="91" t="s">
        <v>427</v>
      </c>
      <c r="C44" s="132" t="s">
        <v>70</v>
      </c>
      <c r="D44" s="74" t="s">
        <v>900</v>
      </c>
      <c r="E44" s="48">
        <f t="shared" si="7"/>
        <v>24614</v>
      </c>
      <c r="F44" s="65">
        <v>20251</v>
      </c>
      <c r="G44" s="65">
        <v>3455</v>
      </c>
      <c r="H44" s="66">
        <f>888+20</f>
        <v>908</v>
      </c>
      <c r="I44" s="67">
        <v>24594</v>
      </c>
      <c r="J44" s="53">
        <v>313</v>
      </c>
      <c r="K44" s="53">
        <v>206</v>
      </c>
      <c r="L44" s="54">
        <v>128</v>
      </c>
      <c r="M44" s="87">
        <f t="shared" si="6"/>
        <v>62.135922330097081</v>
      </c>
      <c r="N44" s="77" t="s">
        <v>889</v>
      </c>
      <c r="O44" s="194" t="s">
        <v>63</v>
      </c>
      <c r="P44" s="194" t="s">
        <v>899</v>
      </c>
      <c r="Q44" s="632" t="s">
        <v>39</v>
      </c>
      <c r="R44" s="80" t="s">
        <v>1098</v>
      </c>
    </row>
    <row r="45" spans="1:18" s="2" customFormat="1" ht="55.5" customHeight="1" x14ac:dyDescent="0.3">
      <c r="A45" s="170">
        <v>3109</v>
      </c>
      <c r="B45" s="46" t="s">
        <v>154</v>
      </c>
      <c r="C45" s="73" t="s">
        <v>70</v>
      </c>
      <c r="D45" s="633" t="s">
        <v>898</v>
      </c>
      <c r="E45" s="140">
        <f t="shared" si="7"/>
        <v>13971</v>
      </c>
      <c r="F45" s="49">
        <v>12026</v>
      </c>
      <c r="G45" s="49">
        <v>1503</v>
      </c>
      <c r="H45" s="50">
        <v>442</v>
      </c>
      <c r="I45" s="51">
        <v>13971</v>
      </c>
      <c r="J45" s="134">
        <v>6250</v>
      </c>
      <c r="K45" s="134">
        <v>4576</v>
      </c>
      <c r="L45" s="175">
        <v>4575</v>
      </c>
      <c r="M45" s="84">
        <f t="shared" si="6"/>
        <v>99.978146853146853</v>
      </c>
      <c r="N45" s="56" t="s">
        <v>648</v>
      </c>
      <c r="O45" s="57" t="s">
        <v>351</v>
      </c>
      <c r="P45" s="57" t="s">
        <v>897</v>
      </c>
      <c r="Q45" s="59" t="s">
        <v>46</v>
      </c>
      <c r="R45" s="70" t="s">
        <v>1097</v>
      </c>
    </row>
    <row r="46" spans="1:18" s="2" customFormat="1" ht="55.2" x14ac:dyDescent="0.3">
      <c r="A46" s="170">
        <v>3111</v>
      </c>
      <c r="B46" s="46" t="s">
        <v>391</v>
      </c>
      <c r="C46" s="73" t="s">
        <v>834</v>
      </c>
      <c r="D46" s="176" t="s">
        <v>896</v>
      </c>
      <c r="E46" s="140">
        <f t="shared" si="7"/>
        <v>10513</v>
      </c>
      <c r="F46" s="49">
        <v>9000</v>
      </c>
      <c r="G46" s="49">
        <v>763</v>
      </c>
      <c r="H46" s="50">
        <v>750</v>
      </c>
      <c r="I46" s="51">
        <f>340+423</f>
        <v>763</v>
      </c>
      <c r="J46" s="134">
        <v>420</v>
      </c>
      <c r="K46" s="134">
        <v>56</v>
      </c>
      <c r="L46" s="175">
        <v>0</v>
      </c>
      <c r="M46" s="84">
        <f t="shared" si="6"/>
        <v>0</v>
      </c>
      <c r="N46" s="56" t="s">
        <v>167</v>
      </c>
      <c r="O46" s="57" t="s">
        <v>477</v>
      </c>
      <c r="P46" s="57" t="s">
        <v>8</v>
      </c>
      <c r="Q46" s="59" t="s">
        <v>8</v>
      </c>
      <c r="R46" s="70" t="s">
        <v>1096</v>
      </c>
    </row>
    <row r="47" spans="1:18" s="2" customFormat="1" ht="27.6" x14ac:dyDescent="0.3">
      <c r="A47" s="631">
        <v>3126</v>
      </c>
      <c r="B47" s="91" t="s">
        <v>12</v>
      </c>
      <c r="C47" s="132" t="s">
        <v>70</v>
      </c>
      <c r="D47" s="186" t="s">
        <v>895</v>
      </c>
      <c r="E47" s="277">
        <f t="shared" si="7"/>
        <v>6338</v>
      </c>
      <c r="F47" s="65">
        <v>4816</v>
      </c>
      <c r="G47" s="65">
        <v>1401</v>
      </c>
      <c r="H47" s="65">
        <v>121</v>
      </c>
      <c r="I47" s="67">
        <v>6338</v>
      </c>
      <c r="J47" s="53">
        <v>5002</v>
      </c>
      <c r="K47" s="53">
        <v>4992</v>
      </c>
      <c r="L47" s="54">
        <v>4992</v>
      </c>
      <c r="M47" s="87">
        <f t="shared" si="6"/>
        <v>100</v>
      </c>
      <c r="N47" s="77" t="s">
        <v>657</v>
      </c>
      <c r="O47" s="78" t="s">
        <v>894</v>
      </c>
      <c r="P47" s="78" t="s">
        <v>28</v>
      </c>
      <c r="Q47" s="79" t="s">
        <v>68</v>
      </c>
      <c r="R47" s="80" t="s">
        <v>1095</v>
      </c>
    </row>
    <row r="48" spans="1:18" s="2" customFormat="1" ht="43.5" customHeight="1" x14ac:dyDescent="0.3">
      <c r="A48" s="631">
        <v>3137</v>
      </c>
      <c r="B48" s="91" t="s">
        <v>109</v>
      </c>
      <c r="C48" s="132" t="s">
        <v>70</v>
      </c>
      <c r="D48" s="74" t="s">
        <v>893</v>
      </c>
      <c r="E48" s="48">
        <f t="shared" si="7"/>
        <v>10495</v>
      </c>
      <c r="F48" s="93">
        <v>8887</v>
      </c>
      <c r="G48" s="93">
        <v>1413</v>
      </c>
      <c r="H48" s="66">
        <v>195</v>
      </c>
      <c r="I48" s="67">
        <v>10495</v>
      </c>
      <c r="J48" s="54">
        <v>0</v>
      </c>
      <c r="K48" s="54">
        <v>19</v>
      </c>
      <c r="L48" s="54">
        <v>18</v>
      </c>
      <c r="M48" s="87">
        <f t="shared" si="6"/>
        <v>94.73684210526315</v>
      </c>
      <c r="N48" s="77" t="s">
        <v>889</v>
      </c>
      <c r="O48" s="78" t="s">
        <v>398</v>
      </c>
      <c r="P48" s="78" t="s">
        <v>892</v>
      </c>
      <c r="Q48" s="79" t="s">
        <v>58</v>
      </c>
      <c r="R48" s="80" t="s">
        <v>891</v>
      </c>
    </row>
    <row r="49" spans="1:18" ht="33.75" customHeight="1" x14ac:dyDescent="0.3">
      <c r="A49" s="177">
        <v>3138</v>
      </c>
      <c r="B49" s="121" t="s">
        <v>581</v>
      </c>
      <c r="C49" s="91" t="s">
        <v>834</v>
      </c>
      <c r="D49" s="74" t="s">
        <v>890</v>
      </c>
      <c r="E49" s="48">
        <f t="shared" si="7"/>
        <v>13449</v>
      </c>
      <c r="F49" s="65">
        <v>12200</v>
      </c>
      <c r="G49" s="65">
        <v>1211</v>
      </c>
      <c r="H49" s="66">
        <v>38</v>
      </c>
      <c r="I49" s="67">
        <v>1249</v>
      </c>
      <c r="J49" s="52">
        <v>354</v>
      </c>
      <c r="K49" s="52">
        <v>0</v>
      </c>
      <c r="L49" s="54">
        <v>0</v>
      </c>
      <c r="M49" s="69" t="s">
        <v>2</v>
      </c>
      <c r="N49" s="77" t="s">
        <v>889</v>
      </c>
      <c r="O49" s="78" t="s">
        <v>67</v>
      </c>
      <c r="P49" s="78" t="s">
        <v>162</v>
      </c>
      <c r="Q49" s="79" t="s">
        <v>9</v>
      </c>
      <c r="R49" s="80" t="s">
        <v>888</v>
      </c>
    </row>
    <row r="50" spans="1:18" ht="69" x14ac:dyDescent="0.3">
      <c r="A50" s="177">
        <v>3146</v>
      </c>
      <c r="B50" s="121" t="s">
        <v>237</v>
      </c>
      <c r="C50" s="91" t="s">
        <v>70</v>
      </c>
      <c r="D50" s="74" t="s">
        <v>887</v>
      </c>
      <c r="E50" s="48">
        <f t="shared" si="7"/>
        <v>9934</v>
      </c>
      <c r="F50" s="65">
        <v>9200</v>
      </c>
      <c r="G50" s="65">
        <v>618</v>
      </c>
      <c r="H50" s="66">
        <v>116</v>
      </c>
      <c r="I50" s="67">
        <f xml:space="preserve"> 498+130+3+12+70+30+1</f>
        <v>744</v>
      </c>
      <c r="J50" s="52">
        <v>100</v>
      </c>
      <c r="K50" s="52">
        <v>94</v>
      </c>
      <c r="L50" s="54">
        <v>94</v>
      </c>
      <c r="M50" s="87">
        <f>(L50/K50)*100</f>
        <v>100</v>
      </c>
      <c r="N50" s="77" t="s">
        <v>886</v>
      </c>
      <c r="O50" s="78" t="s">
        <v>39</v>
      </c>
      <c r="P50" s="125"/>
      <c r="Q50" s="79"/>
      <c r="R50" s="80" t="s">
        <v>885</v>
      </c>
    </row>
    <row r="51" spans="1:18" s="2" customFormat="1" ht="48" customHeight="1" x14ac:dyDescent="0.3">
      <c r="A51" s="177">
        <v>3152</v>
      </c>
      <c r="B51" s="121" t="s">
        <v>237</v>
      </c>
      <c r="C51" s="91" t="s">
        <v>70</v>
      </c>
      <c r="D51" s="74" t="s">
        <v>884</v>
      </c>
      <c r="E51" s="48">
        <f t="shared" si="7"/>
        <v>10167</v>
      </c>
      <c r="F51" s="65">
        <v>8232</v>
      </c>
      <c r="G51" s="65">
        <v>1145</v>
      </c>
      <c r="H51" s="66">
        <v>790</v>
      </c>
      <c r="I51" s="67">
        <v>10167</v>
      </c>
      <c r="J51" s="53">
        <v>1399</v>
      </c>
      <c r="K51" s="53">
        <v>450</v>
      </c>
      <c r="L51" s="54">
        <v>448</v>
      </c>
      <c r="M51" s="87">
        <f>(L51/K51)*100</f>
        <v>99.555555555555557</v>
      </c>
      <c r="N51" s="77" t="s">
        <v>883</v>
      </c>
      <c r="O51" s="78" t="s">
        <v>268</v>
      </c>
      <c r="P51" s="78" t="s">
        <v>271</v>
      </c>
      <c r="Q51" s="79" t="s">
        <v>191</v>
      </c>
      <c r="R51" s="80" t="s">
        <v>882</v>
      </c>
    </row>
    <row r="52" spans="1:18" ht="36.75" customHeight="1" x14ac:dyDescent="0.3">
      <c r="A52" s="177">
        <v>3153</v>
      </c>
      <c r="B52" s="121" t="s">
        <v>109</v>
      </c>
      <c r="C52" s="91" t="s">
        <v>834</v>
      </c>
      <c r="D52" s="74" t="s">
        <v>881</v>
      </c>
      <c r="E52" s="48">
        <f t="shared" si="7"/>
        <v>9081</v>
      </c>
      <c r="F52" s="65">
        <v>8200</v>
      </c>
      <c r="G52" s="65">
        <v>809</v>
      </c>
      <c r="H52" s="66">
        <v>72</v>
      </c>
      <c r="I52" s="67">
        <v>890</v>
      </c>
      <c r="J52" s="52">
        <v>4169</v>
      </c>
      <c r="K52" s="52">
        <v>46</v>
      </c>
      <c r="L52" s="54">
        <v>46</v>
      </c>
      <c r="M52" s="87">
        <f>(L52/K52)*100</f>
        <v>100</v>
      </c>
      <c r="N52" s="77" t="s">
        <v>553</v>
      </c>
      <c r="O52" s="78" t="s">
        <v>774</v>
      </c>
      <c r="P52" s="78" t="s">
        <v>9</v>
      </c>
      <c r="Q52" s="79" t="s">
        <v>9</v>
      </c>
      <c r="R52" s="80" t="s">
        <v>1094</v>
      </c>
    </row>
    <row r="53" spans="1:18" ht="95.25" customHeight="1" x14ac:dyDescent="0.3">
      <c r="A53" s="178">
        <v>3154</v>
      </c>
      <c r="B53" s="72" t="s">
        <v>353</v>
      </c>
      <c r="C53" s="46" t="s">
        <v>70</v>
      </c>
      <c r="D53" s="179" t="s">
        <v>880</v>
      </c>
      <c r="E53" s="180">
        <f t="shared" si="7"/>
        <v>20000</v>
      </c>
      <c r="F53" s="49">
        <v>18000</v>
      </c>
      <c r="G53" s="49">
        <v>2000</v>
      </c>
      <c r="H53" s="49">
        <v>0</v>
      </c>
      <c r="I53" s="51">
        <v>575</v>
      </c>
      <c r="J53" s="97">
        <v>1003</v>
      </c>
      <c r="K53" s="97">
        <v>0</v>
      </c>
      <c r="L53" s="175">
        <v>0</v>
      </c>
      <c r="M53" s="69" t="s">
        <v>2</v>
      </c>
      <c r="N53" s="56" t="s">
        <v>177</v>
      </c>
      <c r="O53" s="57" t="s">
        <v>113</v>
      </c>
      <c r="P53" s="57" t="s">
        <v>9</v>
      </c>
      <c r="Q53" s="59" t="s">
        <v>9</v>
      </c>
      <c r="R53" s="70" t="s">
        <v>1093</v>
      </c>
    </row>
    <row r="54" spans="1:18" ht="27.6" x14ac:dyDescent="0.3">
      <c r="A54" s="178">
        <v>3155</v>
      </c>
      <c r="B54" s="72" t="s">
        <v>643</v>
      </c>
      <c r="C54" s="46" t="s">
        <v>834</v>
      </c>
      <c r="D54" s="179" t="s">
        <v>879</v>
      </c>
      <c r="E54" s="180">
        <f t="shared" si="7"/>
        <v>13126</v>
      </c>
      <c r="F54" s="49">
        <v>12000</v>
      </c>
      <c r="G54" s="49">
        <v>1126</v>
      </c>
      <c r="H54" s="49">
        <v>0</v>
      </c>
      <c r="I54" s="51">
        <v>1126</v>
      </c>
      <c r="J54" s="97">
        <v>3072</v>
      </c>
      <c r="K54" s="134">
        <v>453</v>
      </c>
      <c r="L54" s="175">
        <v>452</v>
      </c>
      <c r="M54" s="84">
        <f>(L54/K54)*100</f>
        <v>99.779249448123622</v>
      </c>
      <c r="N54" s="56" t="s">
        <v>250</v>
      </c>
      <c r="O54" s="57" t="s">
        <v>220</v>
      </c>
      <c r="P54" s="57" t="s">
        <v>67</v>
      </c>
      <c r="Q54" s="59" t="s">
        <v>67</v>
      </c>
      <c r="R54" s="70" t="s">
        <v>1092</v>
      </c>
    </row>
    <row r="55" spans="1:18" ht="48.75" customHeight="1" x14ac:dyDescent="0.3">
      <c r="A55" s="177">
        <v>3176</v>
      </c>
      <c r="B55" s="121" t="s">
        <v>109</v>
      </c>
      <c r="C55" s="91" t="s">
        <v>834</v>
      </c>
      <c r="D55" s="181" t="s">
        <v>878</v>
      </c>
      <c r="E55" s="137">
        <f t="shared" si="7"/>
        <v>10363</v>
      </c>
      <c r="F55" s="65">
        <v>9500</v>
      </c>
      <c r="G55" s="65">
        <v>863</v>
      </c>
      <c r="H55" s="65">
        <v>0</v>
      </c>
      <c r="I55" s="67">
        <f>324+539</f>
        <v>863</v>
      </c>
      <c r="J55" s="52">
        <v>775</v>
      </c>
      <c r="K55" s="52">
        <v>505</v>
      </c>
      <c r="L55" s="54">
        <v>505</v>
      </c>
      <c r="M55" s="87">
        <f>(L55/K55)*100</f>
        <v>100</v>
      </c>
      <c r="N55" s="182" t="s">
        <v>877</v>
      </c>
      <c r="O55" s="78" t="s">
        <v>46</v>
      </c>
      <c r="P55" s="78" t="s">
        <v>9</v>
      </c>
      <c r="Q55" s="79" t="s">
        <v>8</v>
      </c>
      <c r="R55" s="80" t="s">
        <v>876</v>
      </c>
    </row>
    <row r="56" spans="1:18" ht="47.25" customHeight="1" x14ac:dyDescent="0.3">
      <c r="A56" s="177">
        <v>3177</v>
      </c>
      <c r="B56" s="121" t="s">
        <v>12</v>
      </c>
      <c r="C56" s="91" t="s">
        <v>834</v>
      </c>
      <c r="D56" s="181" t="s">
        <v>875</v>
      </c>
      <c r="E56" s="137">
        <f t="shared" si="7"/>
        <v>13300</v>
      </c>
      <c r="F56" s="65">
        <v>11500</v>
      </c>
      <c r="G56" s="65">
        <v>1800</v>
      </c>
      <c r="H56" s="65">
        <v>0</v>
      </c>
      <c r="I56" s="67">
        <v>357</v>
      </c>
      <c r="J56" s="52">
        <v>700</v>
      </c>
      <c r="K56" s="52">
        <v>0</v>
      </c>
      <c r="L56" s="54">
        <v>0</v>
      </c>
      <c r="M56" s="69" t="s">
        <v>2</v>
      </c>
      <c r="N56" s="183" t="s">
        <v>250</v>
      </c>
      <c r="O56" s="57" t="s">
        <v>159</v>
      </c>
      <c r="P56" s="57" t="s">
        <v>9</v>
      </c>
      <c r="Q56" s="59" t="s">
        <v>9</v>
      </c>
      <c r="R56" s="80" t="s">
        <v>874</v>
      </c>
    </row>
    <row r="57" spans="1:18" ht="89.25" customHeight="1" x14ac:dyDescent="0.3">
      <c r="A57" s="184">
        <v>3179</v>
      </c>
      <c r="B57" s="62" t="s">
        <v>12</v>
      </c>
      <c r="C57" s="46" t="s">
        <v>139</v>
      </c>
      <c r="D57" s="185" t="s">
        <v>873</v>
      </c>
      <c r="E57" s="180">
        <f t="shared" si="7"/>
        <v>25773</v>
      </c>
      <c r="F57" s="49">
        <v>20902</v>
      </c>
      <c r="G57" s="49">
        <v>1212</v>
      </c>
      <c r="H57" s="49">
        <v>3659</v>
      </c>
      <c r="I57" s="51">
        <v>992</v>
      </c>
      <c r="J57" s="52">
        <v>1650</v>
      </c>
      <c r="K57" s="52">
        <v>75</v>
      </c>
      <c r="L57" s="107">
        <v>74</v>
      </c>
      <c r="M57" s="84">
        <f>(L57/K57)*100</f>
        <v>98.666666666666671</v>
      </c>
      <c r="N57" s="183"/>
      <c r="O57" s="57"/>
      <c r="P57" s="57"/>
      <c r="Q57" s="59"/>
      <c r="R57" s="70" t="s">
        <v>872</v>
      </c>
    </row>
    <row r="58" spans="1:18" ht="37.5" customHeight="1" x14ac:dyDescent="0.3">
      <c r="A58" s="177">
        <v>3185</v>
      </c>
      <c r="B58" s="121"/>
      <c r="C58" s="91" t="s">
        <v>834</v>
      </c>
      <c r="D58" s="186" t="s">
        <v>871</v>
      </c>
      <c r="E58" s="137">
        <f t="shared" si="7"/>
        <v>26864</v>
      </c>
      <c r="F58" s="65">
        <v>25000</v>
      </c>
      <c r="G58" s="65">
        <v>1864</v>
      </c>
      <c r="H58" s="65">
        <v>0</v>
      </c>
      <c r="I58" s="67">
        <f>764+1100</f>
        <v>1864</v>
      </c>
      <c r="J58" s="52">
        <v>4870</v>
      </c>
      <c r="K58" s="52">
        <v>0</v>
      </c>
      <c r="L58" s="54">
        <v>0</v>
      </c>
      <c r="M58" s="69" t="s">
        <v>2</v>
      </c>
      <c r="N58" s="182" t="s">
        <v>300</v>
      </c>
      <c r="O58" s="78" t="s">
        <v>84</v>
      </c>
      <c r="P58" s="78" t="s">
        <v>9</v>
      </c>
      <c r="Q58" s="79" t="s">
        <v>8</v>
      </c>
      <c r="R58" s="80" t="s">
        <v>870</v>
      </c>
    </row>
    <row r="59" spans="1:18" s="2" customFormat="1" ht="45" customHeight="1" x14ac:dyDescent="0.3">
      <c r="A59" s="178">
        <v>3186</v>
      </c>
      <c r="B59" s="72" t="s">
        <v>581</v>
      </c>
      <c r="C59" s="46" t="s">
        <v>70</v>
      </c>
      <c r="D59" s="86" t="s">
        <v>869</v>
      </c>
      <c r="E59" s="140">
        <f t="shared" si="7"/>
        <v>5196</v>
      </c>
      <c r="F59" s="49">
        <v>4044</v>
      </c>
      <c r="G59" s="49">
        <v>631</v>
      </c>
      <c r="H59" s="50">
        <v>521</v>
      </c>
      <c r="I59" s="51">
        <v>5196</v>
      </c>
      <c r="J59" s="53">
        <v>612</v>
      </c>
      <c r="K59" s="53">
        <v>455</v>
      </c>
      <c r="L59" s="175">
        <v>225</v>
      </c>
      <c r="M59" s="84">
        <f t="shared" ref="M59:M69" si="8">(L59/K59)*100</f>
        <v>49.450549450549453</v>
      </c>
      <c r="N59" s="183" t="s">
        <v>528</v>
      </c>
      <c r="O59" s="57" t="s">
        <v>257</v>
      </c>
      <c r="P59" s="57" t="s">
        <v>868</v>
      </c>
      <c r="Q59" s="59" t="s">
        <v>39</v>
      </c>
      <c r="R59" s="70" t="s">
        <v>867</v>
      </c>
    </row>
    <row r="60" spans="1:18" s="2" customFormat="1" ht="33.75" customHeight="1" x14ac:dyDescent="0.3">
      <c r="A60" s="187">
        <v>3192</v>
      </c>
      <c r="B60" s="188" t="s">
        <v>237</v>
      </c>
      <c r="C60" s="91" t="s">
        <v>11</v>
      </c>
      <c r="D60" s="189" t="s">
        <v>866</v>
      </c>
      <c r="E60" s="48">
        <f t="shared" si="7"/>
        <v>84919</v>
      </c>
      <c r="F60" s="54">
        <v>80000</v>
      </c>
      <c r="G60" s="190">
        <f>1319+3600</f>
        <v>4919</v>
      </c>
      <c r="H60" s="191">
        <v>0</v>
      </c>
      <c r="I60" s="192">
        <v>1565</v>
      </c>
      <c r="J60" s="53">
        <v>1000</v>
      </c>
      <c r="K60" s="53">
        <v>367</v>
      </c>
      <c r="L60" s="54">
        <v>366</v>
      </c>
      <c r="M60" s="193">
        <f t="shared" si="8"/>
        <v>99.727520435967293</v>
      </c>
      <c r="N60" s="77" t="s">
        <v>321</v>
      </c>
      <c r="O60" s="194" t="s">
        <v>67</v>
      </c>
      <c r="P60" s="194" t="s">
        <v>518</v>
      </c>
      <c r="Q60" s="79" t="s">
        <v>8</v>
      </c>
      <c r="R60" s="80" t="s">
        <v>865</v>
      </c>
    </row>
    <row r="61" spans="1:18" s="2" customFormat="1" ht="50.25" customHeight="1" x14ac:dyDescent="0.3">
      <c r="A61" s="126">
        <v>3193</v>
      </c>
      <c r="B61" s="139" t="s">
        <v>25</v>
      </c>
      <c r="C61" s="139" t="s">
        <v>38</v>
      </c>
      <c r="D61" s="195" t="s">
        <v>864</v>
      </c>
      <c r="E61" s="96">
        <f>SUM(F61:H61)</f>
        <v>87115</v>
      </c>
      <c r="F61" s="175">
        <v>85000</v>
      </c>
      <c r="G61" s="175">
        <v>2000</v>
      </c>
      <c r="H61" s="196">
        <v>115</v>
      </c>
      <c r="I61" s="142">
        <v>1031</v>
      </c>
      <c r="J61" s="53">
        <v>2532</v>
      </c>
      <c r="K61" s="53">
        <v>65</v>
      </c>
      <c r="L61" s="175">
        <v>63</v>
      </c>
      <c r="M61" s="84">
        <f t="shared" si="8"/>
        <v>96.92307692307692</v>
      </c>
      <c r="N61" s="56" t="s">
        <v>67</v>
      </c>
      <c r="O61" s="139">
        <v>2020</v>
      </c>
      <c r="P61" s="139" t="s">
        <v>518</v>
      </c>
      <c r="Q61" s="59"/>
      <c r="R61" s="112" t="s">
        <v>863</v>
      </c>
    </row>
    <row r="62" spans="1:18" s="2" customFormat="1" ht="41.4" x14ac:dyDescent="0.3">
      <c r="A62" s="197">
        <v>3204</v>
      </c>
      <c r="B62" s="121" t="s">
        <v>471</v>
      </c>
      <c r="C62" s="91" t="s">
        <v>70</v>
      </c>
      <c r="D62" s="198" t="s">
        <v>862</v>
      </c>
      <c r="E62" s="48">
        <f t="shared" ref="E62:E78" si="9">F62+G62+H62</f>
        <v>756</v>
      </c>
      <c r="F62" s="65">
        <v>590</v>
      </c>
      <c r="G62" s="65">
        <v>136</v>
      </c>
      <c r="H62" s="66">
        <v>30</v>
      </c>
      <c r="I62" s="67">
        <v>92</v>
      </c>
      <c r="J62" s="53">
        <v>147</v>
      </c>
      <c r="K62" s="53">
        <v>28</v>
      </c>
      <c r="L62" s="54">
        <v>27</v>
      </c>
      <c r="M62" s="87">
        <f t="shared" si="8"/>
        <v>96.428571428571431</v>
      </c>
      <c r="N62" s="77" t="s">
        <v>106</v>
      </c>
      <c r="O62" s="194" t="s">
        <v>106</v>
      </c>
      <c r="P62" s="78"/>
      <c r="Q62" s="79"/>
      <c r="R62" s="80" t="s">
        <v>861</v>
      </c>
    </row>
    <row r="63" spans="1:18" s="2" customFormat="1" ht="41.4" x14ac:dyDescent="0.3">
      <c r="A63" s="126">
        <v>3210</v>
      </c>
      <c r="B63" s="139" t="s">
        <v>12</v>
      </c>
      <c r="C63" s="205" t="s">
        <v>70</v>
      </c>
      <c r="D63" s="179" t="s">
        <v>860</v>
      </c>
      <c r="E63" s="180">
        <f t="shared" si="9"/>
        <v>15855</v>
      </c>
      <c r="F63" s="175">
        <v>14827</v>
      </c>
      <c r="G63" s="175">
        <v>663</v>
      </c>
      <c r="H63" s="207">
        <v>365</v>
      </c>
      <c r="I63" s="142">
        <v>15855</v>
      </c>
      <c r="J63" s="134">
        <v>7485</v>
      </c>
      <c r="K63" s="134">
        <v>12582</v>
      </c>
      <c r="L63" s="175">
        <v>12581</v>
      </c>
      <c r="M63" s="208">
        <f t="shared" si="8"/>
        <v>99.992052137974881</v>
      </c>
      <c r="N63" s="56"/>
      <c r="O63" s="210" t="s">
        <v>193</v>
      </c>
      <c r="P63" s="57" t="s">
        <v>859</v>
      </c>
      <c r="Q63" s="59" t="s">
        <v>220</v>
      </c>
      <c r="R63" s="179" t="s">
        <v>846</v>
      </c>
    </row>
    <row r="64" spans="1:18" s="2" customFormat="1" ht="27.6" x14ac:dyDescent="0.3">
      <c r="A64" s="634">
        <v>3212</v>
      </c>
      <c r="B64" s="90" t="s">
        <v>228</v>
      </c>
      <c r="C64" s="91" t="s">
        <v>139</v>
      </c>
      <c r="D64" s="635" t="s">
        <v>858</v>
      </c>
      <c r="E64" s="137">
        <f t="shared" si="9"/>
        <v>2815</v>
      </c>
      <c r="F64" s="65">
        <v>2340</v>
      </c>
      <c r="G64" s="65">
        <v>218</v>
      </c>
      <c r="H64" s="65">
        <v>257</v>
      </c>
      <c r="I64" s="67">
        <v>2662</v>
      </c>
      <c r="J64" s="53">
        <v>3500</v>
      </c>
      <c r="K64" s="53">
        <v>2568</v>
      </c>
      <c r="L64" s="101">
        <v>2567</v>
      </c>
      <c r="M64" s="87">
        <f t="shared" si="8"/>
        <v>99.96105919003115</v>
      </c>
      <c r="N64" s="77" t="s">
        <v>384</v>
      </c>
      <c r="O64" s="636" t="s">
        <v>857</v>
      </c>
      <c r="P64" s="78" t="s">
        <v>856</v>
      </c>
      <c r="Q64" s="79"/>
      <c r="R64" s="70" t="s">
        <v>1091</v>
      </c>
    </row>
    <row r="65" spans="1:19" s="2" customFormat="1" ht="53.25" customHeight="1" x14ac:dyDescent="0.3">
      <c r="A65" s="71">
        <v>3215</v>
      </c>
      <c r="B65" s="113"/>
      <c r="C65" s="188" t="s">
        <v>834</v>
      </c>
      <c r="D65" s="74" t="s">
        <v>855</v>
      </c>
      <c r="E65" s="48">
        <f t="shared" si="9"/>
        <v>50000</v>
      </c>
      <c r="F65" s="54">
        <v>48000</v>
      </c>
      <c r="G65" s="54">
        <v>2000</v>
      </c>
      <c r="H65" s="191">
        <v>0</v>
      </c>
      <c r="I65" s="192">
        <v>35</v>
      </c>
      <c r="J65" s="53">
        <v>500</v>
      </c>
      <c r="K65" s="53">
        <v>36</v>
      </c>
      <c r="L65" s="54">
        <v>35</v>
      </c>
      <c r="M65" s="76">
        <f t="shared" si="8"/>
        <v>97.222222222222214</v>
      </c>
      <c r="N65" s="77" t="s">
        <v>726</v>
      </c>
      <c r="O65" s="194" t="s">
        <v>87</v>
      </c>
      <c r="P65" s="113" t="s">
        <v>162</v>
      </c>
      <c r="Q65" s="79" t="s">
        <v>9</v>
      </c>
      <c r="R65" s="112" t="s">
        <v>1090</v>
      </c>
    </row>
    <row r="66" spans="1:19" s="2" customFormat="1" ht="44.25" customHeight="1" x14ac:dyDescent="0.3">
      <c r="A66" s="81">
        <v>3218</v>
      </c>
      <c r="B66" s="105" t="s">
        <v>12</v>
      </c>
      <c r="C66" s="377" t="s">
        <v>51</v>
      </c>
      <c r="D66" s="378" t="s">
        <v>854</v>
      </c>
      <c r="E66" s="180">
        <f t="shared" si="9"/>
        <v>31215</v>
      </c>
      <c r="F66" s="107">
        <v>29700</v>
      </c>
      <c r="G66" s="141">
        <v>1036</v>
      </c>
      <c r="H66" s="141">
        <v>479</v>
      </c>
      <c r="I66" s="109">
        <v>24772</v>
      </c>
      <c r="J66" s="134">
        <v>25242</v>
      </c>
      <c r="K66" s="134">
        <v>22716</v>
      </c>
      <c r="L66" s="107">
        <v>16073</v>
      </c>
      <c r="M66" s="637">
        <f t="shared" si="8"/>
        <v>70.756295122380692</v>
      </c>
      <c r="N66" s="56"/>
      <c r="O66" s="638"/>
      <c r="P66" s="105" t="s">
        <v>853</v>
      </c>
      <c r="Q66" s="59"/>
      <c r="R66" s="112" t="s">
        <v>1037</v>
      </c>
      <c r="S66" s="3"/>
    </row>
    <row r="67" spans="1:19" ht="99.75" customHeight="1" x14ac:dyDescent="0.3">
      <c r="A67" s="89">
        <v>3220</v>
      </c>
      <c r="B67" s="99" t="s">
        <v>12</v>
      </c>
      <c r="C67" s="199" t="s">
        <v>139</v>
      </c>
      <c r="D67" s="200" t="s">
        <v>852</v>
      </c>
      <c r="E67" s="137">
        <f t="shared" si="9"/>
        <v>33862</v>
      </c>
      <c r="F67" s="101">
        <v>30320</v>
      </c>
      <c r="G67" s="201">
        <v>1074</v>
      </c>
      <c r="H67" s="201">
        <v>2468</v>
      </c>
      <c r="I67" s="103">
        <v>1200</v>
      </c>
      <c r="J67" s="52">
        <v>2600</v>
      </c>
      <c r="K67" s="52">
        <v>461</v>
      </c>
      <c r="L67" s="101">
        <v>460</v>
      </c>
      <c r="M67" s="202">
        <f t="shared" si="8"/>
        <v>99.783080260303691</v>
      </c>
      <c r="N67" s="77" t="s">
        <v>851</v>
      </c>
      <c r="O67" s="203" t="s">
        <v>850</v>
      </c>
      <c r="P67" s="99"/>
      <c r="Q67" s="79"/>
      <c r="R67" s="80" t="s">
        <v>849</v>
      </c>
    </row>
    <row r="68" spans="1:19" s="2" customFormat="1" ht="50.25" customHeight="1" x14ac:dyDescent="0.3">
      <c r="A68" s="85">
        <v>3223</v>
      </c>
      <c r="B68" s="139"/>
      <c r="C68" s="205" t="s">
        <v>70</v>
      </c>
      <c r="D68" s="127" t="s">
        <v>848</v>
      </c>
      <c r="E68" s="140">
        <f t="shared" si="9"/>
        <v>8836</v>
      </c>
      <c r="F68" s="175">
        <v>8500</v>
      </c>
      <c r="G68" s="207">
        <v>336</v>
      </c>
      <c r="H68" s="196">
        <v>0</v>
      </c>
      <c r="I68" s="142">
        <v>8053</v>
      </c>
      <c r="J68" s="134">
        <v>9063</v>
      </c>
      <c r="K68" s="134">
        <v>7714</v>
      </c>
      <c r="L68" s="175">
        <v>7713</v>
      </c>
      <c r="M68" s="208">
        <f t="shared" si="8"/>
        <v>99.987036556909516</v>
      </c>
      <c r="N68" s="56" t="s">
        <v>529</v>
      </c>
      <c r="O68" s="210" t="s">
        <v>73</v>
      </c>
      <c r="P68" s="139" t="s">
        <v>847</v>
      </c>
      <c r="Q68" s="59" t="s">
        <v>220</v>
      </c>
      <c r="R68" s="179" t="s">
        <v>846</v>
      </c>
    </row>
    <row r="69" spans="1:19" s="2" customFormat="1" ht="27.6" x14ac:dyDescent="0.3">
      <c r="A69" s="204">
        <v>3226</v>
      </c>
      <c r="B69" s="113" t="s">
        <v>12</v>
      </c>
      <c r="C69" s="132" t="s">
        <v>302</v>
      </c>
      <c r="D69" s="47" t="s">
        <v>845</v>
      </c>
      <c r="E69" s="48">
        <f t="shared" si="9"/>
        <v>45328</v>
      </c>
      <c r="F69" s="54">
        <v>43975</v>
      </c>
      <c r="G69" s="190">
        <v>1316</v>
      </c>
      <c r="H69" s="191">
        <v>37</v>
      </c>
      <c r="I69" s="192">
        <v>1198</v>
      </c>
      <c r="J69" s="53">
        <v>2058</v>
      </c>
      <c r="K69" s="53">
        <v>119</v>
      </c>
      <c r="L69" s="54">
        <v>119</v>
      </c>
      <c r="M69" s="193">
        <f t="shared" si="8"/>
        <v>100</v>
      </c>
      <c r="N69" s="182" t="s">
        <v>84</v>
      </c>
      <c r="O69" s="78" t="s">
        <v>144</v>
      </c>
      <c r="P69" s="194" t="s">
        <v>844</v>
      </c>
      <c r="Q69" s="79" t="s">
        <v>406</v>
      </c>
      <c r="R69" s="80" t="s">
        <v>1089</v>
      </c>
    </row>
    <row r="70" spans="1:19" s="2" customFormat="1" ht="30.75" customHeight="1" x14ac:dyDescent="0.3">
      <c r="A70" s="85">
        <v>3227</v>
      </c>
      <c r="B70" s="205" t="s">
        <v>71</v>
      </c>
      <c r="C70" s="46" t="s">
        <v>136</v>
      </c>
      <c r="D70" s="206" t="s">
        <v>843</v>
      </c>
      <c r="E70" s="180">
        <f t="shared" si="9"/>
        <v>72348</v>
      </c>
      <c r="F70" s="175">
        <v>69848</v>
      </c>
      <c r="G70" s="207">
        <v>2100</v>
      </c>
      <c r="H70" s="207">
        <v>400</v>
      </c>
      <c r="I70" s="142">
        <v>787</v>
      </c>
      <c r="J70" s="134">
        <v>548</v>
      </c>
      <c r="K70" s="134">
        <v>0</v>
      </c>
      <c r="L70" s="175">
        <v>0</v>
      </c>
      <c r="M70" s="69" t="s">
        <v>2</v>
      </c>
      <c r="N70" s="183" t="s">
        <v>84</v>
      </c>
      <c r="O70" s="57" t="s">
        <v>67</v>
      </c>
      <c r="P70" s="130" t="s">
        <v>518</v>
      </c>
      <c r="Q70" s="59" t="s">
        <v>8</v>
      </c>
      <c r="R70" s="70" t="s">
        <v>842</v>
      </c>
    </row>
    <row r="71" spans="1:19" s="2" customFormat="1" ht="27.6" x14ac:dyDescent="0.3">
      <c r="A71" s="85">
        <v>3228</v>
      </c>
      <c r="B71" s="205" t="s">
        <v>77</v>
      </c>
      <c r="C71" s="205" t="s">
        <v>302</v>
      </c>
      <c r="D71" s="86" t="s">
        <v>841</v>
      </c>
      <c r="E71" s="140">
        <f t="shared" si="9"/>
        <v>49770</v>
      </c>
      <c r="F71" s="175">
        <v>47402</v>
      </c>
      <c r="G71" s="207">
        <v>2368</v>
      </c>
      <c r="H71" s="196">
        <v>0</v>
      </c>
      <c r="I71" s="142">
        <v>2360</v>
      </c>
      <c r="J71" s="53">
        <v>870</v>
      </c>
      <c r="K71" s="53">
        <v>374</v>
      </c>
      <c r="L71" s="175">
        <v>374</v>
      </c>
      <c r="M71" s="208">
        <f>(L71/K71)*100</f>
        <v>100</v>
      </c>
      <c r="N71" s="209"/>
      <c r="O71" s="57"/>
      <c r="P71" s="210"/>
      <c r="Q71" s="59"/>
      <c r="R71" s="144" t="s">
        <v>840</v>
      </c>
    </row>
    <row r="72" spans="1:19" s="2" customFormat="1" ht="60.75" customHeight="1" x14ac:dyDescent="0.3">
      <c r="A72" s="204">
        <v>3236</v>
      </c>
      <c r="B72" s="188"/>
      <c r="C72" s="91" t="s">
        <v>834</v>
      </c>
      <c r="D72" s="211" t="s">
        <v>839</v>
      </c>
      <c r="E72" s="48">
        <f t="shared" si="9"/>
        <v>3260</v>
      </c>
      <c r="F72" s="54">
        <v>3000</v>
      </c>
      <c r="G72" s="190">
        <v>260</v>
      </c>
      <c r="H72" s="191">
        <v>0</v>
      </c>
      <c r="I72" s="192">
        <v>260</v>
      </c>
      <c r="J72" s="53">
        <v>500</v>
      </c>
      <c r="K72" s="53">
        <v>0</v>
      </c>
      <c r="L72" s="54">
        <v>0</v>
      </c>
      <c r="M72" s="69" t="s">
        <v>2</v>
      </c>
      <c r="N72" s="77" t="s">
        <v>113</v>
      </c>
      <c r="O72" s="194" t="s">
        <v>111</v>
      </c>
      <c r="P72" s="194" t="s">
        <v>67</v>
      </c>
      <c r="Q72" s="79" t="s">
        <v>9</v>
      </c>
      <c r="R72" s="80" t="s">
        <v>1088</v>
      </c>
    </row>
    <row r="73" spans="1:19" s="2" customFormat="1" ht="48.75" customHeight="1" x14ac:dyDescent="0.3">
      <c r="A73" s="187">
        <v>3239</v>
      </c>
      <c r="B73" s="188" t="s">
        <v>12</v>
      </c>
      <c r="C73" s="91" t="s">
        <v>302</v>
      </c>
      <c r="D73" s="189" t="s">
        <v>838</v>
      </c>
      <c r="E73" s="48">
        <f t="shared" si="9"/>
        <v>92360</v>
      </c>
      <c r="F73" s="54">
        <v>88308</v>
      </c>
      <c r="G73" s="190">
        <v>4052</v>
      </c>
      <c r="H73" s="191">
        <v>0</v>
      </c>
      <c r="I73" s="192">
        <v>4052</v>
      </c>
      <c r="J73" s="53">
        <v>600</v>
      </c>
      <c r="K73" s="53">
        <v>19</v>
      </c>
      <c r="L73" s="54">
        <v>18</v>
      </c>
      <c r="M73" s="193">
        <f>(L73/K73)*100</f>
        <v>94.73684210526315</v>
      </c>
      <c r="N73" s="77" t="s">
        <v>225</v>
      </c>
      <c r="O73" s="194" t="s">
        <v>44</v>
      </c>
      <c r="P73" s="194" t="s">
        <v>1052</v>
      </c>
      <c r="Q73" s="79" t="s">
        <v>406</v>
      </c>
      <c r="R73" s="212" t="s">
        <v>837</v>
      </c>
    </row>
    <row r="74" spans="1:19" s="2" customFormat="1" ht="54" customHeight="1" x14ac:dyDescent="0.3">
      <c r="A74" s="187">
        <v>3257</v>
      </c>
      <c r="B74" s="188"/>
      <c r="C74" s="91" t="s">
        <v>834</v>
      </c>
      <c r="D74" s="213" t="s">
        <v>836</v>
      </c>
      <c r="E74" s="137">
        <f t="shared" si="9"/>
        <v>7071</v>
      </c>
      <c r="F74" s="54">
        <v>6321</v>
      </c>
      <c r="G74" s="190">
        <v>750</v>
      </c>
      <c r="H74" s="190">
        <v>0</v>
      </c>
      <c r="I74" s="192">
        <v>0</v>
      </c>
      <c r="J74" s="53">
        <v>400</v>
      </c>
      <c r="K74" s="53">
        <v>0</v>
      </c>
      <c r="L74" s="54">
        <v>0</v>
      </c>
      <c r="M74" s="69" t="s">
        <v>2</v>
      </c>
      <c r="N74" s="77" t="s">
        <v>67</v>
      </c>
      <c r="O74" s="194" t="s">
        <v>67</v>
      </c>
      <c r="P74" s="194" t="s">
        <v>9</v>
      </c>
      <c r="Q74" s="79" t="s">
        <v>9</v>
      </c>
      <c r="R74" s="80" t="s">
        <v>1087</v>
      </c>
    </row>
    <row r="75" spans="1:19" s="2" customFormat="1" ht="32.25" customHeight="1" x14ac:dyDescent="0.3">
      <c r="A75" s="187">
        <v>3259</v>
      </c>
      <c r="B75" s="188" t="s">
        <v>464</v>
      </c>
      <c r="C75" s="91" t="s">
        <v>834</v>
      </c>
      <c r="D75" s="189" t="s">
        <v>835</v>
      </c>
      <c r="E75" s="48">
        <f t="shared" si="9"/>
        <v>5000</v>
      </c>
      <c r="F75" s="54">
        <v>4500</v>
      </c>
      <c r="G75" s="190">
        <v>500</v>
      </c>
      <c r="H75" s="191">
        <v>0</v>
      </c>
      <c r="I75" s="192">
        <v>5</v>
      </c>
      <c r="J75" s="53">
        <v>500</v>
      </c>
      <c r="K75" s="53">
        <v>0</v>
      </c>
      <c r="L75" s="54">
        <v>0</v>
      </c>
      <c r="M75" s="214" t="s">
        <v>2</v>
      </c>
      <c r="N75" s="77" t="s">
        <v>321</v>
      </c>
      <c r="O75" s="194"/>
      <c r="P75" s="194" t="s">
        <v>67</v>
      </c>
      <c r="Q75" s="79"/>
      <c r="R75" s="80" t="s">
        <v>1086</v>
      </c>
    </row>
    <row r="76" spans="1:19" s="2" customFormat="1" ht="43.5" customHeight="1" x14ac:dyDescent="0.3">
      <c r="A76" s="215">
        <v>3275</v>
      </c>
      <c r="B76" s="216" t="s">
        <v>12</v>
      </c>
      <c r="C76" s="91" t="s">
        <v>70</v>
      </c>
      <c r="D76" s="133" t="s">
        <v>833</v>
      </c>
      <c r="E76" s="48">
        <f t="shared" si="9"/>
        <v>149690</v>
      </c>
      <c r="F76" s="54">
        <v>142000</v>
      </c>
      <c r="G76" s="190">
        <v>3418</v>
      </c>
      <c r="H76" s="190">
        <v>4272</v>
      </c>
      <c r="I76" s="192">
        <v>7689</v>
      </c>
      <c r="J76" s="53">
        <v>0</v>
      </c>
      <c r="K76" s="53">
        <v>3839</v>
      </c>
      <c r="L76" s="54">
        <v>3761</v>
      </c>
      <c r="M76" s="193">
        <f>(L76/K76)*100</f>
        <v>97.968220890856998</v>
      </c>
      <c r="N76" s="77" t="s">
        <v>257</v>
      </c>
      <c r="O76" s="194" t="s">
        <v>68</v>
      </c>
      <c r="P76" s="194" t="s">
        <v>832</v>
      </c>
      <c r="Q76" s="79" t="s">
        <v>831</v>
      </c>
      <c r="R76" s="80" t="s">
        <v>1085</v>
      </c>
    </row>
    <row r="77" spans="1:19" s="2" customFormat="1" ht="27.6" x14ac:dyDescent="0.3">
      <c r="A77" s="187">
        <v>8191</v>
      </c>
      <c r="B77" s="188" t="s">
        <v>237</v>
      </c>
      <c r="C77" s="91" t="s">
        <v>70</v>
      </c>
      <c r="D77" s="640" t="s">
        <v>830</v>
      </c>
      <c r="E77" s="137">
        <f t="shared" si="9"/>
        <v>17405</v>
      </c>
      <c r="F77" s="54">
        <v>17405</v>
      </c>
      <c r="G77" s="190">
        <v>0</v>
      </c>
      <c r="H77" s="190">
        <v>0</v>
      </c>
      <c r="I77" s="192">
        <v>17405</v>
      </c>
      <c r="J77" s="53">
        <v>5000</v>
      </c>
      <c r="K77" s="53">
        <v>0</v>
      </c>
      <c r="L77" s="54">
        <v>0</v>
      </c>
      <c r="M77" s="69" t="s">
        <v>2</v>
      </c>
      <c r="N77" s="77" t="s">
        <v>193</v>
      </c>
      <c r="O77" s="78" t="s">
        <v>212</v>
      </c>
      <c r="P77" s="78" t="s">
        <v>373</v>
      </c>
      <c r="Q77" s="79" t="s">
        <v>44</v>
      </c>
      <c r="R77" s="80" t="s">
        <v>829</v>
      </c>
    </row>
    <row r="78" spans="1:19" ht="28.5" customHeight="1" thickBot="1" x14ac:dyDescent="0.35">
      <c r="A78" s="145">
        <v>8228</v>
      </c>
      <c r="B78" s="146" t="s">
        <v>12</v>
      </c>
      <c r="C78" s="147" t="s">
        <v>38</v>
      </c>
      <c r="D78" s="217" t="s">
        <v>828</v>
      </c>
      <c r="E78" s="149">
        <f t="shared" si="9"/>
        <v>1041</v>
      </c>
      <c r="F78" s="218">
        <v>1000</v>
      </c>
      <c r="G78" s="219">
        <v>41</v>
      </c>
      <c r="H78" s="220">
        <v>0</v>
      </c>
      <c r="I78" s="152">
        <v>41</v>
      </c>
      <c r="J78" s="221">
        <v>958</v>
      </c>
      <c r="K78" s="221">
        <v>0</v>
      </c>
      <c r="L78" s="218">
        <v>0</v>
      </c>
      <c r="M78" s="222" t="s">
        <v>2</v>
      </c>
      <c r="N78" s="156"/>
      <c r="O78" s="223"/>
      <c r="P78" s="223" t="s">
        <v>827</v>
      </c>
      <c r="Q78" s="159"/>
      <c r="R78" s="224" t="s">
        <v>826</v>
      </c>
    </row>
    <row r="79" spans="1:19" ht="25.5" customHeight="1" thickBot="1" x14ac:dyDescent="0.35">
      <c r="A79" s="857" t="s">
        <v>825</v>
      </c>
      <c r="B79" s="858"/>
      <c r="C79" s="858"/>
      <c r="D79" s="859"/>
      <c r="E79" s="29">
        <f t="shared" ref="E79:L79" si="10">SUM(E80:E83)</f>
        <v>3046476</v>
      </c>
      <c r="F79" s="30">
        <f t="shared" si="10"/>
        <v>3002794</v>
      </c>
      <c r="G79" s="30">
        <f t="shared" si="10"/>
        <v>34620</v>
      </c>
      <c r="H79" s="30">
        <f t="shared" si="10"/>
        <v>9062</v>
      </c>
      <c r="I79" s="31">
        <f t="shared" si="10"/>
        <v>25398</v>
      </c>
      <c r="J79" s="32">
        <f t="shared" si="10"/>
        <v>21912</v>
      </c>
      <c r="K79" s="30">
        <f>SUM(K80:K83)</f>
        <v>7202</v>
      </c>
      <c r="L79" s="30">
        <f t="shared" si="10"/>
        <v>7200</v>
      </c>
      <c r="M79" s="33">
        <f t="shared" ref="M79:M84" si="11">(L79/K79)*100</f>
        <v>99.972229936128855</v>
      </c>
      <c r="N79" s="34"/>
      <c r="O79" s="35"/>
      <c r="P79" s="35"/>
      <c r="Q79" s="36"/>
      <c r="R79" s="37"/>
    </row>
    <row r="80" spans="1:19" ht="96.75" customHeight="1" x14ac:dyDescent="0.3">
      <c r="A80" s="225">
        <v>3195</v>
      </c>
      <c r="B80" s="226" t="s">
        <v>109</v>
      </c>
      <c r="C80" s="226" t="s">
        <v>139</v>
      </c>
      <c r="D80" s="227" t="s">
        <v>824</v>
      </c>
      <c r="E80" s="228">
        <f>F80+G80+H80</f>
        <v>178871</v>
      </c>
      <c r="F80" s="173">
        <v>166785</v>
      </c>
      <c r="G80" s="173">
        <v>4961</v>
      </c>
      <c r="H80" s="173">
        <v>7125</v>
      </c>
      <c r="I80" s="229">
        <v>4961</v>
      </c>
      <c r="J80" s="230">
        <v>6200</v>
      </c>
      <c r="K80" s="230">
        <v>116</v>
      </c>
      <c r="L80" s="231">
        <v>116</v>
      </c>
      <c r="M80" s="232">
        <f t="shared" si="11"/>
        <v>100</v>
      </c>
      <c r="N80" s="233"/>
      <c r="O80" s="234"/>
      <c r="P80" s="234"/>
      <c r="Q80" s="235"/>
      <c r="R80" s="236" t="s">
        <v>823</v>
      </c>
    </row>
    <row r="81" spans="1:18" ht="186.75" customHeight="1" x14ac:dyDescent="0.3">
      <c r="A81" s="508">
        <v>3202</v>
      </c>
      <c r="B81" s="91" t="s">
        <v>237</v>
      </c>
      <c r="C81" s="91" t="s">
        <v>139</v>
      </c>
      <c r="D81" s="641" t="s">
        <v>822</v>
      </c>
      <c r="E81" s="137">
        <f>F81+G81+H81</f>
        <v>2550381</v>
      </c>
      <c r="F81" s="65">
        <v>2532059</v>
      </c>
      <c r="G81" s="65">
        <v>17910</v>
      </c>
      <c r="H81" s="65">
        <v>412</v>
      </c>
      <c r="I81" s="67">
        <v>11431</v>
      </c>
      <c r="J81" s="52">
        <v>10172</v>
      </c>
      <c r="K81" s="52">
        <v>890</v>
      </c>
      <c r="L81" s="94">
        <v>889</v>
      </c>
      <c r="M81" s="76">
        <f t="shared" si="11"/>
        <v>99.887640449438194</v>
      </c>
      <c r="N81" s="77"/>
      <c r="O81" s="78"/>
      <c r="P81" s="78"/>
      <c r="Q81" s="79"/>
      <c r="R81" s="80" t="s">
        <v>821</v>
      </c>
    </row>
    <row r="82" spans="1:18" ht="46.5" customHeight="1" x14ac:dyDescent="0.3">
      <c r="A82" s="177">
        <v>3225</v>
      </c>
      <c r="B82" s="91" t="s">
        <v>12</v>
      </c>
      <c r="C82" s="132" t="s">
        <v>302</v>
      </c>
      <c r="D82" s="133" t="s">
        <v>820</v>
      </c>
      <c r="E82" s="137">
        <f>F82+G82+H82</f>
        <v>33828</v>
      </c>
      <c r="F82" s="65">
        <v>32000</v>
      </c>
      <c r="G82" s="65">
        <v>1803</v>
      </c>
      <c r="H82" s="65">
        <v>25</v>
      </c>
      <c r="I82" s="67">
        <v>1818</v>
      </c>
      <c r="J82" s="52">
        <v>1540</v>
      </c>
      <c r="K82" s="52">
        <v>646</v>
      </c>
      <c r="L82" s="94">
        <v>645</v>
      </c>
      <c r="M82" s="76">
        <f t="shared" si="11"/>
        <v>99.845201238390089</v>
      </c>
      <c r="N82" s="77" t="s">
        <v>47</v>
      </c>
      <c r="O82" s="78" t="s">
        <v>159</v>
      </c>
      <c r="P82" s="78" t="s">
        <v>819</v>
      </c>
      <c r="Q82" s="79" t="s">
        <v>9</v>
      </c>
      <c r="R82" s="80" t="s">
        <v>818</v>
      </c>
    </row>
    <row r="83" spans="1:18" ht="196.5" customHeight="1" thickBot="1" x14ac:dyDescent="0.35">
      <c r="A83" s="237">
        <v>3237</v>
      </c>
      <c r="B83" s="147" t="s">
        <v>12</v>
      </c>
      <c r="C83" s="147" t="s">
        <v>139</v>
      </c>
      <c r="D83" s="245" t="s">
        <v>817</v>
      </c>
      <c r="E83" s="240">
        <f>F83+G83+H83</f>
        <v>283396</v>
      </c>
      <c r="F83" s="241">
        <v>271950</v>
      </c>
      <c r="G83" s="241">
        <v>9946</v>
      </c>
      <c r="H83" s="241">
        <v>1500</v>
      </c>
      <c r="I83" s="242">
        <v>7188</v>
      </c>
      <c r="J83" s="221">
        <v>4000</v>
      </c>
      <c r="K83" s="221">
        <v>5550</v>
      </c>
      <c r="L83" s="154">
        <v>5550</v>
      </c>
      <c r="M83" s="243">
        <f t="shared" si="11"/>
        <v>100</v>
      </c>
      <c r="N83" s="156"/>
      <c r="O83" s="244"/>
      <c r="P83" s="244"/>
      <c r="Q83" s="159"/>
      <c r="R83" s="224" t="s">
        <v>816</v>
      </c>
    </row>
    <row r="84" spans="1:18" ht="23.25" customHeight="1" thickBot="1" x14ac:dyDescent="0.35">
      <c r="A84" s="860" t="s">
        <v>1107</v>
      </c>
      <c r="B84" s="861"/>
      <c r="C84" s="861"/>
      <c r="D84" s="862"/>
      <c r="E84" s="161">
        <f t="shared" ref="E84:L84" si="12">SUM(E85:E86)</f>
        <v>20726</v>
      </c>
      <c r="F84" s="162">
        <f t="shared" si="12"/>
        <v>16500</v>
      </c>
      <c r="G84" s="162">
        <f t="shared" si="12"/>
        <v>3935</v>
      </c>
      <c r="H84" s="162">
        <f t="shared" si="12"/>
        <v>291</v>
      </c>
      <c r="I84" s="163">
        <f t="shared" si="12"/>
        <v>1775</v>
      </c>
      <c r="J84" s="164">
        <f t="shared" si="12"/>
        <v>2860</v>
      </c>
      <c r="K84" s="162">
        <f t="shared" si="12"/>
        <v>160</v>
      </c>
      <c r="L84" s="164">
        <f t="shared" si="12"/>
        <v>160</v>
      </c>
      <c r="M84" s="165">
        <f t="shared" si="11"/>
        <v>100</v>
      </c>
      <c r="N84" s="166"/>
      <c r="O84" s="167"/>
      <c r="P84" s="167"/>
      <c r="Q84" s="168"/>
      <c r="R84" s="169"/>
    </row>
    <row r="85" spans="1:18" ht="52.5" customHeight="1" x14ac:dyDescent="0.3">
      <c r="A85" s="246">
        <v>3211</v>
      </c>
      <c r="B85" s="226"/>
      <c r="C85" s="226" t="s">
        <v>18</v>
      </c>
      <c r="D85" s="247" t="s">
        <v>815</v>
      </c>
      <c r="E85" s="137">
        <f>F85+G85+H85</f>
        <v>19647</v>
      </c>
      <c r="F85" s="65">
        <v>16500</v>
      </c>
      <c r="G85" s="65">
        <v>2856</v>
      </c>
      <c r="H85" s="65">
        <v>291</v>
      </c>
      <c r="I85" s="67">
        <v>696</v>
      </c>
      <c r="J85" s="94">
        <v>2000</v>
      </c>
      <c r="K85" s="94">
        <v>0</v>
      </c>
      <c r="L85" s="94">
        <v>0</v>
      </c>
      <c r="M85" s="69">
        <v>0</v>
      </c>
      <c r="N85" s="77" t="s">
        <v>150</v>
      </c>
      <c r="O85" s="78"/>
      <c r="P85" s="78" t="s">
        <v>814</v>
      </c>
      <c r="Q85" s="79"/>
      <c r="R85" s="248" t="s">
        <v>813</v>
      </c>
    </row>
    <row r="86" spans="1:18" ht="46.5" customHeight="1" thickBot="1" x14ac:dyDescent="0.35">
      <c r="A86" s="249">
        <v>3243</v>
      </c>
      <c r="B86" s="250" t="s">
        <v>12</v>
      </c>
      <c r="C86" s="250" t="s">
        <v>136</v>
      </c>
      <c r="D86" s="251" t="s">
        <v>812</v>
      </c>
      <c r="E86" s="252">
        <f>F86+G86+H86</f>
        <v>1079</v>
      </c>
      <c r="F86" s="253">
        <v>0</v>
      </c>
      <c r="G86" s="253">
        <v>1079</v>
      </c>
      <c r="H86" s="253">
        <v>0</v>
      </c>
      <c r="I86" s="254">
        <v>1079</v>
      </c>
      <c r="J86" s="94">
        <v>860</v>
      </c>
      <c r="K86" s="94">
        <v>160</v>
      </c>
      <c r="L86" s="255">
        <v>160</v>
      </c>
      <c r="M86" s="256">
        <f>(L86/K86)*100</f>
        <v>100</v>
      </c>
      <c r="N86" s="257" t="s">
        <v>106</v>
      </c>
      <c r="O86" s="258" t="s">
        <v>67</v>
      </c>
      <c r="P86" s="258" t="s">
        <v>162</v>
      </c>
      <c r="Q86" s="259" t="s">
        <v>9</v>
      </c>
      <c r="R86" s="260" t="s">
        <v>811</v>
      </c>
    </row>
    <row r="87" spans="1:18" ht="23.25" customHeight="1" thickBot="1" x14ac:dyDescent="0.35">
      <c r="A87" s="857" t="s">
        <v>810</v>
      </c>
      <c r="B87" s="858"/>
      <c r="C87" s="858"/>
      <c r="D87" s="859"/>
      <c r="E87" s="29">
        <f t="shared" ref="E87:L87" si="13">SUM(E88:E90)</f>
        <v>92344</v>
      </c>
      <c r="F87" s="30">
        <f t="shared" si="13"/>
        <v>88600</v>
      </c>
      <c r="G87" s="30">
        <f t="shared" si="13"/>
        <v>3496</v>
      </c>
      <c r="H87" s="30">
        <f t="shared" si="13"/>
        <v>248</v>
      </c>
      <c r="I87" s="31">
        <f t="shared" si="13"/>
        <v>2545</v>
      </c>
      <c r="J87" s="30">
        <f t="shared" si="13"/>
        <v>2000</v>
      </c>
      <c r="K87" s="30">
        <f t="shared" si="13"/>
        <v>408</v>
      </c>
      <c r="L87" s="30">
        <f t="shared" si="13"/>
        <v>407</v>
      </c>
      <c r="M87" s="33">
        <f>(L87/K87)*100</f>
        <v>99.754901960784309</v>
      </c>
      <c r="N87" s="34"/>
      <c r="O87" s="35"/>
      <c r="P87" s="35"/>
      <c r="Q87" s="36"/>
      <c r="R87" s="37"/>
    </row>
    <row r="88" spans="1:18" s="2" customFormat="1" ht="34.5" customHeight="1" x14ac:dyDescent="0.3">
      <c r="A88" s="642">
        <v>3150</v>
      </c>
      <c r="B88" s="271" t="s">
        <v>77</v>
      </c>
      <c r="C88" s="226" t="s">
        <v>358</v>
      </c>
      <c r="D88" s="515" t="s">
        <v>809</v>
      </c>
      <c r="E88" s="228">
        <f>SUM(F88:H88)</f>
        <v>248</v>
      </c>
      <c r="F88" s="173">
        <v>0</v>
      </c>
      <c r="G88" s="173">
        <v>0</v>
      </c>
      <c r="H88" s="173">
        <v>248</v>
      </c>
      <c r="I88" s="229">
        <v>248</v>
      </c>
      <c r="J88" s="621">
        <v>0</v>
      </c>
      <c r="K88" s="621">
        <v>106</v>
      </c>
      <c r="L88" s="487">
        <v>105</v>
      </c>
      <c r="M88" s="232">
        <f>(L88/K88)*100</f>
        <v>99.056603773584911</v>
      </c>
      <c r="N88" s="643"/>
      <c r="O88" s="234"/>
      <c r="P88" s="234"/>
      <c r="Q88" s="234"/>
      <c r="R88" s="273" t="s">
        <v>808</v>
      </c>
    </row>
    <row r="89" spans="1:18" ht="41.25" customHeight="1" x14ac:dyDescent="0.3">
      <c r="A89" s="71">
        <v>3245</v>
      </c>
      <c r="B89" s="121" t="s">
        <v>12</v>
      </c>
      <c r="C89" s="91" t="s">
        <v>358</v>
      </c>
      <c r="D89" s="261" t="s">
        <v>807</v>
      </c>
      <c r="E89" s="137">
        <f>SUM(F89:H89)</f>
        <v>90100</v>
      </c>
      <c r="F89" s="93">
        <v>88600</v>
      </c>
      <c r="G89" s="75">
        <v>1500</v>
      </c>
      <c r="H89" s="65">
        <v>0</v>
      </c>
      <c r="I89" s="67">
        <v>301</v>
      </c>
      <c r="J89" s="54">
        <v>2000</v>
      </c>
      <c r="K89" s="54">
        <v>0</v>
      </c>
      <c r="L89" s="94">
        <v>0</v>
      </c>
      <c r="M89" s="69" t="s">
        <v>2</v>
      </c>
      <c r="N89" s="77" t="s">
        <v>209</v>
      </c>
      <c r="O89" s="78" t="s">
        <v>158</v>
      </c>
      <c r="P89" s="78" t="s">
        <v>9</v>
      </c>
      <c r="Q89" s="79" t="s">
        <v>9</v>
      </c>
      <c r="R89" s="262" t="s">
        <v>806</v>
      </c>
    </row>
    <row r="90" spans="1:18" ht="75.75" customHeight="1" thickBot="1" x14ac:dyDescent="0.35">
      <c r="A90" s="145">
        <v>3263</v>
      </c>
      <c r="B90" s="263" t="s">
        <v>12</v>
      </c>
      <c r="C90" s="147" t="s">
        <v>139</v>
      </c>
      <c r="D90" s="264" t="s">
        <v>805</v>
      </c>
      <c r="E90" s="137">
        <f>SUM(F90:H90)</f>
        <v>1996</v>
      </c>
      <c r="F90" s="265">
        <v>0</v>
      </c>
      <c r="G90" s="266">
        <v>1996</v>
      </c>
      <c r="H90" s="241">
        <v>0</v>
      </c>
      <c r="I90" s="242">
        <v>1996</v>
      </c>
      <c r="J90" s="728">
        <v>0</v>
      </c>
      <c r="K90" s="218">
        <v>302</v>
      </c>
      <c r="L90" s="154">
        <v>302</v>
      </c>
      <c r="M90" s="729">
        <f>(L90/K90)*100</f>
        <v>100</v>
      </c>
      <c r="N90" s="223"/>
      <c r="O90" s="244"/>
      <c r="P90" s="244"/>
      <c r="Q90" s="159"/>
      <c r="R90" s="267" t="s">
        <v>1042</v>
      </c>
    </row>
    <row r="91" spans="1:18" ht="24.75" customHeight="1" thickBot="1" x14ac:dyDescent="0.35">
      <c r="A91" s="857" t="s">
        <v>804</v>
      </c>
      <c r="B91" s="858"/>
      <c r="C91" s="858"/>
      <c r="D91" s="859"/>
      <c r="E91" s="268">
        <f t="shared" ref="E91:L91" si="14">SUM(E92:E138)</f>
        <v>884003</v>
      </c>
      <c r="F91" s="32">
        <f t="shared" si="14"/>
        <v>835556</v>
      </c>
      <c r="G91" s="32">
        <f t="shared" si="14"/>
        <v>27176</v>
      </c>
      <c r="H91" s="30">
        <f t="shared" si="14"/>
        <v>21271</v>
      </c>
      <c r="I91" s="31">
        <f t="shared" si="14"/>
        <v>240063.32799999998</v>
      </c>
      <c r="J91" s="32">
        <f t="shared" si="14"/>
        <v>106512</v>
      </c>
      <c r="K91" s="32">
        <f t="shared" si="14"/>
        <v>56657</v>
      </c>
      <c r="L91" s="32">
        <f t="shared" si="14"/>
        <v>52678</v>
      </c>
      <c r="M91" s="269">
        <f>(L91/K91)*100</f>
        <v>92.977037259297177</v>
      </c>
      <c r="N91" s="270"/>
      <c r="O91" s="35"/>
      <c r="P91" s="35"/>
      <c r="Q91" s="36"/>
      <c r="R91" s="37"/>
    </row>
    <row r="92" spans="1:18" s="2" customFormat="1" ht="37.5" customHeight="1" x14ac:dyDescent="0.3">
      <c r="A92" s="246">
        <v>857</v>
      </c>
      <c r="B92" s="271" t="s">
        <v>154</v>
      </c>
      <c r="C92" s="226" t="s">
        <v>136</v>
      </c>
      <c r="D92" s="272" t="s">
        <v>803</v>
      </c>
      <c r="E92" s="180">
        <f t="shared" ref="E92:E100" si="15">SUM(F92:H92)</f>
        <v>308568</v>
      </c>
      <c r="F92" s="49">
        <v>295370</v>
      </c>
      <c r="G92" s="49">
        <v>3089</v>
      </c>
      <c r="H92" s="49">
        <v>10109</v>
      </c>
      <c r="I92" s="51">
        <v>29689</v>
      </c>
      <c r="J92" s="134">
        <v>9000</v>
      </c>
      <c r="K92" s="134">
        <v>719</v>
      </c>
      <c r="L92" s="175">
        <v>719</v>
      </c>
      <c r="M92" s="129">
        <f>(L92/K92)*100</f>
        <v>100</v>
      </c>
      <c r="N92" s="233" t="s">
        <v>67</v>
      </c>
      <c r="O92" s="234" t="s">
        <v>9</v>
      </c>
      <c r="P92" s="234" t="s">
        <v>9</v>
      </c>
      <c r="Q92" s="235" t="s">
        <v>122</v>
      </c>
      <c r="R92" s="273" t="s">
        <v>802</v>
      </c>
    </row>
    <row r="93" spans="1:18" s="2" customFormat="1" ht="33.75" customHeight="1" x14ac:dyDescent="0.3">
      <c r="A93" s="177">
        <v>7025</v>
      </c>
      <c r="B93" s="121" t="s">
        <v>71</v>
      </c>
      <c r="C93" s="91" t="s">
        <v>439</v>
      </c>
      <c r="D93" s="274" t="s">
        <v>801</v>
      </c>
      <c r="E93" s="137">
        <f t="shared" si="15"/>
        <v>5770</v>
      </c>
      <c r="F93" s="65">
        <v>4865</v>
      </c>
      <c r="G93" s="65">
        <v>346</v>
      </c>
      <c r="H93" s="65">
        <v>559</v>
      </c>
      <c r="I93" s="67">
        <v>340</v>
      </c>
      <c r="J93" s="134">
        <v>130</v>
      </c>
      <c r="K93" s="134">
        <v>0</v>
      </c>
      <c r="L93" s="175">
        <v>0</v>
      </c>
      <c r="M93" s="69" t="s">
        <v>2</v>
      </c>
      <c r="N93" s="77" t="s">
        <v>800</v>
      </c>
      <c r="O93" s="78" t="s">
        <v>648</v>
      </c>
      <c r="P93" s="78" t="s">
        <v>441</v>
      </c>
      <c r="Q93" s="79" t="s">
        <v>515</v>
      </c>
      <c r="R93" s="433" t="s">
        <v>799</v>
      </c>
    </row>
    <row r="94" spans="1:18" s="2" customFormat="1" ht="24" customHeight="1" x14ac:dyDescent="0.3">
      <c r="A94" s="126">
        <v>7174</v>
      </c>
      <c r="B94" s="139" t="s">
        <v>502</v>
      </c>
      <c r="C94" s="205" t="s">
        <v>196</v>
      </c>
      <c r="D94" s="644" t="s">
        <v>658</v>
      </c>
      <c r="E94" s="279">
        <f t="shared" si="15"/>
        <v>1309</v>
      </c>
      <c r="F94" s="175">
        <v>1309</v>
      </c>
      <c r="G94" s="175">
        <v>0</v>
      </c>
      <c r="H94" s="207">
        <v>0</v>
      </c>
      <c r="I94" s="142">
        <v>1309</v>
      </c>
      <c r="J94" s="53">
        <v>1750</v>
      </c>
      <c r="K94" s="53">
        <v>650</v>
      </c>
      <c r="L94" s="54">
        <v>639</v>
      </c>
      <c r="M94" s="341">
        <f>(L94/K94)*100</f>
        <v>98.307692307692307</v>
      </c>
      <c r="N94" s="56" t="s">
        <v>589</v>
      </c>
      <c r="O94" s="119" t="s">
        <v>657</v>
      </c>
      <c r="P94" s="105" t="s">
        <v>656</v>
      </c>
      <c r="Q94" s="59" t="s">
        <v>209</v>
      </c>
      <c r="R94" s="112" t="s">
        <v>798</v>
      </c>
    </row>
    <row r="95" spans="1:18" s="2" customFormat="1" ht="28.5" customHeight="1" x14ac:dyDescent="0.3">
      <c r="A95" s="71">
        <v>7175</v>
      </c>
      <c r="B95" s="275" t="s">
        <v>237</v>
      </c>
      <c r="C95" s="91" t="s">
        <v>423</v>
      </c>
      <c r="D95" s="276" t="s">
        <v>797</v>
      </c>
      <c r="E95" s="277">
        <f t="shared" si="15"/>
        <v>2111</v>
      </c>
      <c r="F95" s="93">
        <v>1904</v>
      </c>
      <c r="G95" s="65">
        <v>156</v>
      </c>
      <c r="H95" s="65">
        <v>51</v>
      </c>
      <c r="I95" s="67">
        <v>206</v>
      </c>
      <c r="J95" s="53">
        <v>65</v>
      </c>
      <c r="K95" s="134">
        <v>0</v>
      </c>
      <c r="L95" s="175">
        <v>0</v>
      </c>
      <c r="M95" s="117" t="s">
        <v>2</v>
      </c>
      <c r="N95" s="77" t="s">
        <v>282</v>
      </c>
      <c r="O95" s="78" t="s">
        <v>163</v>
      </c>
      <c r="P95" s="78"/>
      <c r="Q95" s="79"/>
      <c r="R95" s="80" t="s">
        <v>796</v>
      </c>
    </row>
    <row r="96" spans="1:18" s="2" customFormat="1" ht="55.2" x14ac:dyDescent="0.3">
      <c r="A96" s="71">
        <v>7201</v>
      </c>
      <c r="B96" s="275" t="s">
        <v>25</v>
      </c>
      <c r="C96" s="91" t="s">
        <v>457</v>
      </c>
      <c r="D96" s="645" t="s">
        <v>795</v>
      </c>
      <c r="E96" s="277">
        <f t="shared" si="15"/>
        <v>10593</v>
      </c>
      <c r="F96" s="65">
        <v>10327</v>
      </c>
      <c r="G96" s="65">
        <v>61</v>
      </c>
      <c r="H96" s="65">
        <v>205</v>
      </c>
      <c r="I96" s="67">
        <v>10473</v>
      </c>
      <c r="J96" s="53">
        <v>13200</v>
      </c>
      <c r="K96" s="53">
        <v>5702</v>
      </c>
      <c r="L96" s="54">
        <v>5701</v>
      </c>
      <c r="M96" s="76">
        <f>(L96/K96)*100</f>
        <v>99.982462293931945</v>
      </c>
      <c r="N96" s="77" t="s">
        <v>648</v>
      </c>
      <c r="O96" s="299" t="s">
        <v>1038</v>
      </c>
      <c r="P96" s="78" t="s">
        <v>794</v>
      </c>
      <c r="Q96" s="79" t="s">
        <v>67</v>
      </c>
      <c r="R96" s="80" t="s">
        <v>793</v>
      </c>
    </row>
    <row r="97" spans="1:18" s="2" customFormat="1" ht="22.5" customHeight="1" x14ac:dyDescent="0.3">
      <c r="A97" s="71">
        <v>7204</v>
      </c>
      <c r="B97" s="121" t="s">
        <v>464</v>
      </c>
      <c r="C97" s="91" t="s">
        <v>457</v>
      </c>
      <c r="D97" s="181" t="s">
        <v>792</v>
      </c>
      <c r="E97" s="277">
        <f t="shared" si="15"/>
        <v>1939</v>
      </c>
      <c r="F97" s="65">
        <v>1381</v>
      </c>
      <c r="G97" s="65">
        <v>485</v>
      </c>
      <c r="H97" s="65">
        <v>73</v>
      </c>
      <c r="I97" s="67">
        <v>1939</v>
      </c>
      <c r="J97" s="53">
        <v>1610</v>
      </c>
      <c r="K97" s="53">
        <v>1469</v>
      </c>
      <c r="L97" s="54">
        <v>1468</v>
      </c>
      <c r="M97" s="76">
        <f>(L97/K97)*100</f>
        <v>99.931926480599046</v>
      </c>
      <c r="N97" s="77" t="s">
        <v>791</v>
      </c>
      <c r="O97" s="78" t="s">
        <v>398</v>
      </c>
      <c r="P97" s="78" t="s">
        <v>790</v>
      </c>
      <c r="Q97" s="79" t="s">
        <v>106</v>
      </c>
      <c r="R97" s="80" t="s">
        <v>789</v>
      </c>
    </row>
    <row r="98" spans="1:18" s="2" customFormat="1" ht="28.5" customHeight="1" x14ac:dyDescent="0.3">
      <c r="A98" s="71">
        <v>7205</v>
      </c>
      <c r="B98" s="121" t="s">
        <v>12</v>
      </c>
      <c r="C98" s="91" t="s">
        <v>432</v>
      </c>
      <c r="D98" s="181" t="s">
        <v>788</v>
      </c>
      <c r="E98" s="137">
        <f t="shared" si="15"/>
        <v>6640</v>
      </c>
      <c r="F98" s="65">
        <v>5500</v>
      </c>
      <c r="G98" s="65">
        <v>500</v>
      </c>
      <c r="H98" s="65">
        <v>640</v>
      </c>
      <c r="I98" s="67">
        <v>661</v>
      </c>
      <c r="J98" s="53">
        <v>300</v>
      </c>
      <c r="K98" s="53">
        <v>100</v>
      </c>
      <c r="L98" s="54">
        <v>0</v>
      </c>
      <c r="M98" s="87">
        <f>(L98/K98)*100</f>
        <v>0</v>
      </c>
      <c r="N98" s="77"/>
      <c r="O98" s="78"/>
      <c r="P98" s="78"/>
      <c r="Q98" s="79"/>
      <c r="R98" s="80" t="s">
        <v>787</v>
      </c>
    </row>
    <row r="99" spans="1:18" s="2" customFormat="1" ht="32.25" customHeight="1" x14ac:dyDescent="0.3">
      <c r="A99" s="71">
        <v>7231</v>
      </c>
      <c r="B99" s="121"/>
      <c r="C99" s="132" t="s">
        <v>423</v>
      </c>
      <c r="D99" s="261" t="s">
        <v>636</v>
      </c>
      <c r="E99" s="137">
        <f t="shared" si="15"/>
        <v>0</v>
      </c>
      <c r="F99" s="65">
        <v>0</v>
      </c>
      <c r="G99" s="124">
        <v>0</v>
      </c>
      <c r="H99" s="65">
        <v>0</v>
      </c>
      <c r="I99" s="67">
        <v>0</v>
      </c>
      <c r="J99" s="53">
        <v>2000</v>
      </c>
      <c r="K99" s="53">
        <v>88</v>
      </c>
      <c r="L99" s="54">
        <v>0</v>
      </c>
      <c r="M99" s="87">
        <f>(L99/K99)*100</f>
        <v>0</v>
      </c>
      <c r="N99" s="182"/>
      <c r="O99" s="125"/>
      <c r="P99" s="78"/>
      <c r="Q99" s="79"/>
      <c r="R99" s="80" t="s">
        <v>761</v>
      </c>
    </row>
    <row r="100" spans="1:18" s="2" customFormat="1" ht="32.25" customHeight="1" x14ac:dyDescent="0.3">
      <c r="A100" s="71">
        <v>7232</v>
      </c>
      <c r="B100" s="275"/>
      <c r="C100" s="91" t="s">
        <v>457</v>
      </c>
      <c r="D100" s="261" t="s">
        <v>561</v>
      </c>
      <c r="E100" s="137">
        <f t="shared" si="15"/>
        <v>0</v>
      </c>
      <c r="F100" s="93">
        <v>0</v>
      </c>
      <c r="G100" s="124">
        <v>0</v>
      </c>
      <c r="H100" s="65">
        <v>0</v>
      </c>
      <c r="I100" s="67">
        <v>0</v>
      </c>
      <c r="J100" s="53">
        <v>3400</v>
      </c>
      <c r="K100" s="53">
        <v>0</v>
      </c>
      <c r="L100" s="54">
        <v>0</v>
      </c>
      <c r="M100" s="69" t="s">
        <v>2</v>
      </c>
      <c r="N100" s="77"/>
      <c r="O100" s="78"/>
      <c r="P100" s="78" t="s">
        <v>276</v>
      </c>
      <c r="Q100" s="79"/>
      <c r="R100" s="80" t="s">
        <v>761</v>
      </c>
    </row>
    <row r="101" spans="1:18" s="2" customFormat="1" ht="32.25" customHeight="1" x14ac:dyDescent="0.3">
      <c r="A101" s="126">
        <v>7233</v>
      </c>
      <c r="B101" s="72"/>
      <c r="C101" s="46" t="s">
        <v>432</v>
      </c>
      <c r="D101" s="278" t="s">
        <v>635</v>
      </c>
      <c r="E101" s="279">
        <f t="shared" ref="E101:E138" si="16">SUM(F101:H101)</f>
        <v>0</v>
      </c>
      <c r="F101" s="49">
        <v>0</v>
      </c>
      <c r="G101" s="128">
        <v>0</v>
      </c>
      <c r="H101" s="49">
        <v>0</v>
      </c>
      <c r="I101" s="51">
        <v>0</v>
      </c>
      <c r="J101" s="53">
        <v>800</v>
      </c>
      <c r="K101" s="53">
        <v>0</v>
      </c>
      <c r="L101" s="175">
        <v>0</v>
      </c>
      <c r="M101" s="69" t="s">
        <v>2</v>
      </c>
      <c r="N101" s="56"/>
      <c r="O101" s="57"/>
      <c r="P101" s="57"/>
      <c r="Q101" s="59"/>
      <c r="R101" s="70" t="s">
        <v>761</v>
      </c>
    </row>
    <row r="102" spans="1:18" s="2" customFormat="1" ht="32.25" customHeight="1" x14ac:dyDescent="0.3">
      <c r="A102" s="71">
        <v>7234</v>
      </c>
      <c r="B102" s="121"/>
      <c r="C102" s="132" t="s">
        <v>452</v>
      </c>
      <c r="D102" s="261" t="s">
        <v>634</v>
      </c>
      <c r="E102" s="277">
        <f t="shared" si="16"/>
        <v>0</v>
      </c>
      <c r="F102" s="65">
        <v>0</v>
      </c>
      <c r="G102" s="124">
        <v>0</v>
      </c>
      <c r="H102" s="65">
        <v>0</v>
      </c>
      <c r="I102" s="67">
        <v>0</v>
      </c>
      <c r="J102" s="53">
        <v>1000</v>
      </c>
      <c r="K102" s="53">
        <v>0</v>
      </c>
      <c r="L102" s="54">
        <v>0</v>
      </c>
      <c r="M102" s="69" t="s">
        <v>2</v>
      </c>
      <c r="N102" s="182"/>
      <c r="O102" s="78"/>
      <c r="P102" s="125" t="s">
        <v>276</v>
      </c>
      <c r="Q102" s="79"/>
      <c r="R102" s="80" t="s">
        <v>761</v>
      </c>
    </row>
    <row r="103" spans="1:18" s="2" customFormat="1" ht="32.25" customHeight="1" x14ac:dyDescent="0.3">
      <c r="A103" s="71">
        <v>7236</v>
      </c>
      <c r="B103" s="121"/>
      <c r="C103" s="91" t="s">
        <v>424</v>
      </c>
      <c r="D103" s="261" t="s">
        <v>633</v>
      </c>
      <c r="E103" s="137">
        <f t="shared" si="16"/>
        <v>5138</v>
      </c>
      <c r="F103" s="65">
        <v>0</v>
      </c>
      <c r="G103" s="124">
        <v>5138</v>
      </c>
      <c r="H103" s="65">
        <v>0</v>
      </c>
      <c r="I103" s="67">
        <v>800</v>
      </c>
      <c r="J103" s="53">
        <v>1570</v>
      </c>
      <c r="K103" s="53">
        <v>0</v>
      </c>
      <c r="L103" s="54">
        <v>0</v>
      </c>
      <c r="M103" s="69" t="s">
        <v>2</v>
      </c>
      <c r="N103" s="77"/>
      <c r="O103" s="78"/>
      <c r="P103" s="78"/>
      <c r="Q103" s="79"/>
      <c r="R103" s="112" t="s">
        <v>786</v>
      </c>
    </row>
    <row r="104" spans="1:18" s="2" customFormat="1" ht="24" customHeight="1" x14ac:dyDescent="0.3">
      <c r="A104" s="126">
        <v>7238</v>
      </c>
      <c r="B104" s="72" t="s">
        <v>12</v>
      </c>
      <c r="C104" s="46" t="s">
        <v>432</v>
      </c>
      <c r="D104" s="278" t="s">
        <v>785</v>
      </c>
      <c r="E104" s="279">
        <f t="shared" si="16"/>
        <v>7840</v>
      </c>
      <c r="F104" s="49">
        <v>7174</v>
      </c>
      <c r="G104" s="49">
        <v>388</v>
      </c>
      <c r="H104" s="49">
        <v>278</v>
      </c>
      <c r="I104" s="51">
        <v>7840</v>
      </c>
      <c r="J104" s="53">
        <v>600</v>
      </c>
      <c r="K104" s="53">
        <v>1500</v>
      </c>
      <c r="L104" s="175">
        <v>1347</v>
      </c>
      <c r="M104" s="84">
        <f t="shared" ref="M104:M111" si="17">(L104/K104)*100</f>
        <v>89.8</v>
      </c>
      <c r="N104" s="56" t="s">
        <v>606</v>
      </c>
      <c r="O104" s="57" t="s">
        <v>132</v>
      </c>
      <c r="P104" s="57" t="s">
        <v>784</v>
      </c>
      <c r="Q104" s="59" t="s">
        <v>68</v>
      </c>
      <c r="R104" s="70" t="s">
        <v>780</v>
      </c>
    </row>
    <row r="105" spans="1:18" s="2" customFormat="1" ht="32.25" customHeight="1" x14ac:dyDescent="0.3">
      <c r="A105" s="71">
        <v>7286</v>
      </c>
      <c r="B105" s="275"/>
      <c r="C105" s="91" t="s">
        <v>18</v>
      </c>
      <c r="D105" s="181" t="s">
        <v>615</v>
      </c>
      <c r="E105" s="137">
        <f t="shared" si="16"/>
        <v>0</v>
      </c>
      <c r="F105" s="65">
        <v>0</v>
      </c>
      <c r="G105" s="65">
        <v>0</v>
      </c>
      <c r="H105" s="65">
        <v>0</v>
      </c>
      <c r="I105" s="67">
        <v>0</v>
      </c>
      <c r="J105" s="53">
        <v>500</v>
      </c>
      <c r="K105" s="53">
        <v>356</v>
      </c>
      <c r="L105" s="54">
        <v>0</v>
      </c>
      <c r="M105" s="87">
        <f t="shared" si="17"/>
        <v>0</v>
      </c>
      <c r="N105" s="77"/>
      <c r="O105" s="78"/>
      <c r="P105" s="78"/>
      <c r="Q105" s="79"/>
      <c r="R105" s="70" t="s">
        <v>761</v>
      </c>
    </row>
    <row r="106" spans="1:18" s="2" customFormat="1" ht="26.25" customHeight="1" x14ac:dyDescent="0.3">
      <c r="A106" s="126">
        <v>7292</v>
      </c>
      <c r="B106" s="326" t="s">
        <v>25</v>
      </c>
      <c r="C106" s="46" t="s">
        <v>452</v>
      </c>
      <c r="D106" s="329" t="s">
        <v>783</v>
      </c>
      <c r="E106" s="180">
        <f t="shared" si="16"/>
        <v>26163</v>
      </c>
      <c r="F106" s="49">
        <v>23070</v>
      </c>
      <c r="G106" s="49">
        <v>2240</v>
      </c>
      <c r="H106" s="49">
        <v>853</v>
      </c>
      <c r="I106" s="51">
        <v>26163</v>
      </c>
      <c r="J106" s="134">
        <v>3280</v>
      </c>
      <c r="K106" s="134">
        <v>2520</v>
      </c>
      <c r="L106" s="175">
        <v>2519</v>
      </c>
      <c r="M106" s="84">
        <f t="shared" si="17"/>
        <v>99.960317460317455</v>
      </c>
      <c r="N106" s="56" t="s">
        <v>782</v>
      </c>
      <c r="O106" s="57" t="s">
        <v>601</v>
      </c>
      <c r="P106" s="57" t="s">
        <v>781</v>
      </c>
      <c r="Q106" s="59" t="s">
        <v>321</v>
      </c>
      <c r="R106" s="144" t="s">
        <v>780</v>
      </c>
    </row>
    <row r="107" spans="1:18" s="2" customFormat="1" ht="27.6" x14ac:dyDescent="0.3">
      <c r="A107" s="71">
        <v>7302</v>
      </c>
      <c r="B107" s="275" t="s">
        <v>12</v>
      </c>
      <c r="C107" s="91" t="s">
        <v>439</v>
      </c>
      <c r="D107" s="285" t="s">
        <v>607</v>
      </c>
      <c r="E107" s="277">
        <f t="shared" si="16"/>
        <v>4747</v>
      </c>
      <c r="F107" s="65">
        <v>4747</v>
      </c>
      <c r="G107" s="65">
        <v>0</v>
      </c>
      <c r="H107" s="65">
        <v>0</v>
      </c>
      <c r="I107" s="67">
        <v>4747</v>
      </c>
      <c r="J107" s="53">
        <v>5000</v>
      </c>
      <c r="K107" s="53">
        <v>1144</v>
      </c>
      <c r="L107" s="54">
        <v>1089</v>
      </c>
      <c r="M107" s="87">
        <f t="shared" si="17"/>
        <v>95.192307692307693</v>
      </c>
      <c r="N107" s="77" t="s">
        <v>606</v>
      </c>
      <c r="O107" s="78" t="s">
        <v>605</v>
      </c>
      <c r="P107" s="78" t="s">
        <v>97</v>
      </c>
      <c r="Q107" s="79" t="s">
        <v>44</v>
      </c>
      <c r="R107" s="131" t="s">
        <v>603</v>
      </c>
    </row>
    <row r="108" spans="1:18" s="2" customFormat="1" ht="34.5" customHeight="1" x14ac:dyDescent="0.3">
      <c r="A108" s="126">
        <v>7319</v>
      </c>
      <c r="B108" s="139" t="s">
        <v>71</v>
      </c>
      <c r="C108" s="205" t="s">
        <v>432</v>
      </c>
      <c r="D108" s="327" t="s">
        <v>586</v>
      </c>
      <c r="E108" s="279">
        <f t="shared" si="16"/>
        <v>6000</v>
      </c>
      <c r="F108" s="646">
        <v>6000</v>
      </c>
      <c r="G108" s="175">
        <v>0</v>
      </c>
      <c r="H108" s="207">
        <v>0</v>
      </c>
      <c r="I108" s="142">
        <v>5404.3280000000004</v>
      </c>
      <c r="J108" s="53">
        <v>2000</v>
      </c>
      <c r="K108" s="53">
        <v>200</v>
      </c>
      <c r="L108" s="175">
        <v>0</v>
      </c>
      <c r="M108" s="630">
        <f t="shared" si="17"/>
        <v>0</v>
      </c>
      <c r="N108" s="294" t="s">
        <v>585</v>
      </c>
      <c r="O108" s="647" t="s">
        <v>584</v>
      </c>
      <c r="P108" s="57" t="s">
        <v>583</v>
      </c>
      <c r="Q108" s="59" t="s">
        <v>9</v>
      </c>
      <c r="R108" s="80" t="s">
        <v>582</v>
      </c>
    </row>
    <row r="109" spans="1:18" s="2" customFormat="1" ht="27.75" customHeight="1" x14ac:dyDescent="0.3">
      <c r="A109" s="71">
        <v>7325</v>
      </c>
      <c r="B109" s="275" t="s">
        <v>12</v>
      </c>
      <c r="C109" s="132" t="s">
        <v>423</v>
      </c>
      <c r="D109" s="274" t="s">
        <v>779</v>
      </c>
      <c r="E109" s="137">
        <f t="shared" si="16"/>
        <v>33828</v>
      </c>
      <c r="F109" s="65">
        <v>32437</v>
      </c>
      <c r="G109" s="65">
        <v>600</v>
      </c>
      <c r="H109" s="65">
        <v>791</v>
      </c>
      <c r="I109" s="67">
        <v>33828</v>
      </c>
      <c r="J109" s="53">
        <v>1000</v>
      </c>
      <c r="K109" s="53">
        <v>700</v>
      </c>
      <c r="L109" s="54">
        <v>596</v>
      </c>
      <c r="M109" s="295">
        <f t="shared" si="17"/>
        <v>85.142857142857139</v>
      </c>
      <c r="N109" s="182" t="s">
        <v>553</v>
      </c>
      <c r="O109" s="78" t="s">
        <v>778</v>
      </c>
      <c r="P109" s="125" t="s">
        <v>777</v>
      </c>
      <c r="Q109" s="79" t="s">
        <v>113</v>
      </c>
      <c r="R109" s="131" t="s">
        <v>776</v>
      </c>
    </row>
    <row r="110" spans="1:18" s="2" customFormat="1" ht="24" customHeight="1" x14ac:dyDescent="0.3">
      <c r="A110" s="126">
        <v>7332</v>
      </c>
      <c r="B110" s="72" t="s">
        <v>244</v>
      </c>
      <c r="C110" s="73" t="s">
        <v>196</v>
      </c>
      <c r="D110" s="507" t="s">
        <v>564</v>
      </c>
      <c r="E110" s="180">
        <f t="shared" si="16"/>
        <v>24784</v>
      </c>
      <c r="F110" s="49">
        <v>24784</v>
      </c>
      <c r="G110" s="49">
        <v>0</v>
      </c>
      <c r="H110" s="49">
        <v>0</v>
      </c>
      <c r="I110" s="51">
        <v>24784</v>
      </c>
      <c r="J110" s="53">
        <v>15000</v>
      </c>
      <c r="K110" s="53">
        <v>8519</v>
      </c>
      <c r="L110" s="175">
        <v>8519</v>
      </c>
      <c r="M110" s="87">
        <f t="shared" si="17"/>
        <v>100</v>
      </c>
      <c r="N110" s="183" t="s">
        <v>282</v>
      </c>
      <c r="O110" s="57" t="s">
        <v>29</v>
      </c>
      <c r="P110" s="125" t="s">
        <v>563</v>
      </c>
      <c r="Q110" s="79" t="s">
        <v>100</v>
      </c>
      <c r="R110" s="95" t="s">
        <v>165</v>
      </c>
    </row>
    <row r="111" spans="1:18" s="2" customFormat="1" ht="26.25" customHeight="1" x14ac:dyDescent="0.3">
      <c r="A111" s="71">
        <v>7341</v>
      </c>
      <c r="B111" s="113" t="s">
        <v>244</v>
      </c>
      <c r="C111" s="188" t="s">
        <v>423</v>
      </c>
      <c r="D111" s="293" t="s">
        <v>775</v>
      </c>
      <c r="E111" s="277">
        <f t="shared" si="16"/>
        <v>33546</v>
      </c>
      <c r="F111" s="54">
        <v>32353</v>
      </c>
      <c r="G111" s="54">
        <v>893</v>
      </c>
      <c r="H111" s="190">
        <v>300</v>
      </c>
      <c r="I111" s="192">
        <v>33546</v>
      </c>
      <c r="J111" s="53">
        <v>10000</v>
      </c>
      <c r="K111" s="53">
        <v>4450</v>
      </c>
      <c r="L111" s="54">
        <v>2077</v>
      </c>
      <c r="M111" s="295">
        <f t="shared" si="17"/>
        <v>46.674157303370791</v>
      </c>
      <c r="N111" s="77" t="s">
        <v>774</v>
      </c>
      <c r="O111" s="342" t="s">
        <v>264</v>
      </c>
      <c r="P111" s="113" t="s">
        <v>773</v>
      </c>
      <c r="Q111" s="79" t="s">
        <v>102</v>
      </c>
      <c r="R111" s="95" t="s">
        <v>165</v>
      </c>
    </row>
    <row r="112" spans="1:18" s="2" customFormat="1" ht="33.75" customHeight="1" x14ac:dyDescent="0.3">
      <c r="A112" s="126">
        <v>7342</v>
      </c>
      <c r="B112" s="139"/>
      <c r="C112" s="205" t="s">
        <v>196</v>
      </c>
      <c r="D112" s="280" t="s">
        <v>772</v>
      </c>
      <c r="E112" s="279">
        <f t="shared" si="16"/>
        <v>0</v>
      </c>
      <c r="F112" s="175">
        <v>0</v>
      </c>
      <c r="G112" s="175">
        <v>0</v>
      </c>
      <c r="H112" s="207">
        <v>0</v>
      </c>
      <c r="I112" s="142">
        <v>0</v>
      </c>
      <c r="J112" s="134">
        <v>1017</v>
      </c>
      <c r="K112" s="134">
        <v>0</v>
      </c>
      <c r="L112" s="175">
        <v>0</v>
      </c>
      <c r="M112" s="281" t="s">
        <v>2</v>
      </c>
      <c r="N112" s="56"/>
      <c r="O112" s="282"/>
      <c r="P112" s="139"/>
      <c r="Q112" s="59"/>
      <c r="R112" s="112" t="s">
        <v>512</v>
      </c>
    </row>
    <row r="113" spans="1:18" s="2" customFormat="1" ht="23.25" customHeight="1" x14ac:dyDescent="0.3">
      <c r="A113" s="61">
        <v>7343</v>
      </c>
      <c r="B113" s="105" t="s">
        <v>581</v>
      </c>
      <c r="C113" s="377" t="s">
        <v>457</v>
      </c>
      <c r="D113" s="648" t="s">
        <v>771</v>
      </c>
      <c r="E113" s="279">
        <f t="shared" si="16"/>
        <v>10926</v>
      </c>
      <c r="F113" s="107">
        <v>9807</v>
      </c>
      <c r="G113" s="107">
        <v>906</v>
      </c>
      <c r="H113" s="141">
        <v>213</v>
      </c>
      <c r="I113" s="109">
        <v>10901</v>
      </c>
      <c r="J113" s="134">
        <v>1900</v>
      </c>
      <c r="K113" s="134">
        <v>1276</v>
      </c>
      <c r="L113" s="107">
        <v>1275</v>
      </c>
      <c r="M113" s="302">
        <f>(L113/K113)*100</f>
        <v>99.921630094043891</v>
      </c>
      <c r="N113" s="56" t="s">
        <v>384</v>
      </c>
      <c r="O113" s="649" t="s">
        <v>73</v>
      </c>
      <c r="P113" s="105" t="s">
        <v>770</v>
      </c>
      <c r="Q113" s="59" t="s">
        <v>47</v>
      </c>
      <c r="R113" s="131" t="s">
        <v>627</v>
      </c>
    </row>
    <row r="114" spans="1:18" s="2" customFormat="1" ht="26.25" customHeight="1" x14ac:dyDescent="0.3">
      <c r="A114" s="291">
        <v>7346</v>
      </c>
      <c r="B114" s="99" t="s">
        <v>109</v>
      </c>
      <c r="C114" s="99" t="s">
        <v>439</v>
      </c>
      <c r="D114" s="650" t="s">
        <v>560</v>
      </c>
      <c r="E114" s="277">
        <f t="shared" si="16"/>
        <v>902</v>
      </c>
      <c r="F114" s="101">
        <v>902</v>
      </c>
      <c r="G114" s="101">
        <v>0</v>
      </c>
      <c r="H114" s="201">
        <v>0</v>
      </c>
      <c r="I114" s="103">
        <v>402</v>
      </c>
      <c r="J114" s="53">
        <v>500</v>
      </c>
      <c r="K114" s="53">
        <v>0</v>
      </c>
      <c r="L114" s="101">
        <v>0</v>
      </c>
      <c r="M114" s="651" t="s">
        <v>2</v>
      </c>
      <c r="N114" s="77" t="s">
        <v>132</v>
      </c>
      <c r="O114" s="194" t="s">
        <v>268</v>
      </c>
      <c r="P114" s="99" t="s">
        <v>556</v>
      </c>
      <c r="Q114" s="79" t="s">
        <v>171</v>
      </c>
      <c r="R114" s="95" t="s">
        <v>769</v>
      </c>
    </row>
    <row r="115" spans="1:18" s="2" customFormat="1" ht="43.5" customHeight="1" x14ac:dyDescent="0.3">
      <c r="A115" s="283">
        <v>7352</v>
      </c>
      <c r="B115" s="284" t="s">
        <v>12</v>
      </c>
      <c r="C115" s="91" t="s">
        <v>452</v>
      </c>
      <c r="D115" s="285" t="s">
        <v>549</v>
      </c>
      <c r="E115" s="277">
        <f t="shared" si="16"/>
        <v>25376</v>
      </c>
      <c r="F115" s="286">
        <v>25081</v>
      </c>
      <c r="G115" s="286">
        <v>270</v>
      </c>
      <c r="H115" s="286">
        <v>25</v>
      </c>
      <c r="I115" s="287">
        <v>295</v>
      </c>
      <c r="J115" s="53">
        <v>10600</v>
      </c>
      <c r="K115" s="53">
        <v>185</v>
      </c>
      <c r="L115" s="288">
        <v>155</v>
      </c>
      <c r="M115" s="289">
        <f>(L115/K115)*100</f>
        <v>83.78378378378379</v>
      </c>
      <c r="N115" s="77" t="s">
        <v>548</v>
      </c>
      <c r="O115" s="290" t="s">
        <v>547</v>
      </c>
      <c r="P115" s="139"/>
      <c r="Q115" s="79"/>
      <c r="R115" s="144" t="s">
        <v>546</v>
      </c>
    </row>
    <row r="116" spans="1:18" s="2" customFormat="1" ht="27.6" x14ac:dyDescent="0.3">
      <c r="A116" s="291">
        <v>7353</v>
      </c>
      <c r="B116" s="292" t="s">
        <v>768</v>
      </c>
      <c r="C116" s="91" t="s">
        <v>452</v>
      </c>
      <c r="D116" s="285" t="s">
        <v>767</v>
      </c>
      <c r="E116" s="277">
        <f t="shared" si="16"/>
        <v>37538</v>
      </c>
      <c r="F116" s="201">
        <v>34086</v>
      </c>
      <c r="G116" s="201">
        <v>2072</v>
      </c>
      <c r="H116" s="201">
        <v>1380</v>
      </c>
      <c r="I116" s="103">
        <v>37538</v>
      </c>
      <c r="J116" s="53">
        <v>18290</v>
      </c>
      <c r="K116" s="53">
        <v>21925</v>
      </c>
      <c r="L116" s="101">
        <v>21924</v>
      </c>
      <c r="M116" s="295">
        <f>(L116/K116)*100</f>
        <v>99.995438996579239</v>
      </c>
      <c r="N116" s="298" t="s">
        <v>766</v>
      </c>
      <c r="O116" s="299" t="s">
        <v>765</v>
      </c>
      <c r="P116" s="99" t="s">
        <v>764</v>
      </c>
      <c r="Q116" s="79"/>
      <c r="R116" s="131" t="s">
        <v>165</v>
      </c>
    </row>
    <row r="117" spans="1:18" s="2" customFormat="1" ht="32.25" customHeight="1" x14ac:dyDescent="0.3">
      <c r="A117" s="61">
        <v>7363</v>
      </c>
      <c r="B117" s="639" t="s">
        <v>154</v>
      </c>
      <c r="C117" s="46" t="s">
        <v>18</v>
      </c>
      <c r="D117" s="280" t="s">
        <v>763</v>
      </c>
      <c r="E117" s="279">
        <f t="shared" si="16"/>
        <v>946</v>
      </c>
      <c r="F117" s="141">
        <v>871</v>
      </c>
      <c r="G117" s="141">
        <v>75</v>
      </c>
      <c r="H117" s="141">
        <v>0</v>
      </c>
      <c r="I117" s="109">
        <v>946</v>
      </c>
      <c r="J117" s="134">
        <v>1000</v>
      </c>
      <c r="K117" s="134">
        <v>1000</v>
      </c>
      <c r="L117" s="107">
        <v>910</v>
      </c>
      <c r="M117" s="302">
        <f>(L117/K117)*100</f>
        <v>91</v>
      </c>
      <c r="N117" s="294"/>
      <c r="O117" s="58"/>
      <c r="P117" s="119" t="s">
        <v>762</v>
      </c>
      <c r="Q117" s="59"/>
      <c r="R117" s="144" t="s">
        <v>388</v>
      </c>
    </row>
    <row r="118" spans="1:18" s="2" customFormat="1" ht="34.5" customHeight="1" x14ac:dyDescent="0.3">
      <c r="A118" s="291">
        <v>7366</v>
      </c>
      <c r="B118" s="292"/>
      <c r="C118" s="91" t="s">
        <v>439</v>
      </c>
      <c r="D118" s="293" t="s">
        <v>513</v>
      </c>
      <c r="E118" s="277">
        <f t="shared" si="16"/>
        <v>0</v>
      </c>
      <c r="F118" s="141">
        <v>0</v>
      </c>
      <c r="G118" s="141">
        <v>0</v>
      </c>
      <c r="H118" s="141">
        <v>0</v>
      </c>
      <c r="I118" s="109">
        <v>0</v>
      </c>
      <c r="J118" s="53">
        <v>1000</v>
      </c>
      <c r="K118" s="53">
        <v>0</v>
      </c>
      <c r="L118" s="107">
        <v>0</v>
      </c>
      <c r="M118" s="69" t="s">
        <v>2</v>
      </c>
      <c r="N118" s="294"/>
      <c r="O118" s="58"/>
      <c r="P118" s="105"/>
      <c r="Q118" s="59"/>
      <c r="R118" s="80" t="s">
        <v>761</v>
      </c>
    </row>
    <row r="119" spans="1:18" ht="24" customHeight="1" x14ac:dyDescent="0.3">
      <c r="A119" s="291">
        <v>7374</v>
      </c>
      <c r="B119" s="99" t="s">
        <v>218</v>
      </c>
      <c r="C119" s="91" t="s">
        <v>196</v>
      </c>
      <c r="D119" s="133" t="s">
        <v>760</v>
      </c>
      <c r="E119" s="277">
        <f t="shared" si="16"/>
        <v>1792</v>
      </c>
      <c r="F119" s="141">
        <v>1590</v>
      </c>
      <c r="G119" s="141">
        <v>128</v>
      </c>
      <c r="H119" s="141">
        <v>74</v>
      </c>
      <c r="I119" s="109">
        <v>201</v>
      </c>
      <c r="J119" s="201">
        <v>0</v>
      </c>
      <c r="K119" s="201">
        <v>110</v>
      </c>
      <c r="L119" s="107">
        <v>70</v>
      </c>
      <c r="M119" s="295">
        <f t="shared" ref="M119:M149" si="18">(L119/K119)*100</f>
        <v>63.636363636363633</v>
      </c>
      <c r="N119" s="294" t="s">
        <v>39</v>
      </c>
      <c r="O119" s="58" t="s">
        <v>477</v>
      </c>
      <c r="P119" s="105" t="s">
        <v>759</v>
      </c>
      <c r="Q119" s="59" t="s">
        <v>499</v>
      </c>
      <c r="R119" s="80" t="s">
        <v>758</v>
      </c>
    </row>
    <row r="120" spans="1:18" ht="24.75" customHeight="1" x14ac:dyDescent="0.3">
      <c r="A120" s="291">
        <v>7376</v>
      </c>
      <c r="B120" s="99" t="s">
        <v>109</v>
      </c>
      <c r="C120" s="132" t="s">
        <v>452</v>
      </c>
      <c r="D120" s="274" t="s">
        <v>757</v>
      </c>
      <c r="E120" s="277">
        <f t="shared" si="16"/>
        <v>12953</v>
      </c>
      <c r="F120" s="141">
        <v>12384</v>
      </c>
      <c r="G120" s="141">
        <v>260</v>
      </c>
      <c r="H120" s="141">
        <v>309</v>
      </c>
      <c r="I120" s="109">
        <v>569</v>
      </c>
      <c r="J120" s="201">
        <v>0</v>
      </c>
      <c r="K120" s="201">
        <v>25</v>
      </c>
      <c r="L120" s="107">
        <v>24</v>
      </c>
      <c r="M120" s="295">
        <f t="shared" si="18"/>
        <v>96</v>
      </c>
      <c r="N120" s="294" t="s">
        <v>46</v>
      </c>
      <c r="O120" s="58"/>
      <c r="P120" s="105"/>
      <c r="Q120" s="59"/>
      <c r="R120" s="131" t="s">
        <v>756</v>
      </c>
    </row>
    <row r="121" spans="1:18" s="2" customFormat="1" ht="24.75" customHeight="1" x14ac:dyDescent="0.3">
      <c r="A121" s="291">
        <v>7379</v>
      </c>
      <c r="B121" s="99" t="s">
        <v>244</v>
      </c>
      <c r="C121" s="132" t="s">
        <v>457</v>
      </c>
      <c r="D121" s="274" t="s">
        <v>755</v>
      </c>
      <c r="E121" s="277">
        <f t="shared" si="16"/>
        <v>219</v>
      </c>
      <c r="F121" s="141">
        <v>0</v>
      </c>
      <c r="G121" s="141">
        <v>0</v>
      </c>
      <c r="H121" s="141">
        <v>219</v>
      </c>
      <c r="I121" s="109">
        <v>219</v>
      </c>
      <c r="J121" s="201">
        <v>0</v>
      </c>
      <c r="K121" s="201">
        <v>56</v>
      </c>
      <c r="L121" s="107">
        <v>56</v>
      </c>
      <c r="M121" s="295">
        <f t="shared" si="18"/>
        <v>100</v>
      </c>
      <c r="N121" s="294" t="s">
        <v>282</v>
      </c>
      <c r="O121" s="58" t="s">
        <v>282</v>
      </c>
      <c r="P121" s="105" t="s">
        <v>754</v>
      </c>
      <c r="Q121" s="59" t="s">
        <v>282</v>
      </c>
      <c r="R121" s="144" t="s">
        <v>753</v>
      </c>
    </row>
    <row r="122" spans="1:18" ht="32.25" customHeight="1" x14ac:dyDescent="0.3">
      <c r="A122" s="61">
        <v>7383</v>
      </c>
      <c r="B122" s="105" t="s">
        <v>25</v>
      </c>
      <c r="C122" s="46" t="s">
        <v>457</v>
      </c>
      <c r="D122" s="301" t="s">
        <v>752</v>
      </c>
      <c r="E122" s="279">
        <f t="shared" si="16"/>
        <v>2345</v>
      </c>
      <c r="F122" s="141">
        <v>1876</v>
      </c>
      <c r="G122" s="141">
        <v>330</v>
      </c>
      <c r="H122" s="141">
        <v>139</v>
      </c>
      <c r="I122" s="109">
        <v>330</v>
      </c>
      <c r="J122" s="141">
        <v>0</v>
      </c>
      <c r="K122" s="141">
        <v>107</v>
      </c>
      <c r="L122" s="107">
        <v>107</v>
      </c>
      <c r="M122" s="302">
        <f t="shared" si="18"/>
        <v>100</v>
      </c>
      <c r="N122" s="294" t="s">
        <v>382</v>
      </c>
      <c r="O122" s="58" t="s">
        <v>113</v>
      </c>
      <c r="P122" s="105">
        <v>2021</v>
      </c>
      <c r="Q122" s="59" t="s">
        <v>9</v>
      </c>
      <c r="R122" s="70" t="s">
        <v>751</v>
      </c>
    </row>
    <row r="123" spans="1:18" ht="27.75" customHeight="1" x14ac:dyDescent="0.3">
      <c r="A123" s="303">
        <v>7388</v>
      </c>
      <c r="B123" s="62" t="s">
        <v>237</v>
      </c>
      <c r="C123" s="73" t="s">
        <v>424</v>
      </c>
      <c r="D123" s="274" t="s">
        <v>750</v>
      </c>
      <c r="E123" s="277">
        <f t="shared" si="16"/>
        <v>32200</v>
      </c>
      <c r="F123" s="141">
        <v>32000</v>
      </c>
      <c r="G123" s="141">
        <v>200</v>
      </c>
      <c r="H123" s="141">
        <v>0</v>
      </c>
      <c r="I123" s="109">
        <v>200</v>
      </c>
      <c r="J123" s="201">
        <v>0</v>
      </c>
      <c r="K123" s="201">
        <v>114</v>
      </c>
      <c r="L123" s="107">
        <v>114</v>
      </c>
      <c r="M123" s="295">
        <f t="shared" si="18"/>
        <v>100</v>
      </c>
      <c r="N123" s="294" t="s">
        <v>113</v>
      </c>
      <c r="O123" s="58" t="s">
        <v>44</v>
      </c>
      <c r="P123" s="105" t="s">
        <v>749</v>
      </c>
      <c r="Q123" s="59" t="s">
        <v>748</v>
      </c>
      <c r="R123" s="70" t="s">
        <v>747</v>
      </c>
    </row>
    <row r="124" spans="1:18" ht="24.75" customHeight="1" x14ac:dyDescent="0.3">
      <c r="A124" s="303">
        <v>7390</v>
      </c>
      <c r="B124" s="62" t="s">
        <v>154</v>
      </c>
      <c r="C124" s="46" t="s">
        <v>457</v>
      </c>
      <c r="D124" s="274" t="s">
        <v>746</v>
      </c>
      <c r="E124" s="137">
        <f t="shared" si="16"/>
        <v>8831</v>
      </c>
      <c r="F124" s="49">
        <v>8385</v>
      </c>
      <c r="G124" s="82">
        <v>246</v>
      </c>
      <c r="H124" s="49">
        <v>200</v>
      </c>
      <c r="I124" s="51">
        <v>246</v>
      </c>
      <c r="J124" s="304">
        <v>0</v>
      </c>
      <c r="K124" s="82">
        <v>40</v>
      </c>
      <c r="L124" s="68">
        <v>40</v>
      </c>
      <c r="M124" s="84">
        <f t="shared" si="18"/>
        <v>100</v>
      </c>
      <c r="N124" s="294"/>
      <c r="O124" s="58"/>
      <c r="P124" s="57" t="s">
        <v>9</v>
      </c>
      <c r="Q124" s="305" t="s">
        <v>9</v>
      </c>
      <c r="R124" s="306" t="s">
        <v>745</v>
      </c>
    </row>
    <row r="125" spans="1:18" ht="35.25" customHeight="1" x14ac:dyDescent="0.3">
      <c r="A125" s="291">
        <v>7392</v>
      </c>
      <c r="B125" s="99" t="s">
        <v>12</v>
      </c>
      <c r="C125" s="91" t="s">
        <v>432</v>
      </c>
      <c r="D125" s="307" t="s">
        <v>744</v>
      </c>
      <c r="E125" s="277">
        <f t="shared" si="16"/>
        <v>4400</v>
      </c>
      <c r="F125" s="141">
        <v>3500</v>
      </c>
      <c r="G125" s="141">
        <v>600</v>
      </c>
      <c r="H125" s="141">
        <v>300</v>
      </c>
      <c r="I125" s="109">
        <v>624</v>
      </c>
      <c r="J125" s="201">
        <v>0</v>
      </c>
      <c r="K125" s="201">
        <v>250</v>
      </c>
      <c r="L125" s="107">
        <v>0</v>
      </c>
      <c r="M125" s="295">
        <f t="shared" si="18"/>
        <v>0</v>
      </c>
      <c r="N125" s="294" t="s">
        <v>67</v>
      </c>
      <c r="O125" s="58"/>
      <c r="P125" s="105"/>
      <c r="Q125" s="59"/>
      <c r="R125" s="70" t="s">
        <v>1027</v>
      </c>
    </row>
    <row r="126" spans="1:18" ht="66" customHeight="1" x14ac:dyDescent="0.3">
      <c r="A126" s="303">
        <v>7395</v>
      </c>
      <c r="B126" s="62" t="s">
        <v>391</v>
      </c>
      <c r="C126" s="46" t="s">
        <v>432</v>
      </c>
      <c r="D126" s="133" t="s">
        <v>743</v>
      </c>
      <c r="E126" s="180">
        <f t="shared" si="16"/>
        <v>2500</v>
      </c>
      <c r="F126" s="49">
        <v>2500</v>
      </c>
      <c r="G126" s="82">
        <v>0</v>
      </c>
      <c r="H126" s="49">
        <v>0</v>
      </c>
      <c r="I126" s="51">
        <v>57</v>
      </c>
      <c r="J126" s="304">
        <v>0</v>
      </c>
      <c r="K126" s="93">
        <v>100</v>
      </c>
      <c r="L126" s="68">
        <v>57</v>
      </c>
      <c r="M126" s="295">
        <f t="shared" si="18"/>
        <v>56.999999999999993</v>
      </c>
      <c r="N126" s="294" t="s">
        <v>127</v>
      </c>
      <c r="O126" s="58" t="s">
        <v>127</v>
      </c>
      <c r="P126" s="57" t="s">
        <v>162</v>
      </c>
      <c r="Q126" s="305"/>
      <c r="R126" s="743" t="s">
        <v>1028</v>
      </c>
    </row>
    <row r="127" spans="1:18" ht="24.75" customHeight="1" x14ac:dyDescent="0.3">
      <c r="A127" s="291">
        <v>7402</v>
      </c>
      <c r="B127" s="99" t="s">
        <v>25</v>
      </c>
      <c r="C127" s="91" t="s">
        <v>196</v>
      </c>
      <c r="D127" s="274" t="s">
        <v>742</v>
      </c>
      <c r="E127" s="277">
        <f t="shared" si="16"/>
        <v>17014</v>
      </c>
      <c r="F127" s="141">
        <v>16106</v>
      </c>
      <c r="G127" s="141">
        <v>682</v>
      </c>
      <c r="H127" s="141">
        <v>226</v>
      </c>
      <c r="I127" s="109">
        <v>907</v>
      </c>
      <c r="J127" s="201">
        <v>0</v>
      </c>
      <c r="K127" s="201">
        <v>363</v>
      </c>
      <c r="L127" s="107">
        <v>348</v>
      </c>
      <c r="M127" s="295">
        <f t="shared" si="18"/>
        <v>95.867768595041326</v>
      </c>
      <c r="N127" s="294" t="s">
        <v>159</v>
      </c>
      <c r="O127" s="58" t="s">
        <v>144</v>
      </c>
      <c r="P127" s="105" t="s">
        <v>741</v>
      </c>
      <c r="Q127" s="59" t="s">
        <v>468</v>
      </c>
      <c r="R127" s="70" t="s">
        <v>740</v>
      </c>
    </row>
    <row r="128" spans="1:18" ht="27" customHeight="1" x14ac:dyDescent="0.3">
      <c r="A128" s="291">
        <v>7403</v>
      </c>
      <c r="B128" s="99" t="s">
        <v>109</v>
      </c>
      <c r="C128" s="91" t="s">
        <v>423</v>
      </c>
      <c r="D128" s="307" t="s">
        <v>739</v>
      </c>
      <c r="E128" s="277">
        <f t="shared" si="16"/>
        <v>27450</v>
      </c>
      <c r="F128" s="141">
        <v>27000</v>
      </c>
      <c r="G128" s="141">
        <v>450</v>
      </c>
      <c r="H128" s="141">
        <v>0</v>
      </c>
      <c r="I128" s="109">
        <v>450</v>
      </c>
      <c r="J128" s="201">
        <v>0</v>
      </c>
      <c r="K128" s="201">
        <v>950</v>
      </c>
      <c r="L128" s="107">
        <v>921</v>
      </c>
      <c r="M128" s="295">
        <f t="shared" si="18"/>
        <v>96.94736842105263</v>
      </c>
      <c r="N128" s="294" t="s">
        <v>177</v>
      </c>
      <c r="O128" s="58" t="s">
        <v>477</v>
      </c>
      <c r="P128" s="105">
        <v>2021</v>
      </c>
      <c r="Q128" s="59" t="s">
        <v>8</v>
      </c>
      <c r="R128" s="70" t="s">
        <v>738</v>
      </c>
    </row>
    <row r="129" spans="1:18" x14ac:dyDescent="0.3">
      <c r="A129" s="291">
        <v>7405</v>
      </c>
      <c r="B129" s="99" t="s">
        <v>237</v>
      </c>
      <c r="C129" s="91" t="s">
        <v>423</v>
      </c>
      <c r="D129" s="308" t="s">
        <v>737</v>
      </c>
      <c r="E129" s="277">
        <f t="shared" si="16"/>
        <v>35550</v>
      </c>
      <c r="F129" s="141">
        <v>35000</v>
      </c>
      <c r="G129" s="141">
        <v>550</v>
      </c>
      <c r="H129" s="141">
        <v>0</v>
      </c>
      <c r="I129" s="109">
        <v>550</v>
      </c>
      <c r="J129" s="201">
        <v>0</v>
      </c>
      <c r="K129" s="101">
        <v>292</v>
      </c>
      <c r="L129" s="107">
        <v>290</v>
      </c>
      <c r="M129" s="295">
        <f t="shared" si="18"/>
        <v>99.315068493150676</v>
      </c>
      <c r="N129" s="294" t="s">
        <v>44</v>
      </c>
      <c r="O129" s="58" t="s">
        <v>406</v>
      </c>
      <c r="P129" s="105"/>
      <c r="Q129" s="59"/>
      <c r="R129" s="70" t="s">
        <v>736</v>
      </c>
    </row>
    <row r="130" spans="1:18" ht="24" customHeight="1" x14ac:dyDescent="0.3">
      <c r="A130" s="291">
        <v>7406</v>
      </c>
      <c r="B130" s="99" t="s">
        <v>77</v>
      </c>
      <c r="C130" s="91" t="s">
        <v>423</v>
      </c>
      <c r="D130" s="308" t="s">
        <v>735</v>
      </c>
      <c r="E130" s="277">
        <f t="shared" si="16"/>
        <v>30550</v>
      </c>
      <c r="F130" s="141">
        <v>30000</v>
      </c>
      <c r="G130" s="141">
        <v>550</v>
      </c>
      <c r="H130" s="141">
        <v>0</v>
      </c>
      <c r="I130" s="109">
        <v>550</v>
      </c>
      <c r="J130" s="201">
        <v>0</v>
      </c>
      <c r="K130" s="101">
        <v>350</v>
      </c>
      <c r="L130" s="107">
        <v>345</v>
      </c>
      <c r="M130" s="295">
        <f t="shared" si="18"/>
        <v>98.571428571428584</v>
      </c>
      <c r="N130" s="294" t="s">
        <v>225</v>
      </c>
      <c r="O130" s="58" t="s">
        <v>147</v>
      </c>
      <c r="P130" s="105"/>
      <c r="Q130" s="59"/>
      <c r="R130" s="70" t="s">
        <v>462</v>
      </c>
    </row>
    <row r="131" spans="1:18" ht="24" customHeight="1" x14ac:dyDescent="0.3">
      <c r="A131" s="291">
        <v>7407</v>
      </c>
      <c r="B131" s="99" t="s">
        <v>12</v>
      </c>
      <c r="C131" s="91" t="s">
        <v>457</v>
      </c>
      <c r="D131" s="307" t="s">
        <v>734</v>
      </c>
      <c r="E131" s="277">
        <f t="shared" si="16"/>
        <v>4888</v>
      </c>
      <c r="F131" s="141">
        <v>4138</v>
      </c>
      <c r="G131" s="141">
        <v>350</v>
      </c>
      <c r="H131" s="141">
        <v>400</v>
      </c>
      <c r="I131" s="109">
        <v>358</v>
      </c>
      <c r="J131" s="201">
        <v>0</v>
      </c>
      <c r="K131" s="101">
        <v>182</v>
      </c>
      <c r="L131" s="107">
        <v>181</v>
      </c>
      <c r="M131" s="295">
        <f t="shared" si="18"/>
        <v>99.45054945054946</v>
      </c>
      <c r="N131" s="294"/>
      <c r="O131" s="58"/>
      <c r="P131" s="105">
        <v>2022</v>
      </c>
      <c r="Q131" s="59" t="s">
        <v>8</v>
      </c>
      <c r="R131" s="70" t="s">
        <v>733</v>
      </c>
    </row>
    <row r="132" spans="1:18" ht="24" customHeight="1" x14ac:dyDescent="0.3">
      <c r="A132" s="303">
        <v>7410</v>
      </c>
      <c r="B132" s="62" t="s">
        <v>237</v>
      </c>
      <c r="C132" s="46" t="s">
        <v>457</v>
      </c>
      <c r="D132" s="133" t="s">
        <v>732</v>
      </c>
      <c r="E132" s="277">
        <f t="shared" si="16"/>
        <v>6021</v>
      </c>
      <c r="F132" s="141">
        <v>5000</v>
      </c>
      <c r="G132" s="141">
        <v>711</v>
      </c>
      <c r="H132" s="141">
        <v>310</v>
      </c>
      <c r="I132" s="109">
        <v>711</v>
      </c>
      <c r="J132" s="201">
        <v>0</v>
      </c>
      <c r="K132" s="53">
        <v>363</v>
      </c>
      <c r="L132" s="107">
        <v>363</v>
      </c>
      <c r="M132" s="295">
        <f t="shared" si="18"/>
        <v>100</v>
      </c>
      <c r="N132" s="294"/>
      <c r="O132" s="58"/>
      <c r="P132" s="105">
        <v>2023</v>
      </c>
      <c r="Q132" s="59" t="s">
        <v>122</v>
      </c>
      <c r="R132" s="70" t="s">
        <v>731</v>
      </c>
    </row>
    <row r="133" spans="1:18" ht="24.75" customHeight="1" x14ac:dyDescent="0.3">
      <c r="A133" s="296">
        <v>7412</v>
      </c>
      <c r="B133" s="90" t="s">
        <v>109</v>
      </c>
      <c r="C133" s="91" t="s">
        <v>457</v>
      </c>
      <c r="D133" s="133" t="s">
        <v>730</v>
      </c>
      <c r="E133" s="277">
        <f t="shared" si="16"/>
        <v>2259</v>
      </c>
      <c r="F133" s="141">
        <v>2000</v>
      </c>
      <c r="G133" s="141">
        <v>109</v>
      </c>
      <c r="H133" s="141">
        <v>150</v>
      </c>
      <c r="I133" s="109">
        <v>109</v>
      </c>
      <c r="J133" s="201">
        <v>0</v>
      </c>
      <c r="K133" s="53">
        <v>97</v>
      </c>
      <c r="L133" s="107">
        <v>97</v>
      </c>
      <c r="M133" s="295">
        <f t="shared" si="18"/>
        <v>100</v>
      </c>
      <c r="N133" s="294"/>
      <c r="O133" s="58"/>
      <c r="P133" s="105">
        <v>2021</v>
      </c>
      <c r="Q133" s="59" t="s">
        <v>9</v>
      </c>
      <c r="R133" s="70" t="s">
        <v>729</v>
      </c>
    </row>
    <row r="134" spans="1:18" s="2" customFormat="1" ht="26.25" customHeight="1" x14ac:dyDescent="0.3">
      <c r="A134" s="303">
        <v>7417</v>
      </c>
      <c r="B134" s="62" t="s">
        <v>427</v>
      </c>
      <c r="C134" s="46" t="s">
        <v>439</v>
      </c>
      <c r="D134" s="274" t="s">
        <v>449</v>
      </c>
      <c r="E134" s="277">
        <f t="shared" si="16"/>
        <v>570</v>
      </c>
      <c r="F134" s="141">
        <v>470</v>
      </c>
      <c r="G134" s="141">
        <v>100</v>
      </c>
      <c r="H134" s="141">
        <v>0</v>
      </c>
      <c r="I134" s="109">
        <v>100</v>
      </c>
      <c r="J134" s="201">
        <v>0</v>
      </c>
      <c r="K134" s="134">
        <v>400</v>
      </c>
      <c r="L134" s="107">
        <v>375</v>
      </c>
      <c r="M134" s="295">
        <f t="shared" si="18"/>
        <v>93.75</v>
      </c>
      <c r="N134" s="294" t="s">
        <v>27</v>
      </c>
      <c r="O134" s="58" t="s">
        <v>27</v>
      </c>
      <c r="P134" s="57" t="s">
        <v>97</v>
      </c>
      <c r="Q134" s="305" t="s">
        <v>67</v>
      </c>
      <c r="R134" s="70" t="s">
        <v>728</v>
      </c>
    </row>
    <row r="135" spans="1:18" ht="32.25" customHeight="1" x14ac:dyDescent="0.3">
      <c r="A135" s="296">
        <v>7430</v>
      </c>
      <c r="B135" s="90"/>
      <c r="C135" s="91" t="s">
        <v>424</v>
      </c>
      <c r="D135" s="133" t="s">
        <v>727</v>
      </c>
      <c r="E135" s="277">
        <f t="shared" si="16"/>
        <v>2345</v>
      </c>
      <c r="F135" s="201">
        <v>2139</v>
      </c>
      <c r="G135" s="201">
        <v>152</v>
      </c>
      <c r="H135" s="201">
        <v>54</v>
      </c>
      <c r="I135" s="103">
        <v>1868</v>
      </c>
      <c r="J135" s="201">
        <v>0</v>
      </c>
      <c r="K135" s="53">
        <v>152</v>
      </c>
      <c r="L135" s="101">
        <v>151</v>
      </c>
      <c r="M135" s="652">
        <f t="shared" si="18"/>
        <v>99.342105263157904</v>
      </c>
      <c r="N135" s="309"/>
      <c r="O135" s="299"/>
      <c r="P135" s="99" t="s">
        <v>726</v>
      </c>
      <c r="Q135" s="79" t="s">
        <v>225</v>
      </c>
      <c r="R135" s="80" t="s">
        <v>725</v>
      </c>
    </row>
    <row r="136" spans="1:18" ht="27.6" x14ac:dyDescent="0.3">
      <c r="A136" s="296">
        <v>7437</v>
      </c>
      <c r="B136" s="90" t="s">
        <v>25</v>
      </c>
      <c r="C136" s="91" t="s">
        <v>457</v>
      </c>
      <c r="D136" s="133" t="s">
        <v>724</v>
      </c>
      <c r="E136" s="277">
        <f t="shared" si="16"/>
        <v>134722</v>
      </c>
      <c r="F136" s="201">
        <v>127200</v>
      </c>
      <c r="G136" s="201">
        <v>4159</v>
      </c>
      <c r="H136" s="201">
        <v>3363</v>
      </c>
      <c r="I136" s="103">
        <v>59</v>
      </c>
      <c r="J136" s="201">
        <v>0</v>
      </c>
      <c r="K136" s="53">
        <v>59</v>
      </c>
      <c r="L136" s="101">
        <v>58</v>
      </c>
      <c r="M136" s="652">
        <f t="shared" si="18"/>
        <v>98.305084745762713</v>
      </c>
      <c r="N136" s="309"/>
      <c r="O136" s="299"/>
      <c r="P136" s="99" t="s">
        <v>723</v>
      </c>
      <c r="Q136" s="79" t="s">
        <v>441</v>
      </c>
      <c r="R136" s="80" t="s">
        <v>722</v>
      </c>
    </row>
    <row r="137" spans="1:18" ht="27.6" x14ac:dyDescent="0.3">
      <c r="A137" s="296">
        <v>7441</v>
      </c>
      <c r="B137" s="90"/>
      <c r="C137" s="91" t="s">
        <v>18</v>
      </c>
      <c r="D137" s="133" t="s">
        <v>721</v>
      </c>
      <c r="E137" s="277">
        <f t="shared" si="16"/>
        <v>1280</v>
      </c>
      <c r="F137" s="201">
        <v>1100</v>
      </c>
      <c r="G137" s="201">
        <v>180</v>
      </c>
      <c r="H137" s="201">
        <v>0</v>
      </c>
      <c r="I137" s="103">
        <v>48</v>
      </c>
      <c r="J137" s="201">
        <v>0</v>
      </c>
      <c r="K137" s="53">
        <v>48</v>
      </c>
      <c r="L137" s="101">
        <v>47</v>
      </c>
      <c r="M137" s="652">
        <f t="shared" si="18"/>
        <v>97.916666666666657</v>
      </c>
      <c r="N137" s="309"/>
      <c r="O137" s="310"/>
      <c r="P137" s="199" t="s">
        <v>403</v>
      </c>
      <c r="Q137" s="79"/>
      <c r="R137" s="80" t="s">
        <v>720</v>
      </c>
    </row>
    <row r="138" spans="1:18" ht="28.2" thickBot="1" x14ac:dyDescent="0.35">
      <c r="A138" s="311">
        <v>7442</v>
      </c>
      <c r="B138" s="312" t="s">
        <v>154</v>
      </c>
      <c r="C138" s="147" t="s">
        <v>18</v>
      </c>
      <c r="D138" s="239" t="s">
        <v>719</v>
      </c>
      <c r="E138" s="313">
        <f t="shared" si="16"/>
        <v>1450</v>
      </c>
      <c r="F138" s="150">
        <v>1200</v>
      </c>
      <c r="G138" s="150">
        <v>200</v>
      </c>
      <c r="H138" s="150">
        <v>50</v>
      </c>
      <c r="I138" s="314">
        <v>96</v>
      </c>
      <c r="J138" s="150">
        <v>0</v>
      </c>
      <c r="K138" s="153">
        <v>96</v>
      </c>
      <c r="L138" s="315">
        <v>96</v>
      </c>
      <c r="M138" s="653">
        <f t="shared" si="18"/>
        <v>100</v>
      </c>
      <c r="N138" s="316"/>
      <c r="O138" s="317"/>
      <c r="P138" s="318" t="s">
        <v>87</v>
      </c>
      <c r="Q138" s="159"/>
      <c r="R138" s="224" t="s">
        <v>718</v>
      </c>
    </row>
    <row r="139" spans="1:18" ht="23.25" customHeight="1" thickBot="1" x14ac:dyDescent="0.35">
      <c r="A139" s="319" t="s">
        <v>717</v>
      </c>
      <c r="B139" s="320"/>
      <c r="C139" s="320"/>
      <c r="D139" s="321"/>
      <c r="E139" s="268">
        <f t="shared" ref="E139:L139" si="19">SUM(E140:E238)</f>
        <v>4780901.5079999994</v>
      </c>
      <c r="F139" s="32">
        <f t="shared" si="19"/>
        <v>4496339.5079999994</v>
      </c>
      <c r="G139" s="32">
        <f t="shared" si="19"/>
        <v>174966</v>
      </c>
      <c r="H139" s="30">
        <f t="shared" si="19"/>
        <v>109596</v>
      </c>
      <c r="I139" s="31">
        <f t="shared" si="19"/>
        <v>1454420.5079999999</v>
      </c>
      <c r="J139" s="32">
        <f t="shared" si="19"/>
        <v>495869</v>
      </c>
      <c r="K139" s="32">
        <f t="shared" si="19"/>
        <v>303544</v>
      </c>
      <c r="L139" s="32">
        <f t="shared" si="19"/>
        <v>276829</v>
      </c>
      <c r="M139" s="269">
        <f t="shared" si="18"/>
        <v>91.198969506891913</v>
      </c>
      <c r="N139" s="270"/>
      <c r="O139" s="322"/>
      <c r="P139" s="322"/>
      <c r="Q139" s="36"/>
      <c r="R139" s="37"/>
    </row>
    <row r="140" spans="1:18" s="2" customFormat="1" ht="52.5" customHeight="1" x14ac:dyDescent="0.3">
      <c r="A140" s="246">
        <v>7039</v>
      </c>
      <c r="B140" s="271" t="s">
        <v>218</v>
      </c>
      <c r="C140" s="226" t="s">
        <v>439</v>
      </c>
      <c r="D140" s="272" t="s">
        <v>716</v>
      </c>
      <c r="E140" s="180">
        <f t="shared" ref="E140:E171" si="20">SUM(F140:H140)</f>
        <v>203392</v>
      </c>
      <c r="F140" s="49">
        <v>192594</v>
      </c>
      <c r="G140" s="49">
        <v>8059</v>
      </c>
      <c r="H140" s="49">
        <v>2739</v>
      </c>
      <c r="I140" s="51">
        <v>95667</v>
      </c>
      <c r="J140" s="134">
        <v>18400</v>
      </c>
      <c r="K140" s="134">
        <v>5300</v>
      </c>
      <c r="L140" s="68">
        <v>5209</v>
      </c>
      <c r="M140" s="84">
        <f t="shared" si="18"/>
        <v>98.283018867924525</v>
      </c>
      <c r="N140" s="77" t="s">
        <v>715</v>
      </c>
      <c r="O140" s="78" t="s">
        <v>714</v>
      </c>
      <c r="P140" s="78" t="s">
        <v>713</v>
      </c>
      <c r="Q140" s="300" t="s">
        <v>712</v>
      </c>
      <c r="R140" s="131" t="s">
        <v>711</v>
      </c>
    </row>
    <row r="141" spans="1:18" s="2" customFormat="1" ht="24" customHeight="1" x14ac:dyDescent="0.3">
      <c r="A141" s="178">
        <v>7040</v>
      </c>
      <c r="B141" s="72" t="s">
        <v>244</v>
      </c>
      <c r="C141" s="46" t="s">
        <v>439</v>
      </c>
      <c r="D141" s="654" t="s">
        <v>710</v>
      </c>
      <c r="E141" s="180">
        <f t="shared" si="20"/>
        <v>272645</v>
      </c>
      <c r="F141" s="49">
        <v>253163</v>
      </c>
      <c r="G141" s="49">
        <v>11201</v>
      </c>
      <c r="H141" s="49">
        <v>8281</v>
      </c>
      <c r="I141" s="51">
        <v>272220</v>
      </c>
      <c r="J141" s="53">
        <v>83000</v>
      </c>
      <c r="K141" s="53">
        <v>92922</v>
      </c>
      <c r="L141" s="68">
        <v>92851</v>
      </c>
      <c r="M141" s="84">
        <f t="shared" si="18"/>
        <v>99.923591829706638</v>
      </c>
      <c r="N141" s="56" t="s">
        <v>709</v>
      </c>
      <c r="O141" s="57" t="s">
        <v>708</v>
      </c>
      <c r="P141" s="57" t="s">
        <v>707</v>
      </c>
      <c r="Q141" s="59" t="s">
        <v>487</v>
      </c>
      <c r="R141" s="144" t="s">
        <v>706</v>
      </c>
    </row>
    <row r="142" spans="1:18" s="2" customFormat="1" ht="24.75" customHeight="1" x14ac:dyDescent="0.3">
      <c r="A142" s="177">
        <v>7049</v>
      </c>
      <c r="B142" s="121" t="s">
        <v>244</v>
      </c>
      <c r="C142" s="132" t="s">
        <v>423</v>
      </c>
      <c r="D142" s="274" t="s">
        <v>705</v>
      </c>
      <c r="E142" s="277">
        <f t="shared" si="20"/>
        <v>28095</v>
      </c>
      <c r="F142" s="65">
        <v>24085</v>
      </c>
      <c r="G142" s="65">
        <v>3172</v>
      </c>
      <c r="H142" s="65">
        <v>838</v>
      </c>
      <c r="I142" s="323">
        <v>28095</v>
      </c>
      <c r="J142" s="53">
        <v>5000</v>
      </c>
      <c r="K142" s="53">
        <v>710</v>
      </c>
      <c r="L142" s="94">
        <v>702</v>
      </c>
      <c r="M142" s="76">
        <f t="shared" si="18"/>
        <v>98.873239436619713</v>
      </c>
      <c r="N142" s="182" t="s">
        <v>111</v>
      </c>
      <c r="O142" s="125" t="s">
        <v>44</v>
      </c>
      <c r="P142" s="78" t="s">
        <v>9</v>
      </c>
      <c r="Q142" s="79" t="s">
        <v>8</v>
      </c>
      <c r="R142" s="131" t="s">
        <v>704</v>
      </c>
    </row>
    <row r="143" spans="1:18" s="2" customFormat="1" ht="24" customHeight="1" x14ac:dyDescent="0.3">
      <c r="A143" s="71">
        <v>7080</v>
      </c>
      <c r="B143" s="121" t="s">
        <v>228</v>
      </c>
      <c r="C143" s="275" t="s">
        <v>457</v>
      </c>
      <c r="D143" s="404" t="s">
        <v>703</v>
      </c>
      <c r="E143" s="137">
        <f t="shared" si="20"/>
        <v>25162</v>
      </c>
      <c r="F143" s="65">
        <v>22896</v>
      </c>
      <c r="G143" s="124">
        <v>656</v>
      </c>
      <c r="H143" s="65">
        <v>1610</v>
      </c>
      <c r="I143" s="332">
        <v>25162</v>
      </c>
      <c r="J143" s="53">
        <v>613</v>
      </c>
      <c r="K143" s="53">
        <v>453</v>
      </c>
      <c r="L143" s="94">
        <v>453</v>
      </c>
      <c r="M143" s="87">
        <f t="shared" si="18"/>
        <v>100</v>
      </c>
      <c r="N143" s="298" t="s">
        <v>702</v>
      </c>
      <c r="O143" s="78" t="s">
        <v>701</v>
      </c>
      <c r="P143" s="78" t="s">
        <v>700</v>
      </c>
      <c r="Q143" s="79" t="s">
        <v>354</v>
      </c>
      <c r="R143" s="80" t="s">
        <v>699</v>
      </c>
    </row>
    <row r="144" spans="1:18" s="2" customFormat="1" ht="41.4" x14ac:dyDescent="0.3">
      <c r="A144" s="178">
        <v>7081</v>
      </c>
      <c r="B144" s="72" t="s">
        <v>346</v>
      </c>
      <c r="C144" s="46" t="s">
        <v>432</v>
      </c>
      <c r="D144" s="324" t="s">
        <v>698</v>
      </c>
      <c r="E144" s="279">
        <f t="shared" si="20"/>
        <v>297300</v>
      </c>
      <c r="F144" s="49">
        <v>270000</v>
      </c>
      <c r="G144" s="49">
        <v>9900</v>
      </c>
      <c r="H144" s="49">
        <v>17400</v>
      </c>
      <c r="I144" s="51">
        <v>57830</v>
      </c>
      <c r="J144" s="134">
        <v>7200</v>
      </c>
      <c r="K144" s="134">
        <v>200</v>
      </c>
      <c r="L144" s="68">
        <v>0</v>
      </c>
      <c r="M144" s="84">
        <f t="shared" si="18"/>
        <v>0</v>
      </c>
      <c r="N144" s="56" t="s">
        <v>679</v>
      </c>
      <c r="O144" s="57" t="s">
        <v>697</v>
      </c>
      <c r="P144" s="58" t="s">
        <v>696</v>
      </c>
      <c r="Q144" s="305" t="s">
        <v>695</v>
      </c>
      <c r="R144" s="70" t="s">
        <v>1043</v>
      </c>
    </row>
    <row r="145" spans="1:18" s="2" customFormat="1" ht="31.5" customHeight="1" x14ac:dyDescent="0.3">
      <c r="A145" s="178">
        <v>7087</v>
      </c>
      <c r="B145" s="72" t="s">
        <v>12</v>
      </c>
      <c r="C145" s="73" t="s">
        <v>423</v>
      </c>
      <c r="D145" s="274" t="s">
        <v>694</v>
      </c>
      <c r="E145" s="279">
        <f t="shared" si="20"/>
        <v>4100</v>
      </c>
      <c r="F145" s="49">
        <v>4000</v>
      </c>
      <c r="G145" s="49">
        <v>100</v>
      </c>
      <c r="H145" s="49">
        <v>0</v>
      </c>
      <c r="I145" s="51">
        <v>166</v>
      </c>
      <c r="J145" s="134">
        <v>0</v>
      </c>
      <c r="K145" s="134">
        <v>300</v>
      </c>
      <c r="L145" s="68">
        <v>166</v>
      </c>
      <c r="M145" s="84">
        <f t="shared" si="18"/>
        <v>55.333333333333336</v>
      </c>
      <c r="N145" s="56" t="s">
        <v>39</v>
      </c>
      <c r="O145" s="57" t="s">
        <v>46</v>
      </c>
      <c r="P145" s="57" t="s">
        <v>693</v>
      </c>
      <c r="Q145" s="305" t="s">
        <v>621</v>
      </c>
      <c r="R145" s="70" t="s">
        <v>692</v>
      </c>
    </row>
    <row r="146" spans="1:18" s="2" customFormat="1" ht="87.75" customHeight="1" x14ac:dyDescent="0.3">
      <c r="A146" s="178">
        <v>7088</v>
      </c>
      <c r="B146" s="72" t="s">
        <v>581</v>
      </c>
      <c r="C146" s="46" t="s">
        <v>432</v>
      </c>
      <c r="D146" s="324" t="s">
        <v>691</v>
      </c>
      <c r="E146" s="279">
        <f t="shared" si="20"/>
        <v>71300</v>
      </c>
      <c r="F146" s="49">
        <v>65700</v>
      </c>
      <c r="G146" s="49">
        <v>3400</v>
      </c>
      <c r="H146" s="49">
        <v>2200</v>
      </c>
      <c r="I146" s="51">
        <v>18465</v>
      </c>
      <c r="J146" s="53">
        <v>6000</v>
      </c>
      <c r="K146" s="53">
        <v>228</v>
      </c>
      <c r="L146" s="68">
        <v>0</v>
      </c>
      <c r="M146" s="84">
        <f t="shared" si="18"/>
        <v>0</v>
      </c>
      <c r="N146" s="56" t="s">
        <v>690</v>
      </c>
      <c r="O146" s="58" t="s">
        <v>689</v>
      </c>
      <c r="P146" s="58" t="s">
        <v>688</v>
      </c>
      <c r="Q146" s="305" t="s">
        <v>687</v>
      </c>
      <c r="R146" s="70" t="s">
        <v>1031</v>
      </c>
    </row>
    <row r="147" spans="1:18" s="2" customFormat="1" ht="24.75" customHeight="1" x14ac:dyDescent="0.3">
      <c r="A147" s="177">
        <v>7089</v>
      </c>
      <c r="B147" s="121" t="s">
        <v>12</v>
      </c>
      <c r="C147" s="91" t="s">
        <v>423</v>
      </c>
      <c r="D147" s="274" t="s">
        <v>686</v>
      </c>
      <c r="E147" s="277">
        <f t="shared" si="20"/>
        <v>540427</v>
      </c>
      <c r="F147" s="93">
        <v>506937</v>
      </c>
      <c r="G147" s="65">
        <v>18800</v>
      </c>
      <c r="H147" s="65">
        <v>14690</v>
      </c>
      <c r="I147" s="67">
        <v>60052</v>
      </c>
      <c r="J147" s="53">
        <v>20000</v>
      </c>
      <c r="K147" s="53">
        <v>2796</v>
      </c>
      <c r="L147" s="94">
        <v>2795</v>
      </c>
      <c r="M147" s="87">
        <f t="shared" si="18"/>
        <v>99.964234620886984</v>
      </c>
      <c r="N147" s="77"/>
      <c r="O147" s="78"/>
      <c r="P147" s="78" t="s">
        <v>625</v>
      </c>
      <c r="Q147" s="79"/>
      <c r="R147" s="131" t="s">
        <v>685</v>
      </c>
    </row>
    <row r="148" spans="1:18" s="2" customFormat="1" ht="27.6" x14ac:dyDescent="0.3">
      <c r="A148" s="177">
        <v>7090</v>
      </c>
      <c r="B148" s="121" t="s">
        <v>471</v>
      </c>
      <c r="C148" s="91" t="s">
        <v>196</v>
      </c>
      <c r="D148" s="133" t="s">
        <v>684</v>
      </c>
      <c r="E148" s="277">
        <f t="shared" si="20"/>
        <v>171657</v>
      </c>
      <c r="F148" s="65">
        <v>169742</v>
      </c>
      <c r="G148" s="65">
        <v>1654</v>
      </c>
      <c r="H148" s="65">
        <v>261</v>
      </c>
      <c r="I148" s="67">
        <v>2365</v>
      </c>
      <c r="J148" s="53">
        <v>860</v>
      </c>
      <c r="K148" s="53">
        <v>623</v>
      </c>
      <c r="L148" s="94">
        <v>622</v>
      </c>
      <c r="M148" s="87">
        <f t="shared" si="18"/>
        <v>99.839486356340288</v>
      </c>
      <c r="N148" s="77" t="s">
        <v>177</v>
      </c>
      <c r="O148" s="78" t="s">
        <v>159</v>
      </c>
      <c r="P148" s="78" t="s">
        <v>683</v>
      </c>
      <c r="Q148" s="79" t="s">
        <v>682</v>
      </c>
      <c r="R148" s="80" t="s">
        <v>681</v>
      </c>
    </row>
    <row r="149" spans="1:18" s="2" customFormat="1" ht="55.2" x14ac:dyDescent="0.3">
      <c r="A149" s="126">
        <v>7091</v>
      </c>
      <c r="B149" s="72" t="s">
        <v>228</v>
      </c>
      <c r="C149" s="46" t="s">
        <v>457</v>
      </c>
      <c r="D149" s="324" t="s">
        <v>680</v>
      </c>
      <c r="E149" s="180">
        <f t="shared" si="20"/>
        <v>207551</v>
      </c>
      <c r="F149" s="49">
        <v>198319</v>
      </c>
      <c r="G149" s="49">
        <v>5048</v>
      </c>
      <c r="H149" s="49">
        <v>4184</v>
      </c>
      <c r="I149" s="51">
        <v>207448</v>
      </c>
      <c r="J149" s="134">
        <v>30400</v>
      </c>
      <c r="K149" s="134">
        <v>2451</v>
      </c>
      <c r="L149" s="68">
        <v>2449</v>
      </c>
      <c r="M149" s="84">
        <f t="shared" si="18"/>
        <v>99.918400652794787</v>
      </c>
      <c r="N149" s="56" t="s">
        <v>679</v>
      </c>
      <c r="O149" s="58" t="s">
        <v>1039</v>
      </c>
      <c r="P149" s="57" t="s">
        <v>678</v>
      </c>
      <c r="Q149" s="59" t="s">
        <v>8</v>
      </c>
      <c r="R149" s="70" t="s">
        <v>165</v>
      </c>
    </row>
    <row r="150" spans="1:18" s="2" customFormat="1" ht="24" customHeight="1" x14ac:dyDescent="0.3">
      <c r="A150" s="71">
        <v>7092</v>
      </c>
      <c r="B150" s="121" t="s">
        <v>25</v>
      </c>
      <c r="C150" s="132" t="s">
        <v>423</v>
      </c>
      <c r="D150" s="325" t="s">
        <v>677</v>
      </c>
      <c r="E150" s="137">
        <f t="shared" si="20"/>
        <v>127303</v>
      </c>
      <c r="F150" s="65">
        <v>115373</v>
      </c>
      <c r="G150" s="93">
        <v>9820</v>
      </c>
      <c r="H150" s="65">
        <v>2110</v>
      </c>
      <c r="I150" s="67">
        <v>11930</v>
      </c>
      <c r="J150" s="53">
        <v>2000</v>
      </c>
      <c r="K150" s="53">
        <v>0</v>
      </c>
      <c r="L150" s="94">
        <v>0</v>
      </c>
      <c r="M150" s="69" t="s">
        <v>2</v>
      </c>
      <c r="N150" s="182" t="s">
        <v>49</v>
      </c>
      <c r="O150" s="125" t="s">
        <v>167</v>
      </c>
      <c r="P150" s="78" t="s">
        <v>676</v>
      </c>
      <c r="Q150" s="79" t="s">
        <v>122</v>
      </c>
      <c r="R150" s="80" t="s">
        <v>675</v>
      </c>
    </row>
    <row r="151" spans="1:18" s="2" customFormat="1" ht="55.2" x14ac:dyDescent="0.3">
      <c r="A151" s="71">
        <v>7093</v>
      </c>
      <c r="B151" s="275" t="s">
        <v>25</v>
      </c>
      <c r="C151" s="91" t="s">
        <v>457</v>
      </c>
      <c r="D151" s="325" t="s">
        <v>674</v>
      </c>
      <c r="E151" s="277">
        <f t="shared" si="20"/>
        <v>242146</v>
      </c>
      <c r="F151" s="93">
        <v>235909</v>
      </c>
      <c r="G151" s="65">
        <v>4322</v>
      </c>
      <c r="H151" s="65">
        <v>1915</v>
      </c>
      <c r="I151" s="67">
        <v>4337</v>
      </c>
      <c r="J151" s="53">
        <v>1000</v>
      </c>
      <c r="K151" s="53">
        <v>706</v>
      </c>
      <c r="L151" s="94">
        <v>705</v>
      </c>
      <c r="M151" s="87">
        <f>(L151/K151)*100</f>
        <v>99.858356940509921</v>
      </c>
      <c r="N151" s="298" t="s">
        <v>673</v>
      </c>
      <c r="O151" s="78"/>
      <c r="P151" s="57" t="s">
        <v>672</v>
      </c>
      <c r="Q151" s="59" t="s">
        <v>441</v>
      </c>
      <c r="R151" s="80" t="s">
        <v>460</v>
      </c>
    </row>
    <row r="152" spans="1:18" s="2" customFormat="1" ht="69" x14ac:dyDescent="0.3">
      <c r="A152" s="71">
        <v>7095</v>
      </c>
      <c r="B152" s="121" t="s">
        <v>353</v>
      </c>
      <c r="C152" s="132" t="s">
        <v>452</v>
      </c>
      <c r="D152" s="133" t="s">
        <v>671</v>
      </c>
      <c r="E152" s="137">
        <f t="shared" si="20"/>
        <v>76322</v>
      </c>
      <c r="F152" s="65">
        <v>70121</v>
      </c>
      <c r="G152" s="65">
        <v>3037</v>
      </c>
      <c r="H152" s="65">
        <v>3164</v>
      </c>
      <c r="I152" s="67">
        <v>76322</v>
      </c>
      <c r="J152" s="53">
        <v>16490</v>
      </c>
      <c r="K152" s="53">
        <v>40</v>
      </c>
      <c r="L152" s="94">
        <v>36</v>
      </c>
      <c r="M152" s="87">
        <f>(L152/K152)*100</f>
        <v>90</v>
      </c>
      <c r="N152" s="298" t="s">
        <v>670</v>
      </c>
      <c r="O152" s="299" t="s">
        <v>669</v>
      </c>
      <c r="P152" s="125" t="s">
        <v>668</v>
      </c>
      <c r="Q152" s="79"/>
      <c r="R152" s="80" t="s">
        <v>667</v>
      </c>
    </row>
    <row r="153" spans="1:18" ht="32.25" customHeight="1" x14ac:dyDescent="0.3">
      <c r="A153" s="126">
        <v>7096</v>
      </c>
      <c r="B153" s="326" t="s">
        <v>25</v>
      </c>
      <c r="C153" s="46" t="s">
        <v>439</v>
      </c>
      <c r="D153" s="327" t="s">
        <v>666</v>
      </c>
      <c r="E153" s="279">
        <f t="shared" si="20"/>
        <v>122795</v>
      </c>
      <c r="F153" s="82">
        <v>120901</v>
      </c>
      <c r="G153" s="49">
        <v>621</v>
      </c>
      <c r="H153" s="49">
        <v>1273</v>
      </c>
      <c r="I153" s="51">
        <v>995</v>
      </c>
      <c r="J153" s="134">
        <v>3000</v>
      </c>
      <c r="K153" s="134">
        <v>228</v>
      </c>
      <c r="L153" s="68">
        <v>228</v>
      </c>
      <c r="M153" s="84">
        <f>(L153/K153)*100</f>
        <v>100</v>
      </c>
      <c r="N153" s="56" t="s">
        <v>665</v>
      </c>
      <c r="O153" s="57" t="s">
        <v>606</v>
      </c>
      <c r="P153" s="57" t="s">
        <v>664</v>
      </c>
      <c r="Q153" s="305" t="s">
        <v>122</v>
      </c>
      <c r="R153" s="70" t="s">
        <v>663</v>
      </c>
    </row>
    <row r="154" spans="1:18" ht="34.5" customHeight="1" x14ac:dyDescent="0.3">
      <c r="A154" s="126">
        <v>7097</v>
      </c>
      <c r="B154" s="326" t="s">
        <v>25</v>
      </c>
      <c r="C154" s="46" t="s">
        <v>23</v>
      </c>
      <c r="D154" s="324" t="s">
        <v>662</v>
      </c>
      <c r="E154" s="279">
        <f t="shared" si="20"/>
        <v>218113</v>
      </c>
      <c r="F154" s="82">
        <v>209500</v>
      </c>
      <c r="G154" s="49">
        <v>6613</v>
      </c>
      <c r="H154" s="49">
        <v>2000</v>
      </c>
      <c r="I154" s="51">
        <v>7990</v>
      </c>
      <c r="J154" s="134">
        <v>3500</v>
      </c>
      <c r="K154" s="134">
        <v>991</v>
      </c>
      <c r="L154" s="68">
        <v>990</v>
      </c>
      <c r="M154" s="84">
        <f>(L154/K154)*100</f>
        <v>99.899091826437953</v>
      </c>
      <c r="N154" s="56" t="s">
        <v>282</v>
      </c>
      <c r="O154" s="57" t="s">
        <v>282</v>
      </c>
      <c r="P154" s="57" t="s">
        <v>282</v>
      </c>
      <c r="Q154" s="59" t="s">
        <v>282</v>
      </c>
      <c r="R154" s="70" t="s">
        <v>661</v>
      </c>
    </row>
    <row r="155" spans="1:18" ht="27.6" x14ac:dyDescent="0.3">
      <c r="A155" s="177">
        <v>7120</v>
      </c>
      <c r="B155" s="121" t="s">
        <v>502</v>
      </c>
      <c r="C155" s="91" t="s">
        <v>439</v>
      </c>
      <c r="D155" s="274" t="s">
        <v>660</v>
      </c>
      <c r="E155" s="137">
        <f t="shared" si="20"/>
        <v>38423</v>
      </c>
      <c r="F155" s="65">
        <v>36279</v>
      </c>
      <c r="G155" s="65">
        <v>1443</v>
      </c>
      <c r="H155" s="65">
        <v>701</v>
      </c>
      <c r="I155" s="67">
        <v>1557</v>
      </c>
      <c r="J155" s="52">
        <v>1162</v>
      </c>
      <c r="K155" s="52">
        <v>0</v>
      </c>
      <c r="L155" s="94">
        <v>0</v>
      </c>
      <c r="M155" s="69" t="s">
        <v>2</v>
      </c>
      <c r="N155" s="77" t="s">
        <v>55</v>
      </c>
      <c r="O155" s="78" t="s">
        <v>171</v>
      </c>
      <c r="P155" s="78" t="s">
        <v>162</v>
      </c>
      <c r="Q155" s="79" t="s">
        <v>9</v>
      </c>
      <c r="R155" s="80" t="s">
        <v>659</v>
      </c>
    </row>
    <row r="156" spans="1:18" s="2" customFormat="1" ht="24.75" customHeight="1" x14ac:dyDescent="0.3">
      <c r="A156" s="126">
        <v>7174</v>
      </c>
      <c r="B156" s="72" t="s">
        <v>502</v>
      </c>
      <c r="C156" s="73" t="s">
        <v>196</v>
      </c>
      <c r="D156" s="329" t="s">
        <v>658</v>
      </c>
      <c r="E156" s="180">
        <f t="shared" si="20"/>
        <v>49000</v>
      </c>
      <c r="F156" s="49">
        <v>45000</v>
      </c>
      <c r="G156" s="82">
        <v>3359</v>
      </c>
      <c r="H156" s="49">
        <v>641</v>
      </c>
      <c r="I156" s="51">
        <v>11346</v>
      </c>
      <c r="J156" s="53">
        <v>4090</v>
      </c>
      <c r="K156" s="53">
        <v>1030</v>
      </c>
      <c r="L156" s="68">
        <v>659</v>
      </c>
      <c r="M156" s="84">
        <f>(L156/K156)*100</f>
        <v>63.980582524271846</v>
      </c>
      <c r="N156" s="183" t="s">
        <v>589</v>
      </c>
      <c r="O156" s="130" t="s">
        <v>657</v>
      </c>
      <c r="P156" s="105" t="s">
        <v>656</v>
      </c>
      <c r="Q156" s="59" t="s">
        <v>209</v>
      </c>
      <c r="R156" s="112" t="s">
        <v>655</v>
      </c>
    </row>
    <row r="157" spans="1:18" ht="24.75" customHeight="1" x14ac:dyDescent="0.3">
      <c r="A157" s="71">
        <v>7187</v>
      </c>
      <c r="B157" s="121" t="s">
        <v>25</v>
      </c>
      <c r="C157" s="91" t="s">
        <v>439</v>
      </c>
      <c r="D157" s="181" t="s">
        <v>654</v>
      </c>
      <c r="E157" s="137">
        <f t="shared" si="20"/>
        <v>28621</v>
      </c>
      <c r="F157" s="65">
        <v>27610</v>
      </c>
      <c r="G157" s="65">
        <v>911</v>
      </c>
      <c r="H157" s="65">
        <v>100</v>
      </c>
      <c r="I157" s="67">
        <v>1500</v>
      </c>
      <c r="J157" s="52">
        <v>100</v>
      </c>
      <c r="K157" s="52">
        <v>0</v>
      </c>
      <c r="L157" s="94">
        <v>0</v>
      </c>
      <c r="M157" s="69" t="s">
        <v>2</v>
      </c>
      <c r="N157" s="77" t="s">
        <v>652</v>
      </c>
      <c r="O157" s="78" t="s">
        <v>651</v>
      </c>
      <c r="P157" s="78" t="s">
        <v>9</v>
      </c>
      <c r="Q157" s="79" t="s">
        <v>8</v>
      </c>
      <c r="R157" s="80" t="s">
        <v>650</v>
      </c>
    </row>
    <row r="158" spans="1:18" ht="24.75" customHeight="1" x14ac:dyDescent="0.3">
      <c r="A158" s="71">
        <v>7200</v>
      </c>
      <c r="B158" s="121" t="s">
        <v>25</v>
      </c>
      <c r="C158" s="91" t="s">
        <v>439</v>
      </c>
      <c r="D158" s="274" t="s">
        <v>653</v>
      </c>
      <c r="E158" s="137">
        <f t="shared" si="20"/>
        <v>16700</v>
      </c>
      <c r="F158" s="65">
        <v>16500</v>
      </c>
      <c r="G158" s="65">
        <v>100</v>
      </c>
      <c r="H158" s="65">
        <v>100</v>
      </c>
      <c r="I158" s="67">
        <v>1240</v>
      </c>
      <c r="J158" s="52">
        <v>100</v>
      </c>
      <c r="K158" s="52">
        <v>0</v>
      </c>
      <c r="L158" s="94">
        <v>0</v>
      </c>
      <c r="M158" s="69" t="s">
        <v>2</v>
      </c>
      <c r="N158" s="77" t="s">
        <v>652</v>
      </c>
      <c r="O158" s="78" t="s">
        <v>651</v>
      </c>
      <c r="P158" s="78" t="s">
        <v>9</v>
      </c>
      <c r="Q158" s="79" t="s">
        <v>8</v>
      </c>
      <c r="R158" s="80" t="s">
        <v>650</v>
      </c>
    </row>
    <row r="159" spans="1:18" ht="55.2" x14ac:dyDescent="0.3">
      <c r="A159" s="126">
        <v>7201</v>
      </c>
      <c r="B159" s="72" t="s">
        <v>71</v>
      </c>
      <c r="C159" s="46" t="s">
        <v>457</v>
      </c>
      <c r="D159" s="328" t="s">
        <v>649</v>
      </c>
      <c r="E159" s="180">
        <f t="shared" si="20"/>
        <v>166737</v>
      </c>
      <c r="F159" s="49">
        <v>157000</v>
      </c>
      <c r="G159" s="49">
        <v>7580</v>
      </c>
      <c r="H159" s="49">
        <v>2157</v>
      </c>
      <c r="I159" s="51">
        <v>5999</v>
      </c>
      <c r="J159" s="52">
        <v>66</v>
      </c>
      <c r="K159" s="52">
        <v>0</v>
      </c>
      <c r="L159" s="68">
        <v>0</v>
      </c>
      <c r="M159" s="117" t="s">
        <v>2</v>
      </c>
      <c r="N159" s="56" t="s">
        <v>648</v>
      </c>
      <c r="O159" s="58" t="s">
        <v>1038</v>
      </c>
      <c r="P159" s="57" t="s">
        <v>176</v>
      </c>
      <c r="Q159" s="59" t="s">
        <v>6</v>
      </c>
      <c r="R159" s="70" t="s">
        <v>647</v>
      </c>
    </row>
    <row r="160" spans="1:18" ht="24" customHeight="1" x14ac:dyDescent="0.3">
      <c r="A160" s="126">
        <v>7210</v>
      </c>
      <c r="B160" s="326" t="s">
        <v>427</v>
      </c>
      <c r="C160" s="46" t="s">
        <v>439</v>
      </c>
      <c r="D160" s="329" t="s">
        <v>646</v>
      </c>
      <c r="E160" s="279">
        <f t="shared" si="20"/>
        <v>13880</v>
      </c>
      <c r="F160" s="82">
        <v>13135</v>
      </c>
      <c r="G160" s="49">
        <v>475</v>
      </c>
      <c r="H160" s="49">
        <v>270</v>
      </c>
      <c r="I160" s="51">
        <v>730</v>
      </c>
      <c r="J160" s="52">
        <v>956</v>
      </c>
      <c r="K160" s="52">
        <v>25</v>
      </c>
      <c r="L160" s="68">
        <v>24</v>
      </c>
      <c r="M160" s="84">
        <f>(L160/K160)*100</f>
        <v>96</v>
      </c>
      <c r="N160" s="56" t="s">
        <v>645</v>
      </c>
      <c r="O160" s="57" t="s">
        <v>171</v>
      </c>
      <c r="P160" s="57" t="s">
        <v>518</v>
      </c>
      <c r="Q160" s="59" t="s">
        <v>8</v>
      </c>
      <c r="R160" s="70" t="s">
        <v>644</v>
      </c>
    </row>
    <row r="161" spans="1:18" s="2" customFormat="1" ht="69" x14ac:dyDescent="0.3">
      <c r="A161" s="71">
        <v>7213</v>
      </c>
      <c r="B161" s="121" t="s">
        <v>643</v>
      </c>
      <c r="C161" s="132" t="s">
        <v>196</v>
      </c>
      <c r="D161" s="181" t="s">
        <v>642</v>
      </c>
      <c r="E161" s="137">
        <f t="shared" si="20"/>
        <v>205978</v>
      </c>
      <c r="F161" s="65">
        <v>198799</v>
      </c>
      <c r="G161" s="65">
        <v>5586</v>
      </c>
      <c r="H161" s="65">
        <v>1593</v>
      </c>
      <c r="I161" s="67">
        <v>38340</v>
      </c>
      <c r="J161" s="53">
        <v>25341</v>
      </c>
      <c r="K161" s="53">
        <v>38</v>
      </c>
      <c r="L161" s="94">
        <v>34</v>
      </c>
      <c r="M161" s="84">
        <f>(L161/K161)*100</f>
        <v>89.473684210526315</v>
      </c>
      <c r="N161" s="298" t="s">
        <v>641</v>
      </c>
      <c r="O161" s="310" t="s">
        <v>640</v>
      </c>
      <c r="P161" s="299" t="s">
        <v>639</v>
      </c>
      <c r="Q161" s="300" t="s">
        <v>638</v>
      </c>
      <c r="R161" s="80" t="s">
        <v>637</v>
      </c>
    </row>
    <row r="162" spans="1:18" s="2" customFormat="1" ht="33" customHeight="1" x14ac:dyDescent="0.3">
      <c r="A162" s="71">
        <v>7231</v>
      </c>
      <c r="B162" s="121"/>
      <c r="C162" s="132" t="s">
        <v>423</v>
      </c>
      <c r="D162" s="261" t="s">
        <v>636</v>
      </c>
      <c r="E162" s="137">
        <f t="shared" si="20"/>
        <v>0</v>
      </c>
      <c r="F162" s="65">
        <v>0</v>
      </c>
      <c r="G162" s="124">
        <v>0</v>
      </c>
      <c r="H162" s="65">
        <v>0</v>
      </c>
      <c r="I162" s="67">
        <v>0</v>
      </c>
      <c r="J162" s="53">
        <v>1000</v>
      </c>
      <c r="K162" s="53">
        <v>1</v>
      </c>
      <c r="L162" s="94">
        <v>0</v>
      </c>
      <c r="M162" s="84">
        <f>(L162/K162)*100</f>
        <v>0</v>
      </c>
      <c r="N162" s="182"/>
      <c r="O162" s="125"/>
      <c r="P162" s="78"/>
      <c r="Q162" s="79"/>
      <c r="R162" s="80" t="s">
        <v>512</v>
      </c>
    </row>
    <row r="163" spans="1:18" s="2" customFormat="1" ht="33" customHeight="1" x14ac:dyDescent="0.3">
      <c r="A163" s="71">
        <v>7232</v>
      </c>
      <c r="B163" s="121"/>
      <c r="C163" s="91" t="s">
        <v>457</v>
      </c>
      <c r="D163" s="261" t="s">
        <v>561</v>
      </c>
      <c r="E163" s="137">
        <f t="shared" si="20"/>
        <v>0</v>
      </c>
      <c r="F163" s="65">
        <v>0</v>
      </c>
      <c r="G163" s="124">
        <v>0</v>
      </c>
      <c r="H163" s="65">
        <v>0</v>
      </c>
      <c r="I163" s="67">
        <v>0</v>
      </c>
      <c r="J163" s="53">
        <v>3200</v>
      </c>
      <c r="K163" s="53">
        <v>0</v>
      </c>
      <c r="L163" s="94">
        <v>0</v>
      </c>
      <c r="M163" s="117" t="s">
        <v>2</v>
      </c>
      <c r="N163" s="182"/>
      <c r="O163" s="125"/>
      <c r="P163" s="78" t="s">
        <v>276</v>
      </c>
      <c r="Q163" s="79"/>
      <c r="R163" s="80" t="s">
        <v>512</v>
      </c>
    </row>
    <row r="164" spans="1:18" s="2" customFormat="1" ht="33" customHeight="1" x14ac:dyDescent="0.3">
      <c r="A164" s="71">
        <v>7233</v>
      </c>
      <c r="B164" s="121"/>
      <c r="C164" s="91" t="s">
        <v>432</v>
      </c>
      <c r="D164" s="261" t="s">
        <v>635</v>
      </c>
      <c r="E164" s="277">
        <f t="shared" si="20"/>
        <v>0</v>
      </c>
      <c r="F164" s="65">
        <v>0</v>
      </c>
      <c r="G164" s="124">
        <v>0</v>
      </c>
      <c r="H164" s="65">
        <v>0</v>
      </c>
      <c r="I164" s="67">
        <v>0</v>
      </c>
      <c r="J164" s="53">
        <v>1000</v>
      </c>
      <c r="K164" s="53">
        <v>0</v>
      </c>
      <c r="L164" s="54">
        <v>0</v>
      </c>
      <c r="M164" s="69" t="s">
        <v>2</v>
      </c>
      <c r="N164" s="77"/>
      <c r="O164" s="78"/>
      <c r="P164" s="78"/>
      <c r="Q164" s="79"/>
      <c r="R164" s="80" t="s">
        <v>512</v>
      </c>
    </row>
    <row r="165" spans="1:18" s="2" customFormat="1" ht="33" customHeight="1" x14ac:dyDescent="0.3">
      <c r="A165" s="71">
        <v>7234</v>
      </c>
      <c r="B165" s="121"/>
      <c r="C165" s="132" t="s">
        <v>452</v>
      </c>
      <c r="D165" s="261" t="s">
        <v>634</v>
      </c>
      <c r="E165" s="137">
        <f t="shared" si="20"/>
        <v>0</v>
      </c>
      <c r="F165" s="65">
        <v>0</v>
      </c>
      <c r="G165" s="124">
        <v>0</v>
      </c>
      <c r="H165" s="65">
        <v>0</v>
      </c>
      <c r="I165" s="67">
        <v>0</v>
      </c>
      <c r="J165" s="53">
        <v>1950</v>
      </c>
      <c r="K165" s="53">
        <v>10</v>
      </c>
      <c r="L165" s="54">
        <v>0</v>
      </c>
      <c r="M165" s="84">
        <f>(L165/K165)*100</f>
        <v>0</v>
      </c>
      <c r="N165" s="77"/>
      <c r="O165" s="78"/>
      <c r="P165" s="125" t="s">
        <v>276</v>
      </c>
      <c r="Q165" s="79"/>
      <c r="R165" s="80" t="s">
        <v>512</v>
      </c>
    </row>
    <row r="166" spans="1:18" s="2" customFormat="1" ht="33" customHeight="1" x14ac:dyDescent="0.3">
      <c r="A166" s="71">
        <v>7236</v>
      </c>
      <c r="B166" s="121"/>
      <c r="C166" s="91" t="s">
        <v>424</v>
      </c>
      <c r="D166" s="261" t="s">
        <v>633</v>
      </c>
      <c r="E166" s="137">
        <f t="shared" si="20"/>
        <v>0</v>
      </c>
      <c r="F166" s="65">
        <v>0</v>
      </c>
      <c r="G166" s="124">
        <v>0</v>
      </c>
      <c r="H166" s="65">
        <v>0</v>
      </c>
      <c r="I166" s="67">
        <v>0</v>
      </c>
      <c r="J166" s="53">
        <v>4900</v>
      </c>
      <c r="K166" s="53">
        <v>0</v>
      </c>
      <c r="L166" s="54">
        <v>0</v>
      </c>
      <c r="M166" s="117" t="s">
        <v>2</v>
      </c>
      <c r="N166" s="77"/>
      <c r="O166" s="78"/>
      <c r="P166" s="78"/>
      <c r="Q166" s="79"/>
      <c r="R166" s="112" t="s">
        <v>512</v>
      </c>
    </row>
    <row r="167" spans="1:18" s="2" customFormat="1" ht="24" customHeight="1" x14ac:dyDescent="0.3">
      <c r="A167" s="71">
        <v>7254</v>
      </c>
      <c r="B167" s="121" t="s">
        <v>25</v>
      </c>
      <c r="C167" s="91" t="s">
        <v>439</v>
      </c>
      <c r="D167" s="330" t="s">
        <v>632</v>
      </c>
      <c r="E167" s="137">
        <f t="shared" si="20"/>
        <v>7136</v>
      </c>
      <c r="F167" s="65">
        <v>6696</v>
      </c>
      <c r="G167" s="124">
        <v>317</v>
      </c>
      <c r="H167" s="65">
        <v>123</v>
      </c>
      <c r="I167" s="67">
        <v>794</v>
      </c>
      <c r="J167" s="53">
        <v>297</v>
      </c>
      <c r="K167" s="53">
        <v>60</v>
      </c>
      <c r="L167" s="94">
        <v>56</v>
      </c>
      <c r="M167" s="84">
        <f>(L167/K167)*100</f>
        <v>93.333333333333329</v>
      </c>
      <c r="N167" s="77"/>
      <c r="O167" s="78" t="s">
        <v>524</v>
      </c>
      <c r="P167" s="78" t="s">
        <v>9</v>
      </c>
      <c r="Q167" s="79" t="s">
        <v>8</v>
      </c>
      <c r="R167" s="80" t="s">
        <v>631</v>
      </c>
    </row>
    <row r="168" spans="1:18" s="2" customFormat="1" ht="24" customHeight="1" x14ac:dyDescent="0.3">
      <c r="A168" s="71">
        <v>7255</v>
      </c>
      <c r="B168" s="121" t="s">
        <v>12</v>
      </c>
      <c r="C168" s="91" t="s">
        <v>457</v>
      </c>
      <c r="D168" s="274" t="s">
        <v>630</v>
      </c>
      <c r="E168" s="277">
        <f t="shared" si="20"/>
        <v>1117</v>
      </c>
      <c r="F168" s="65">
        <v>0</v>
      </c>
      <c r="G168" s="124">
        <v>929</v>
      </c>
      <c r="H168" s="65">
        <v>188</v>
      </c>
      <c r="I168" s="67">
        <v>1117</v>
      </c>
      <c r="J168" s="53">
        <v>294</v>
      </c>
      <c r="K168" s="53">
        <v>94</v>
      </c>
      <c r="L168" s="94">
        <v>90</v>
      </c>
      <c r="M168" s="87">
        <f>(L168/K168)*100</f>
        <v>95.744680851063833</v>
      </c>
      <c r="N168" s="182" t="s">
        <v>282</v>
      </c>
      <c r="O168" s="125" t="s">
        <v>629</v>
      </c>
      <c r="P168" s="125" t="s">
        <v>628</v>
      </c>
      <c r="Q168" s="79" t="s">
        <v>382</v>
      </c>
      <c r="R168" s="131" t="s">
        <v>627</v>
      </c>
    </row>
    <row r="169" spans="1:18" s="2" customFormat="1" ht="24" customHeight="1" x14ac:dyDescent="0.3">
      <c r="A169" s="71">
        <v>7256</v>
      </c>
      <c r="B169" s="121" t="s">
        <v>109</v>
      </c>
      <c r="C169" s="91" t="s">
        <v>423</v>
      </c>
      <c r="D169" s="274" t="s">
        <v>626</v>
      </c>
      <c r="E169" s="137">
        <f t="shared" si="20"/>
        <v>17693</v>
      </c>
      <c r="F169" s="65">
        <v>16042</v>
      </c>
      <c r="G169" s="124">
        <v>1300</v>
      </c>
      <c r="H169" s="65">
        <v>351</v>
      </c>
      <c r="I169" s="67">
        <v>17693</v>
      </c>
      <c r="J169" s="53">
        <v>2000</v>
      </c>
      <c r="K169" s="53">
        <v>0</v>
      </c>
      <c r="L169" s="94">
        <v>0</v>
      </c>
      <c r="M169" s="69" t="s">
        <v>2</v>
      </c>
      <c r="N169" s="77" t="s">
        <v>127</v>
      </c>
      <c r="O169" s="78" t="s">
        <v>127</v>
      </c>
      <c r="P169" s="125" t="s">
        <v>625</v>
      </c>
      <c r="Q169" s="79" t="s">
        <v>144</v>
      </c>
      <c r="R169" s="131" t="s">
        <v>624</v>
      </c>
    </row>
    <row r="170" spans="1:18" s="2" customFormat="1" ht="24" customHeight="1" x14ac:dyDescent="0.3">
      <c r="A170" s="71">
        <v>7257</v>
      </c>
      <c r="B170" s="121" t="s">
        <v>25</v>
      </c>
      <c r="C170" s="132" t="s">
        <v>23</v>
      </c>
      <c r="D170" s="274" t="s">
        <v>623</v>
      </c>
      <c r="E170" s="137">
        <f t="shared" si="20"/>
        <v>124662</v>
      </c>
      <c r="F170" s="65">
        <v>120000</v>
      </c>
      <c r="G170" s="124">
        <v>2500</v>
      </c>
      <c r="H170" s="65">
        <v>2162</v>
      </c>
      <c r="I170" s="67">
        <v>5084</v>
      </c>
      <c r="J170" s="53">
        <v>3000</v>
      </c>
      <c r="K170" s="53">
        <v>423</v>
      </c>
      <c r="L170" s="94">
        <v>422</v>
      </c>
      <c r="M170" s="87">
        <f t="shared" ref="M170:M175" si="21">(L170/K170)*100</f>
        <v>99.763593380614651</v>
      </c>
      <c r="N170" s="77" t="s">
        <v>576</v>
      </c>
      <c r="O170" s="78" t="s">
        <v>73</v>
      </c>
      <c r="P170" s="78" t="s">
        <v>622</v>
      </c>
      <c r="Q170" s="79" t="s">
        <v>621</v>
      </c>
      <c r="R170" s="131" t="s">
        <v>620</v>
      </c>
    </row>
    <row r="171" spans="1:18" s="2" customFormat="1" ht="36.75" customHeight="1" x14ac:dyDescent="0.3">
      <c r="A171" s="61">
        <v>7267</v>
      </c>
      <c r="B171" s="62" t="s">
        <v>12</v>
      </c>
      <c r="C171" s="46" t="s">
        <v>452</v>
      </c>
      <c r="D171" s="511" t="s">
        <v>619</v>
      </c>
      <c r="E171" s="180">
        <f t="shared" si="20"/>
        <v>17851</v>
      </c>
      <c r="F171" s="49">
        <v>14979</v>
      </c>
      <c r="G171" s="128">
        <v>1866</v>
      </c>
      <c r="H171" s="49">
        <v>1006</v>
      </c>
      <c r="I171" s="51">
        <v>17851</v>
      </c>
      <c r="J171" s="53">
        <v>16570</v>
      </c>
      <c r="K171" s="53">
        <v>15600</v>
      </c>
      <c r="L171" s="68">
        <v>15596</v>
      </c>
      <c r="M171" s="129">
        <f t="shared" si="21"/>
        <v>99.974358974358978</v>
      </c>
      <c r="N171" s="56" t="s">
        <v>618</v>
      </c>
      <c r="O171" s="58" t="s">
        <v>617</v>
      </c>
      <c r="P171" s="130" t="s">
        <v>478</v>
      </c>
      <c r="Q171" s="59"/>
      <c r="R171" s="144" t="s">
        <v>616</v>
      </c>
    </row>
    <row r="172" spans="1:18" s="2" customFormat="1" ht="30.75" customHeight="1" x14ac:dyDescent="0.3">
      <c r="A172" s="71">
        <v>7286</v>
      </c>
      <c r="B172" s="275"/>
      <c r="C172" s="91" t="s">
        <v>18</v>
      </c>
      <c r="D172" s="181" t="s">
        <v>615</v>
      </c>
      <c r="E172" s="137">
        <f t="shared" ref="E172:E203" si="22">SUM(F172:H172)</f>
        <v>0</v>
      </c>
      <c r="F172" s="65">
        <v>0</v>
      </c>
      <c r="G172" s="65">
        <v>0</v>
      </c>
      <c r="H172" s="65">
        <v>0</v>
      </c>
      <c r="I172" s="67">
        <v>0</v>
      </c>
      <c r="J172" s="53">
        <v>475</v>
      </c>
      <c r="K172" s="53">
        <v>475</v>
      </c>
      <c r="L172" s="54">
        <v>0</v>
      </c>
      <c r="M172" s="87">
        <f t="shared" si="21"/>
        <v>0</v>
      </c>
      <c r="N172" s="182"/>
      <c r="O172" s="78"/>
      <c r="P172" s="125"/>
      <c r="Q172" s="79"/>
      <c r="R172" s="80" t="s">
        <v>512</v>
      </c>
    </row>
    <row r="173" spans="1:18" s="2" customFormat="1" ht="24" customHeight="1" x14ac:dyDescent="0.3">
      <c r="A173" s="71">
        <v>7295</v>
      </c>
      <c r="B173" s="121" t="s">
        <v>12</v>
      </c>
      <c r="C173" s="275" t="s">
        <v>423</v>
      </c>
      <c r="D173" s="331" t="s">
        <v>614</v>
      </c>
      <c r="E173" s="137">
        <f t="shared" si="22"/>
        <v>96637</v>
      </c>
      <c r="F173" s="65">
        <v>95578</v>
      </c>
      <c r="G173" s="124">
        <v>823</v>
      </c>
      <c r="H173" s="65">
        <v>236</v>
      </c>
      <c r="I173" s="332">
        <v>96637</v>
      </c>
      <c r="J173" s="53">
        <v>15000</v>
      </c>
      <c r="K173" s="53">
        <v>15450</v>
      </c>
      <c r="L173" s="94">
        <v>15443</v>
      </c>
      <c r="M173" s="87">
        <f t="shared" si="21"/>
        <v>99.954692556634299</v>
      </c>
      <c r="N173" s="77"/>
      <c r="O173" s="125"/>
      <c r="P173" s="78" t="s">
        <v>613</v>
      </c>
      <c r="Q173" s="79"/>
      <c r="R173" s="131" t="s">
        <v>165</v>
      </c>
    </row>
    <row r="174" spans="1:18" s="2" customFormat="1" ht="69" x14ac:dyDescent="0.3">
      <c r="A174" s="126">
        <v>7296</v>
      </c>
      <c r="B174" s="72" t="s">
        <v>25</v>
      </c>
      <c r="C174" s="326" t="s">
        <v>457</v>
      </c>
      <c r="D174" s="655" t="s">
        <v>612</v>
      </c>
      <c r="E174" s="180">
        <f t="shared" si="22"/>
        <v>28014</v>
      </c>
      <c r="F174" s="49">
        <v>26146</v>
      </c>
      <c r="G174" s="128">
        <v>1291</v>
      </c>
      <c r="H174" s="49">
        <v>577</v>
      </c>
      <c r="I174" s="335">
        <v>26731</v>
      </c>
      <c r="J174" s="134">
        <v>22800</v>
      </c>
      <c r="K174" s="134">
        <v>21225</v>
      </c>
      <c r="L174" s="68">
        <v>21224</v>
      </c>
      <c r="M174" s="84">
        <f t="shared" si="21"/>
        <v>99.995288574793875</v>
      </c>
      <c r="N174" s="56" t="s">
        <v>611</v>
      </c>
      <c r="O174" s="58" t="s">
        <v>610</v>
      </c>
      <c r="P174" s="57" t="s">
        <v>609</v>
      </c>
      <c r="Q174" s="59" t="s">
        <v>67</v>
      </c>
      <c r="R174" s="70" t="s">
        <v>608</v>
      </c>
    </row>
    <row r="175" spans="1:18" s="2" customFormat="1" ht="27.6" x14ac:dyDescent="0.3">
      <c r="A175" s="126">
        <v>7302</v>
      </c>
      <c r="B175" s="72" t="s">
        <v>12</v>
      </c>
      <c r="C175" s="46" t="s">
        <v>439</v>
      </c>
      <c r="D175" s="206" t="s">
        <v>607</v>
      </c>
      <c r="E175" s="180">
        <f t="shared" si="22"/>
        <v>26833</v>
      </c>
      <c r="F175" s="49">
        <v>23063</v>
      </c>
      <c r="G175" s="128">
        <v>1720</v>
      </c>
      <c r="H175" s="49">
        <v>2050</v>
      </c>
      <c r="I175" s="51">
        <v>24508</v>
      </c>
      <c r="J175" s="53">
        <v>11895</v>
      </c>
      <c r="K175" s="53">
        <v>8695</v>
      </c>
      <c r="L175" s="68">
        <v>8531</v>
      </c>
      <c r="M175" s="129">
        <f t="shared" si="21"/>
        <v>98.113858539390449</v>
      </c>
      <c r="N175" s="56" t="s">
        <v>606</v>
      </c>
      <c r="O175" s="57" t="s">
        <v>605</v>
      </c>
      <c r="P175" s="57" t="s">
        <v>604</v>
      </c>
      <c r="Q175" s="59" t="s">
        <v>67</v>
      </c>
      <c r="R175" s="131" t="s">
        <v>603</v>
      </c>
    </row>
    <row r="176" spans="1:18" s="2" customFormat="1" ht="33.75" customHeight="1" x14ac:dyDescent="0.3">
      <c r="A176" s="71">
        <v>7303</v>
      </c>
      <c r="B176" s="121" t="s">
        <v>12</v>
      </c>
      <c r="C176" s="275" t="s">
        <v>452</v>
      </c>
      <c r="D176" s="331" t="s">
        <v>602</v>
      </c>
      <c r="E176" s="137">
        <f t="shared" si="22"/>
        <v>10007</v>
      </c>
      <c r="F176" s="65">
        <v>8765</v>
      </c>
      <c r="G176" s="124">
        <v>742</v>
      </c>
      <c r="H176" s="65">
        <v>500</v>
      </c>
      <c r="I176" s="332">
        <v>942</v>
      </c>
      <c r="J176" s="53">
        <v>50</v>
      </c>
      <c r="K176" s="53">
        <v>0</v>
      </c>
      <c r="L176" s="94">
        <v>0</v>
      </c>
      <c r="M176" s="69" t="s">
        <v>2</v>
      </c>
      <c r="N176" s="77" t="s">
        <v>601</v>
      </c>
      <c r="O176" s="78" t="s">
        <v>600</v>
      </c>
      <c r="P176" s="333"/>
      <c r="Q176" s="334"/>
      <c r="R176" s="131" t="s">
        <v>599</v>
      </c>
    </row>
    <row r="177" spans="1:18" s="2" customFormat="1" ht="48" customHeight="1" x14ac:dyDescent="0.3">
      <c r="A177" s="71">
        <v>7308</v>
      </c>
      <c r="B177" s="121" t="s">
        <v>12</v>
      </c>
      <c r="C177" s="275" t="s">
        <v>452</v>
      </c>
      <c r="D177" s="331" t="s">
        <v>598</v>
      </c>
      <c r="E177" s="137">
        <f t="shared" si="22"/>
        <v>55334</v>
      </c>
      <c r="F177" s="65">
        <v>51784</v>
      </c>
      <c r="G177" s="124">
        <v>1737</v>
      </c>
      <c r="H177" s="65">
        <v>1813</v>
      </c>
      <c r="I177" s="332">
        <v>2175</v>
      </c>
      <c r="J177" s="53">
        <v>60</v>
      </c>
      <c r="K177" s="53">
        <v>60</v>
      </c>
      <c r="L177" s="94">
        <v>0</v>
      </c>
      <c r="M177" s="76">
        <f t="shared" ref="M177:M187" si="23">(L177/K177)*100</f>
        <v>0</v>
      </c>
      <c r="N177" s="77" t="s">
        <v>49</v>
      </c>
      <c r="O177" s="78" t="s">
        <v>597</v>
      </c>
      <c r="P177" s="333"/>
      <c r="Q177" s="334"/>
      <c r="R177" s="131" t="s">
        <v>596</v>
      </c>
    </row>
    <row r="178" spans="1:18" s="2" customFormat="1" ht="65.25" customHeight="1" x14ac:dyDescent="0.3">
      <c r="A178" s="61">
        <v>7315</v>
      </c>
      <c r="B178" s="62" t="s">
        <v>109</v>
      </c>
      <c r="C178" s="656" t="s">
        <v>432</v>
      </c>
      <c r="D178" s="657" t="s">
        <v>595</v>
      </c>
      <c r="E178" s="180">
        <f t="shared" si="22"/>
        <v>126050</v>
      </c>
      <c r="F178" s="49">
        <v>120000</v>
      </c>
      <c r="G178" s="128">
        <v>3750</v>
      </c>
      <c r="H178" s="49">
        <v>2300</v>
      </c>
      <c r="I178" s="335">
        <v>13841</v>
      </c>
      <c r="J178" s="134">
        <v>4000</v>
      </c>
      <c r="K178" s="134">
        <v>4800</v>
      </c>
      <c r="L178" s="68">
        <v>3420</v>
      </c>
      <c r="M178" s="84">
        <f t="shared" si="23"/>
        <v>71.25</v>
      </c>
      <c r="N178" s="294" t="s">
        <v>594</v>
      </c>
      <c r="O178" s="58" t="s">
        <v>593</v>
      </c>
      <c r="P178" s="57" t="s">
        <v>592</v>
      </c>
      <c r="Q178" s="59"/>
      <c r="R178" s="70" t="s">
        <v>1032</v>
      </c>
    </row>
    <row r="179" spans="1:18" s="2" customFormat="1" ht="48" customHeight="1" x14ac:dyDescent="0.3">
      <c r="A179" s="61">
        <f>A178+1</f>
        <v>7316</v>
      </c>
      <c r="B179" s="62" t="s">
        <v>12</v>
      </c>
      <c r="C179" s="656" t="s">
        <v>432</v>
      </c>
      <c r="D179" s="655" t="s">
        <v>591</v>
      </c>
      <c r="E179" s="180">
        <f t="shared" si="22"/>
        <v>38500</v>
      </c>
      <c r="F179" s="49">
        <v>34420</v>
      </c>
      <c r="G179" s="128">
        <v>2680</v>
      </c>
      <c r="H179" s="49">
        <v>1400</v>
      </c>
      <c r="I179" s="335">
        <v>32602</v>
      </c>
      <c r="J179" s="134">
        <v>22000</v>
      </c>
      <c r="K179" s="134">
        <v>18900</v>
      </c>
      <c r="L179" s="68">
        <v>14168</v>
      </c>
      <c r="M179" s="84">
        <f t="shared" si="23"/>
        <v>74.962962962962962</v>
      </c>
      <c r="N179" s="294" t="s">
        <v>590</v>
      </c>
      <c r="O179" s="58" t="s">
        <v>589</v>
      </c>
      <c r="P179" s="57" t="s">
        <v>551</v>
      </c>
      <c r="Q179" s="59" t="s">
        <v>67</v>
      </c>
      <c r="R179" s="70" t="s">
        <v>1033</v>
      </c>
    </row>
    <row r="180" spans="1:18" s="2" customFormat="1" ht="45" customHeight="1" x14ac:dyDescent="0.3">
      <c r="A180" s="71">
        <v>7318</v>
      </c>
      <c r="B180" s="121" t="s">
        <v>12</v>
      </c>
      <c r="C180" s="275" t="s">
        <v>432</v>
      </c>
      <c r="D180" s="331" t="s">
        <v>588</v>
      </c>
      <c r="E180" s="137">
        <f t="shared" si="22"/>
        <v>4180</v>
      </c>
      <c r="F180" s="65">
        <v>3400</v>
      </c>
      <c r="G180" s="124">
        <v>650</v>
      </c>
      <c r="H180" s="65">
        <v>130</v>
      </c>
      <c r="I180" s="332">
        <v>3715</v>
      </c>
      <c r="J180" s="53">
        <v>2160</v>
      </c>
      <c r="K180" s="53">
        <v>2160</v>
      </c>
      <c r="L180" s="94">
        <v>459</v>
      </c>
      <c r="M180" s="87">
        <f t="shared" si="23"/>
        <v>21.25</v>
      </c>
      <c r="N180" s="298" t="s">
        <v>585</v>
      </c>
      <c r="O180" s="299" t="s">
        <v>340</v>
      </c>
      <c r="P180" s="78" t="s">
        <v>97</v>
      </c>
      <c r="Q180" s="79" t="s">
        <v>67</v>
      </c>
      <c r="R180" s="80" t="s">
        <v>587</v>
      </c>
    </row>
    <row r="181" spans="1:18" s="2" customFormat="1" ht="32.25" customHeight="1" x14ac:dyDescent="0.3">
      <c r="A181" s="71">
        <v>7319</v>
      </c>
      <c r="B181" s="121" t="s">
        <v>71</v>
      </c>
      <c r="C181" s="275" t="s">
        <v>432</v>
      </c>
      <c r="D181" s="331" t="s">
        <v>586</v>
      </c>
      <c r="E181" s="137">
        <f t="shared" si="22"/>
        <v>82150</v>
      </c>
      <c r="F181" s="65">
        <v>79000</v>
      </c>
      <c r="G181" s="124">
        <v>1650</v>
      </c>
      <c r="H181" s="65">
        <v>1500</v>
      </c>
      <c r="I181" s="332">
        <v>65462</v>
      </c>
      <c r="J181" s="53">
        <v>14500</v>
      </c>
      <c r="K181" s="53">
        <v>4500</v>
      </c>
      <c r="L181" s="94">
        <v>25</v>
      </c>
      <c r="M181" s="87">
        <f t="shared" si="23"/>
        <v>0.55555555555555558</v>
      </c>
      <c r="N181" s="298" t="s">
        <v>585</v>
      </c>
      <c r="O181" s="658" t="s">
        <v>584</v>
      </c>
      <c r="P181" s="57" t="s">
        <v>583</v>
      </c>
      <c r="Q181" s="59" t="s">
        <v>9</v>
      </c>
      <c r="R181" s="80" t="s">
        <v>582</v>
      </c>
    </row>
    <row r="182" spans="1:18" s="2" customFormat="1" ht="30.75" customHeight="1" x14ac:dyDescent="0.3">
      <c r="A182" s="61">
        <v>7320</v>
      </c>
      <c r="B182" s="62" t="s">
        <v>581</v>
      </c>
      <c r="C182" s="656" t="s">
        <v>432</v>
      </c>
      <c r="D182" s="655" t="s">
        <v>580</v>
      </c>
      <c r="E182" s="180">
        <f t="shared" si="22"/>
        <v>7043</v>
      </c>
      <c r="F182" s="49">
        <v>6113</v>
      </c>
      <c r="G182" s="128">
        <v>822</v>
      </c>
      <c r="H182" s="49">
        <v>108</v>
      </c>
      <c r="I182" s="335">
        <v>7042</v>
      </c>
      <c r="J182" s="53">
        <v>900</v>
      </c>
      <c r="K182" s="53">
        <v>150</v>
      </c>
      <c r="L182" s="68">
        <v>124</v>
      </c>
      <c r="M182" s="84">
        <f t="shared" si="23"/>
        <v>82.666666666666671</v>
      </c>
      <c r="N182" s="294" t="s">
        <v>272</v>
      </c>
      <c r="O182" s="57" t="s">
        <v>579</v>
      </c>
      <c r="P182" s="57" t="s">
        <v>361</v>
      </c>
      <c r="Q182" s="59" t="s">
        <v>106</v>
      </c>
      <c r="R182" s="135" t="s">
        <v>578</v>
      </c>
    </row>
    <row r="183" spans="1:18" s="2" customFormat="1" ht="24" customHeight="1" x14ac:dyDescent="0.3">
      <c r="A183" s="71">
        <v>7322</v>
      </c>
      <c r="B183" s="121" t="s">
        <v>189</v>
      </c>
      <c r="C183" s="121" t="s">
        <v>11</v>
      </c>
      <c r="D183" s="274" t="s">
        <v>577</v>
      </c>
      <c r="E183" s="137">
        <f t="shared" si="22"/>
        <v>21747.508000000002</v>
      </c>
      <c r="F183" s="65">
        <f>I183-H183-G183</f>
        <v>21178.508000000002</v>
      </c>
      <c r="G183" s="124">
        <v>312</v>
      </c>
      <c r="H183" s="65">
        <v>257</v>
      </c>
      <c r="I183" s="332">
        <f>5630+16117.508</f>
        <v>21747.508000000002</v>
      </c>
      <c r="J183" s="53">
        <v>10000</v>
      </c>
      <c r="K183" s="53">
        <v>11650</v>
      </c>
      <c r="L183" s="94">
        <v>11625</v>
      </c>
      <c r="M183" s="87">
        <f t="shared" si="23"/>
        <v>99.785407725321889</v>
      </c>
      <c r="N183" s="298" t="s">
        <v>167</v>
      </c>
      <c r="O183" s="78" t="s">
        <v>576</v>
      </c>
      <c r="P183" s="78" t="s">
        <v>575</v>
      </c>
      <c r="Q183" s="79" t="s">
        <v>321</v>
      </c>
      <c r="R183" s="131" t="s">
        <v>574</v>
      </c>
    </row>
    <row r="184" spans="1:18" s="2" customFormat="1" ht="60.75" customHeight="1" x14ac:dyDescent="0.3">
      <c r="A184" s="126">
        <v>7324</v>
      </c>
      <c r="B184" s="72" t="s">
        <v>471</v>
      </c>
      <c r="C184" s="326" t="s">
        <v>196</v>
      </c>
      <c r="D184" s="324" t="s">
        <v>573</v>
      </c>
      <c r="E184" s="180">
        <f t="shared" si="22"/>
        <v>15280</v>
      </c>
      <c r="F184" s="49">
        <v>13703</v>
      </c>
      <c r="G184" s="128">
        <v>791</v>
      </c>
      <c r="H184" s="49">
        <v>786</v>
      </c>
      <c r="I184" s="335">
        <v>2059</v>
      </c>
      <c r="J184" s="134">
        <v>10100</v>
      </c>
      <c r="K184" s="134">
        <v>36</v>
      </c>
      <c r="L184" s="68">
        <v>36</v>
      </c>
      <c r="M184" s="84">
        <f t="shared" si="23"/>
        <v>100</v>
      </c>
      <c r="N184" s="294" t="s">
        <v>282</v>
      </c>
      <c r="O184" s="57" t="s">
        <v>177</v>
      </c>
      <c r="P184" s="57" t="s">
        <v>572</v>
      </c>
      <c r="Q184" s="59" t="s">
        <v>571</v>
      </c>
      <c r="R184" s="144" t="s">
        <v>570</v>
      </c>
    </row>
    <row r="185" spans="1:18" ht="31.5" customHeight="1" x14ac:dyDescent="0.3">
      <c r="A185" s="71">
        <v>7326</v>
      </c>
      <c r="B185" s="121" t="s">
        <v>12</v>
      </c>
      <c r="C185" s="275" t="s">
        <v>423</v>
      </c>
      <c r="D185" s="274" t="s">
        <v>569</v>
      </c>
      <c r="E185" s="137">
        <f t="shared" si="22"/>
        <v>35900</v>
      </c>
      <c r="F185" s="65">
        <v>35000</v>
      </c>
      <c r="G185" s="124">
        <v>900</v>
      </c>
      <c r="H185" s="65">
        <v>0</v>
      </c>
      <c r="I185" s="332">
        <v>524</v>
      </c>
      <c r="J185" s="53">
        <v>0</v>
      </c>
      <c r="K185" s="53">
        <v>465</v>
      </c>
      <c r="L185" s="94">
        <v>463</v>
      </c>
      <c r="M185" s="87">
        <f t="shared" si="23"/>
        <v>99.569892473118287</v>
      </c>
      <c r="N185" s="298" t="s">
        <v>39</v>
      </c>
      <c r="O185" s="78" t="s">
        <v>171</v>
      </c>
      <c r="P185" s="78" t="s">
        <v>538</v>
      </c>
      <c r="Q185" s="79" t="s">
        <v>44</v>
      </c>
      <c r="R185" s="131" t="s">
        <v>568</v>
      </c>
    </row>
    <row r="186" spans="1:18" s="2" customFormat="1" ht="24.75" customHeight="1" x14ac:dyDescent="0.3">
      <c r="A186" s="71">
        <v>7331</v>
      </c>
      <c r="B186" s="121" t="s">
        <v>25</v>
      </c>
      <c r="C186" s="121" t="s">
        <v>423</v>
      </c>
      <c r="D186" s="404" t="s">
        <v>567</v>
      </c>
      <c r="E186" s="137">
        <f t="shared" si="22"/>
        <v>3500</v>
      </c>
      <c r="F186" s="65">
        <v>3000</v>
      </c>
      <c r="G186" s="124">
        <v>300</v>
      </c>
      <c r="H186" s="65">
        <v>200</v>
      </c>
      <c r="I186" s="332">
        <v>3184</v>
      </c>
      <c r="J186" s="53">
        <v>1000</v>
      </c>
      <c r="K186" s="53">
        <v>700</v>
      </c>
      <c r="L186" s="94">
        <v>626</v>
      </c>
      <c r="M186" s="87">
        <f t="shared" si="23"/>
        <v>89.428571428571431</v>
      </c>
      <c r="N186" s="298"/>
      <c r="O186" s="78" t="s">
        <v>238</v>
      </c>
      <c r="P186" s="78" t="s">
        <v>566</v>
      </c>
      <c r="Q186" s="79" t="s">
        <v>477</v>
      </c>
      <c r="R186" s="131" t="s">
        <v>565</v>
      </c>
    </row>
    <row r="187" spans="1:18" s="2" customFormat="1" ht="24.75" customHeight="1" x14ac:dyDescent="0.3">
      <c r="A187" s="71">
        <v>7332</v>
      </c>
      <c r="B187" s="121" t="s">
        <v>244</v>
      </c>
      <c r="C187" s="275" t="s">
        <v>196</v>
      </c>
      <c r="D187" s="404" t="s">
        <v>564</v>
      </c>
      <c r="E187" s="137">
        <f t="shared" si="22"/>
        <v>34532</v>
      </c>
      <c r="F187" s="65">
        <v>30933</v>
      </c>
      <c r="G187" s="124">
        <v>2483</v>
      </c>
      <c r="H187" s="65">
        <v>1116</v>
      </c>
      <c r="I187" s="332">
        <v>34530</v>
      </c>
      <c r="J187" s="53">
        <v>17100</v>
      </c>
      <c r="K187" s="53">
        <v>15654</v>
      </c>
      <c r="L187" s="94">
        <v>15653</v>
      </c>
      <c r="M187" s="87">
        <f t="shared" si="23"/>
        <v>99.993611856394523</v>
      </c>
      <c r="N187" s="182" t="s">
        <v>282</v>
      </c>
      <c r="O187" s="78" t="s">
        <v>29</v>
      </c>
      <c r="P187" s="125" t="s">
        <v>563</v>
      </c>
      <c r="Q187" s="79" t="s">
        <v>100</v>
      </c>
      <c r="R187" s="95" t="s">
        <v>165</v>
      </c>
    </row>
    <row r="188" spans="1:18" s="2" customFormat="1" ht="33.75" customHeight="1" x14ac:dyDescent="0.3">
      <c r="A188" s="71">
        <v>7342</v>
      </c>
      <c r="B188" s="336" t="s">
        <v>562</v>
      </c>
      <c r="C188" s="188" t="s">
        <v>196</v>
      </c>
      <c r="D188" s="274" t="s">
        <v>561</v>
      </c>
      <c r="E188" s="277">
        <f t="shared" si="22"/>
        <v>0</v>
      </c>
      <c r="F188" s="54">
        <v>0</v>
      </c>
      <c r="G188" s="54">
        <v>0</v>
      </c>
      <c r="H188" s="190">
        <v>0</v>
      </c>
      <c r="I188" s="192">
        <v>0</v>
      </c>
      <c r="J188" s="53">
        <v>3075</v>
      </c>
      <c r="K188" s="53">
        <v>0</v>
      </c>
      <c r="L188" s="54">
        <v>0</v>
      </c>
      <c r="M188" s="337" t="s">
        <v>2</v>
      </c>
      <c r="N188" s="298"/>
      <c r="O188" s="338"/>
      <c r="P188" s="338"/>
      <c r="Q188" s="300"/>
      <c r="R188" s="339" t="s">
        <v>512</v>
      </c>
    </row>
    <row r="189" spans="1:18" s="2" customFormat="1" x14ac:dyDescent="0.3">
      <c r="A189" s="291">
        <v>7346</v>
      </c>
      <c r="B189" s="659" t="s">
        <v>109</v>
      </c>
      <c r="C189" s="199" t="s">
        <v>439</v>
      </c>
      <c r="D189" s="660" t="s">
        <v>560</v>
      </c>
      <c r="E189" s="277">
        <f t="shared" si="22"/>
        <v>12021</v>
      </c>
      <c r="F189" s="101">
        <v>9940</v>
      </c>
      <c r="G189" s="101">
        <v>581</v>
      </c>
      <c r="H189" s="201">
        <v>1500</v>
      </c>
      <c r="I189" s="103">
        <v>12021</v>
      </c>
      <c r="J189" s="53">
        <v>240</v>
      </c>
      <c r="K189" s="53">
        <v>49</v>
      </c>
      <c r="L189" s="101">
        <v>48</v>
      </c>
      <c r="M189" s="382">
        <f>(L189/K189)*100</f>
        <v>97.959183673469383</v>
      </c>
      <c r="N189" s="77" t="s">
        <v>132</v>
      </c>
      <c r="O189" s="194" t="s">
        <v>268</v>
      </c>
      <c r="P189" s="99" t="s">
        <v>556</v>
      </c>
      <c r="Q189" s="79" t="s">
        <v>171</v>
      </c>
      <c r="R189" s="95" t="s">
        <v>559</v>
      </c>
    </row>
    <row r="190" spans="1:18" s="2" customFormat="1" ht="32.25" customHeight="1" x14ac:dyDescent="0.3">
      <c r="A190" s="661">
        <v>7347</v>
      </c>
      <c r="B190" s="121" t="s">
        <v>12</v>
      </c>
      <c r="C190" s="188" t="s">
        <v>452</v>
      </c>
      <c r="D190" s="662" t="s">
        <v>558</v>
      </c>
      <c r="E190" s="277">
        <f t="shared" si="22"/>
        <v>2402</v>
      </c>
      <c r="F190" s="448">
        <v>2016</v>
      </c>
      <c r="G190" s="448">
        <v>290</v>
      </c>
      <c r="H190" s="445">
        <v>96</v>
      </c>
      <c r="I190" s="447">
        <v>2402</v>
      </c>
      <c r="J190" s="53">
        <v>910</v>
      </c>
      <c r="K190" s="53">
        <v>380</v>
      </c>
      <c r="L190" s="448">
        <v>344</v>
      </c>
      <c r="M190" s="663">
        <f>(L190/K190)*100</f>
        <v>90.526315789473685</v>
      </c>
      <c r="N190" s="77" t="s">
        <v>282</v>
      </c>
      <c r="O190" s="299" t="s">
        <v>557</v>
      </c>
      <c r="P190" s="78" t="s">
        <v>556</v>
      </c>
      <c r="Q190" s="79" t="s">
        <v>47</v>
      </c>
      <c r="R190" s="80" t="s">
        <v>555</v>
      </c>
    </row>
    <row r="191" spans="1:18" s="2" customFormat="1" ht="46.5" customHeight="1" x14ac:dyDescent="0.3">
      <c r="A191" s="296">
        <v>7349</v>
      </c>
      <c r="B191" s="90" t="s">
        <v>77</v>
      </c>
      <c r="C191" s="91" t="s">
        <v>432</v>
      </c>
      <c r="D191" s="664" t="s">
        <v>554</v>
      </c>
      <c r="E191" s="137">
        <f t="shared" si="22"/>
        <v>7980</v>
      </c>
      <c r="F191" s="93">
        <v>5800</v>
      </c>
      <c r="G191" s="93">
        <v>1100</v>
      </c>
      <c r="H191" s="65">
        <v>1080</v>
      </c>
      <c r="I191" s="67">
        <v>5539</v>
      </c>
      <c r="J191" s="53">
        <v>5152</v>
      </c>
      <c r="K191" s="53">
        <v>1652</v>
      </c>
      <c r="L191" s="94">
        <v>117</v>
      </c>
      <c r="M191" s="87">
        <f>(L191/K191)*100</f>
        <v>7.0823244552058116</v>
      </c>
      <c r="N191" s="298" t="s">
        <v>553</v>
      </c>
      <c r="O191" s="299" t="s">
        <v>552</v>
      </c>
      <c r="P191" s="299" t="s">
        <v>551</v>
      </c>
      <c r="Q191" s="300" t="s">
        <v>67</v>
      </c>
      <c r="R191" s="80" t="s">
        <v>550</v>
      </c>
    </row>
    <row r="192" spans="1:18" s="2" customFormat="1" ht="32.25" customHeight="1" x14ac:dyDescent="0.3">
      <c r="A192" s="303">
        <v>7352</v>
      </c>
      <c r="B192" s="105" t="s">
        <v>12</v>
      </c>
      <c r="C192" s="46" t="s">
        <v>452</v>
      </c>
      <c r="D192" s="206" t="s">
        <v>549</v>
      </c>
      <c r="E192" s="180">
        <f t="shared" si="22"/>
        <v>10987</v>
      </c>
      <c r="F192" s="49">
        <v>10987</v>
      </c>
      <c r="G192" s="82">
        <v>0</v>
      </c>
      <c r="H192" s="49">
        <v>0</v>
      </c>
      <c r="I192" s="51">
        <v>0</v>
      </c>
      <c r="J192" s="53">
        <v>7300</v>
      </c>
      <c r="K192" s="53">
        <v>0</v>
      </c>
      <c r="L192" s="68">
        <v>0</v>
      </c>
      <c r="M192" s="337" t="s">
        <v>2</v>
      </c>
      <c r="N192" s="56" t="s">
        <v>548</v>
      </c>
      <c r="O192" s="143" t="s">
        <v>547</v>
      </c>
      <c r="P192" s="139"/>
      <c r="Q192" s="305"/>
      <c r="R192" s="144" t="s">
        <v>546</v>
      </c>
    </row>
    <row r="193" spans="1:18" s="2" customFormat="1" ht="24" customHeight="1" x14ac:dyDescent="0.3">
      <c r="A193" s="303">
        <v>7354</v>
      </c>
      <c r="B193" s="62" t="s">
        <v>427</v>
      </c>
      <c r="C193" s="46" t="s">
        <v>196</v>
      </c>
      <c r="D193" s="344" t="s">
        <v>545</v>
      </c>
      <c r="E193" s="180">
        <f t="shared" si="22"/>
        <v>2571</v>
      </c>
      <c r="F193" s="49">
        <v>1920</v>
      </c>
      <c r="G193" s="82">
        <v>543</v>
      </c>
      <c r="H193" s="49">
        <v>108</v>
      </c>
      <c r="I193" s="51">
        <v>2570</v>
      </c>
      <c r="J193" s="53">
        <v>2400</v>
      </c>
      <c r="K193" s="53">
        <v>850</v>
      </c>
      <c r="L193" s="68">
        <v>850</v>
      </c>
      <c r="M193" s="84">
        <f t="shared" ref="M193:M202" si="24">(L193/K193)*100</f>
        <v>100</v>
      </c>
      <c r="N193" s="294" t="s">
        <v>54</v>
      </c>
      <c r="O193" s="58" t="s">
        <v>193</v>
      </c>
      <c r="P193" s="57" t="s">
        <v>544</v>
      </c>
      <c r="Q193" s="305" t="s">
        <v>171</v>
      </c>
      <c r="R193" s="70" t="s">
        <v>190</v>
      </c>
    </row>
    <row r="194" spans="1:18" s="2" customFormat="1" ht="55.2" x14ac:dyDescent="0.3">
      <c r="A194" s="296">
        <v>7355</v>
      </c>
      <c r="B194" s="90" t="s">
        <v>12</v>
      </c>
      <c r="C194" s="91" t="s">
        <v>432</v>
      </c>
      <c r="D194" s="340" t="s">
        <v>543</v>
      </c>
      <c r="E194" s="137">
        <f t="shared" si="22"/>
        <v>43500</v>
      </c>
      <c r="F194" s="65">
        <v>41200</v>
      </c>
      <c r="G194" s="93">
        <v>1090</v>
      </c>
      <c r="H194" s="65">
        <v>1210</v>
      </c>
      <c r="I194" s="67">
        <v>37653</v>
      </c>
      <c r="J194" s="53">
        <v>27000</v>
      </c>
      <c r="K194" s="53">
        <v>22590</v>
      </c>
      <c r="L194" s="94">
        <v>18633</v>
      </c>
      <c r="M194" s="84">
        <f t="shared" si="24"/>
        <v>82.483399734395746</v>
      </c>
      <c r="N194" s="298" t="s">
        <v>542</v>
      </c>
      <c r="O194" s="299" t="s">
        <v>384</v>
      </c>
      <c r="P194" s="299" t="s">
        <v>541</v>
      </c>
      <c r="Q194" s="300" t="s">
        <v>44</v>
      </c>
      <c r="R194" s="80" t="s">
        <v>540</v>
      </c>
    </row>
    <row r="195" spans="1:18" s="2" customFormat="1" ht="36" customHeight="1" x14ac:dyDescent="0.3">
      <c r="A195" s="296">
        <v>7356</v>
      </c>
      <c r="B195" s="90" t="s">
        <v>71</v>
      </c>
      <c r="C195" s="91" t="s">
        <v>196</v>
      </c>
      <c r="D195" s="340" t="s">
        <v>539</v>
      </c>
      <c r="E195" s="137">
        <f t="shared" si="22"/>
        <v>33280</v>
      </c>
      <c r="F195" s="65">
        <v>30492</v>
      </c>
      <c r="G195" s="65">
        <v>1869</v>
      </c>
      <c r="H195" s="65">
        <v>919</v>
      </c>
      <c r="I195" s="67">
        <v>2787</v>
      </c>
      <c r="J195" s="53">
        <v>10300</v>
      </c>
      <c r="K195" s="53">
        <v>61</v>
      </c>
      <c r="L195" s="68">
        <v>61</v>
      </c>
      <c r="M195" s="341">
        <f t="shared" si="24"/>
        <v>100</v>
      </c>
      <c r="N195" s="77" t="s">
        <v>398</v>
      </c>
      <c r="O195" s="342" t="s">
        <v>264</v>
      </c>
      <c r="P195" s="343" t="s">
        <v>538</v>
      </c>
      <c r="Q195" s="79" t="s">
        <v>537</v>
      </c>
      <c r="R195" s="95" t="s">
        <v>536</v>
      </c>
    </row>
    <row r="196" spans="1:18" s="2" customFormat="1" ht="24" customHeight="1" x14ac:dyDescent="0.3">
      <c r="A196" s="303">
        <v>7357</v>
      </c>
      <c r="B196" s="62" t="s">
        <v>502</v>
      </c>
      <c r="C196" s="46" t="s">
        <v>196</v>
      </c>
      <c r="D196" s="344" t="s">
        <v>535</v>
      </c>
      <c r="E196" s="180">
        <f t="shared" si="22"/>
        <v>6913</v>
      </c>
      <c r="F196" s="49">
        <v>6313</v>
      </c>
      <c r="G196" s="82">
        <v>422</v>
      </c>
      <c r="H196" s="49">
        <v>178</v>
      </c>
      <c r="I196" s="51">
        <v>6913</v>
      </c>
      <c r="J196" s="134">
        <v>3000</v>
      </c>
      <c r="K196" s="134">
        <v>3602</v>
      </c>
      <c r="L196" s="68">
        <v>3601</v>
      </c>
      <c r="M196" s="84">
        <f t="shared" si="24"/>
        <v>99.972237645752358</v>
      </c>
      <c r="N196" s="294" t="s">
        <v>55</v>
      </c>
      <c r="O196" s="58" t="s">
        <v>58</v>
      </c>
      <c r="P196" s="57" t="s">
        <v>534</v>
      </c>
      <c r="Q196" s="305" t="s">
        <v>27</v>
      </c>
      <c r="R196" s="95" t="s">
        <v>190</v>
      </c>
    </row>
    <row r="197" spans="1:18" ht="41.4" x14ac:dyDescent="0.3">
      <c r="A197" s="303">
        <v>7358</v>
      </c>
      <c r="B197" s="62"/>
      <c r="C197" s="46" t="s">
        <v>439</v>
      </c>
      <c r="D197" s="344" t="s">
        <v>533</v>
      </c>
      <c r="E197" s="180">
        <f t="shared" si="22"/>
        <v>5000</v>
      </c>
      <c r="F197" s="49">
        <v>3500</v>
      </c>
      <c r="G197" s="82">
        <v>1000</v>
      </c>
      <c r="H197" s="49">
        <v>500</v>
      </c>
      <c r="I197" s="51">
        <v>0</v>
      </c>
      <c r="J197" s="97">
        <v>5000</v>
      </c>
      <c r="K197" s="97">
        <v>112</v>
      </c>
      <c r="L197" s="68">
        <v>112</v>
      </c>
      <c r="M197" s="341">
        <f t="shared" si="24"/>
        <v>100</v>
      </c>
      <c r="N197" s="294" t="s">
        <v>282</v>
      </c>
      <c r="O197" s="58" t="s">
        <v>282</v>
      </c>
      <c r="P197" s="58" t="s">
        <v>532</v>
      </c>
      <c r="Q197" s="305" t="s">
        <v>444</v>
      </c>
      <c r="R197" s="80" t="s">
        <v>531</v>
      </c>
    </row>
    <row r="198" spans="1:18" s="2" customFormat="1" ht="27.6" x14ac:dyDescent="0.3">
      <c r="A198" s="303">
        <v>7359</v>
      </c>
      <c r="B198" s="62" t="s">
        <v>109</v>
      </c>
      <c r="C198" s="46" t="s">
        <v>196</v>
      </c>
      <c r="D198" s="344" t="s">
        <v>530</v>
      </c>
      <c r="E198" s="180">
        <f t="shared" si="22"/>
        <v>12446</v>
      </c>
      <c r="F198" s="49">
        <v>10282</v>
      </c>
      <c r="G198" s="82">
        <v>794</v>
      </c>
      <c r="H198" s="49">
        <v>1370</v>
      </c>
      <c r="I198" s="51">
        <v>12445</v>
      </c>
      <c r="J198" s="53">
        <v>11563</v>
      </c>
      <c r="K198" s="53">
        <v>11295</v>
      </c>
      <c r="L198" s="68">
        <v>9821</v>
      </c>
      <c r="M198" s="84">
        <f t="shared" si="24"/>
        <v>86.949977866312523</v>
      </c>
      <c r="N198" s="294" t="s">
        <v>529</v>
      </c>
      <c r="O198" s="58" t="s">
        <v>528</v>
      </c>
      <c r="P198" s="57" t="s">
        <v>527</v>
      </c>
      <c r="Q198" s="305" t="s">
        <v>159</v>
      </c>
      <c r="R198" s="70" t="s">
        <v>526</v>
      </c>
    </row>
    <row r="199" spans="1:18" s="2" customFormat="1" ht="46.5" customHeight="1" x14ac:dyDescent="0.3">
      <c r="A199" s="296">
        <v>7361</v>
      </c>
      <c r="B199" s="90" t="s">
        <v>25</v>
      </c>
      <c r="C199" s="91" t="s">
        <v>424</v>
      </c>
      <c r="D199" s="330" t="s">
        <v>525</v>
      </c>
      <c r="E199" s="180">
        <f t="shared" si="22"/>
        <v>13467</v>
      </c>
      <c r="F199" s="49">
        <v>11973</v>
      </c>
      <c r="G199" s="82">
        <v>1256</v>
      </c>
      <c r="H199" s="49">
        <v>238</v>
      </c>
      <c r="I199" s="51">
        <v>1494</v>
      </c>
      <c r="J199" s="53">
        <v>9300</v>
      </c>
      <c r="K199" s="53">
        <v>200</v>
      </c>
      <c r="L199" s="68">
        <v>10</v>
      </c>
      <c r="M199" s="84">
        <f t="shared" si="24"/>
        <v>5</v>
      </c>
      <c r="N199" s="294" t="s">
        <v>524</v>
      </c>
      <c r="O199" s="58" t="s">
        <v>523</v>
      </c>
      <c r="P199" s="57" t="s">
        <v>162</v>
      </c>
      <c r="Q199" s="305" t="s">
        <v>8</v>
      </c>
      <c r="R199" s="144" t="s">
        <v>522</v>
      </c>
    </row>
    <row r="200" spans="1:18" s="2" customFormat="1" ht="25.5" customHeight="1" x14ac:dyDescent="0.3">
      <c r="A200" s="303">
        <v>7362</v>
      </c>
      <c r="B200" s="62" t="s">
        <v>12</v>
      </c>
      <c r="C200" s="46" t="s">
        <v>423</v>
      </c>
      <c r="D200" s="274" t="s">
        <v>521</v>
      </c>
      <c r="E200" s="180">
        <f t="shared" si="22"/>
        <v>42757</v>
      </c>
      <c r="F200" s="49">
        <v>42000</v>
      </c>
      <c r="G200" s="82">
        <v>757</v>
      </c>
      <c r="H200" s="49">
        <v>0</v>
      </c>
      <c r="I200" s="51">
        <v>812</v>
      </c>
      <c r="J200" s="53">
        <v>7000</v>
      </c>
      <c r="K200" s="53">
        <v>100</v>
      </c>
      <c r="L200" s="68">
        <v>56</v>
      </c>
      <c r="M200" s="84">
        <f t="shared" si="24"/>
        <v>56.000000000000007</v>
      </c>
      <c r="N200" s="294"/>
      <c r="O200" s="58" t="s">
        <v>212</v>
      </c>
      <c r="P200" s="57" t="s">
        <v>520</v>
      </c>
      <c r="Q200" s="305"/>
      <c r="R200" s="70" t="s">
        <v>165</v>
      </c>
    </row>
    <row r="201" spans="1:18" s="2" customFormat="1" ht="27.6" x14ac:dyDescent="0.3">
      <c r="A201" s="303">
        <v>7364</v>
      </c>
      <c r="B201" s="62" t="s">
        <v>218</v>
      </c>
      <c r="C201" s="345" t="s">
        <v>439</v>
      </c>
      <c r="D201" s="346" t="s">
        <v>519</v>
      </c>
      <c r="E201" s="180">
        <f t="shared" si="22"/>
        <v>42700</v>
      </c>
      <c r="F201" s="49">
        <v>39000</v>
      </c>
      <c r="G201" s="82">
        <v>1700</v>
      </c>
      <c r="H201" s="49">
        <v>2000</v>
      </c>
      <c r="I201" s="51">
        <v>1700</v>
      </c>
      <c r="J201" s="53">
        <v>2000</v>
      </c>
      <c r="K201" s="53">
        <v>685</v>
      </c>
      <c r="L201" s="68">
        <v>683</v>
      </c>
      <c r="M201" s="84">
        <f t="shared" si="24"/>
        <v>99.708029197080293</v>
      </c>
      <c r="N201" s="294" t="s">
        <v>127</v>
      </c>
      <c r="O201" s="58" t="s">
        <v>209</v>
      </c>
      <c r="P201" s="57" t="s">
        <v>518</v>
      </c>
      <c r="Q201" s="305" t="s">
        <v>8</v>
      </c>
      <c r="R201" s="70" t="s">
        <v>517</v>
      </c>
    </row>
    <row r="202" spans="1:18" s="2" customFormat="1" ht="24.75" customHeight="1" x14ac:dyDescent="0.3">
      <c r="A202" s="303">
        <v>7365</v>
      </c>
      <c r="B202" s="62" t="s">
        <v>218</v>
      </c>
      <c r="C202" s="91" t="s">
        <v>439</v>
      </c>
      <c r="D202" s="133" t="s">
        <v>516</v>
      </c>
      <c r="E202" s="180">
        <f t="shared" si="22"/>
        <v>5300</v>
      </c>
      <c r="F202" s="49">
        <v>4500</v>
      </c>
      <c r="G202" s="82">
        <v>600</v>
      </c>
      <c r="H202" s="49">
        <v>200</v>
      </c>
      <c r="I202" s="51">
        <v>600</v>
      </c>
      <c r="J202" s="53">
        <v>800</v>
      </c>
      <c r="K202" s="53">
        <v>293</v>
      </c>
      <c r="L202" s="68">
        <v>263</v>
      </c>
      <c r="M202" s="84">
        <f t="shared" si="24"/>
        <v>89.761092150170654</v>
      </c>
      <c r="N202" s="294" t="s">
        <v>27</v>
      </c>
      <c r="O202" s="58" t="s">
        <v>27</v>
      </c>
      <c r="P202" s="57" t="s">
        <v>515</v>
      </c>
      <c r="Q202" s="305" t="s">
        <v>515</v>
      </c>
      <c r="R202" s="70" t="s">
        <v>514</v>
      </c>
    </row>
    <row r="203" spans="1:18" s="2" customFormat="1" ht="33.75" customHeight="1" x14ac:dyDescent="0.3">
      <c r="A203" s="303">
        <v>7366</v>
      </c>
      <c r="B203" s="62"/>
      <c r="C203" s="91" t="s">
        <v>439</v>
      </c>
      <c r="D203" s="133" t="s">
        <v>513</v>
      </c>
      <c r="E203" s="180">
        <f t="shared" si="22"/>
        <v>0</v>
      </c>
      <c r="F203" s="49">
        <v>0</v>
      </c>
      <c r="G203" s="82">
        <v>0</v>
      </c>
      <c r="H203" s="49">
        <v>0</v>
      </c>
      <c r="I203" s="51">
        <v>0</v>
      </c>
      <c r="J203" s="53">
        <v>2000</v>
      </c>
      <c r="K203" s="53">
        <v>0</v>
      </c>
      <c r="L203" s="68">
        <v>0</v>
      </c>
      <c r="M203" s="69" t="s">
        <v>2</v>
      </c>
      <c r="N203" s="294"/>
      <c r="O203" s="58"/>
      <c r="P203" s="57"/>
      <c r="Q203" s="305"/>
      <c r="R203" s="70" t="s">
        <v>512</v>
      </c>
    </row>
    <row r="204" spans="1:18" s="2" customFormat="1" ht="33" customHeight="1" x14ac:dyDescent="0.3">
      <c r="A204" s="296">
        <v>7367</v>
      </c>
      <c r="B204" s="90" t="s">
        <v>25</v>
      </c>
      <c r="C204" s="91" t="s">
        <v>457</v>
      </c>
      <c r="D204" s="347" t="s">
        <v>511</v>
      </c>
      <c r="E204" s="137">
        <f t="shared" ref="E204:E235" si="25">SUM(F204:H204)</f>
        <v>75854</v>
      </c>
      <c r="F204" s="65">
        <v>71730</v>
      </c>
      <c r="G204" s="93">
        <v>2974</v>
      </c>
      <c r="H204" s="65">
        <v>1150</v>
      </c>
      <c r="I204" s="67">
        <v>2974</v>
      </c>
      <c r="J204" s="348">
        <v>0</v>
      </c>
      <c r="K204" s="53">
        <v>43</v>
      </c>
      <c r="L204" s="94">
        <v>43</v>
      </c>
      <c r="M204" s="87">
        <f t="shared" ref="M204:M246" si="26">(L204/K204)*100</f>
        <v>100</v>
      </c>
      <c r="N204" s="298"/>
      <c r="O204" s="299"/>
      <c r="P204" s="78" t="s">
        <v>66</v>
      </c>
      <c r="Q204" s="300" t="s">
        <v>122</v>
      </c>
      <c r="R204" s="80" t="s">
        <v>510</v>
      </c>
    </row>
    <row r="205" spans="1:18" s="2" customFormat="1" ht="27.6" x14ac:dyDescent="0.3">
      <c r="A205" s="303">
        <v>7369</v>
      </c>
      <c r="B205" s="62" t="s">
        <v>57</v>
      </c>
      <c r="C205" s="46" t="s">
        <v>196</v>
      </c>
      <c r="D205" s="327" t="s">
        <v>509</v>
      </c>
      <c r="E205" s="180">
        <f t="shared" si="25"/>
        <v>27644</v>
      </c>
      <c r="F205" s="49">
        <v>26191</v>
      </c>
      <c r="G205" s="82">
        <v>1136</v>
      </c>
      <c r="H205" s="49">
        <v>317</v>
      </c>
      <c r="I205" s="51">
        <v>1403</v>
      </c>
      <c r="J205" s="304">
        <v>0</v>
      </c>
      <c r="K205" s="82">
        <v>483</v>
      </c>
      <c r="L205" s="68">
        <v>477</v>
      </c>
      <c r="M205" s="84">
        <f t="shared" si="26"/>
        <v>98.757763975155271</v>
      </c>
      <c r="N205" s="294" t="s">
        <v>354</v>
      </c>
      <c r="O205" s="58" t="s">
        <v>84</v>
      </c>
      <c r="P205" s="57" t="s">
        <v>508</v>
      </c>
      <c r="Q205" s="305" t="s">
        <v>507</v>
      </c>
      <c r="R205" s="70" t="s">
        <v>506</v>
      </c>
    </row>
    <row r="206" spans="1:18" s="2" customFormat="1" x14ac:dyDescent="0.3">
      <c r="A206" s="296">
        <v>7370</v>
      </c>
      <c r="B206" s="90" t="s">
        <v>218</v>
      </c>
      <c r="C206" s="91" t="s">
        <v>196</v>
      </c>
      <c r="D206" s="133" t="s">
        <v>505</v>
      </c>
      <c r="E206" s="137">
        <f t="shared" si="25"/>
        <v>9385</v>
      </c>
      <c r="F206" s="65">
        <v>8527</v>
      </c>
      <c r="G206" s="93">
        <v>641</v>
      </c>
      <c r="H206" s="65">
        <v>217</v>
      </c>
      <c r="I206" s="67">
        <v>858</v>
      </c>
      <c r="J206" s="53">
        <v>0</v>
      </c>
      <c r="K206" s="53">
        <v>320</v>
      </c>
      <c r="L206" s="94">
        <v>313</v>
      </c>
      <c r="M206" s="87">
        <f t="shared" si="26"/>
        <v>97.8125</v>
      </c>
      <c r="N206" s="298" t="s">
        <v>205</v>
      </c>
      <c r="O206" s="299" t="s">
        <v>159</v>
      </c>
      <c r="P206" s="57" t="s">
        <v>504</v>
      </c>
      <c r="Q206" s="300" t="s">
        <v>225</v>
      </c>
      <c r="R206" s="80" t="s">
        <v>503</v>
      </c>
    </row>
    <row r="207" spans="1:18" s="2" customFormat="1" ht="27.6" x14ac:dyDescent="0.3">
      <c r="A207" s="303">
        <v>7371</v>
      </c>
      <c r="B207" s="62" t="s">
        <v>502</v>
      </c>
      <c r="C207" s="46" t="s">
        <v>196</v>
      </c>
      <c r="D207" s="327" t="s">
        <v>501</v>
      </c>
      <c r="E207" s="180">
        <f t="shared" si="25"/>
        <v>24963</v>
      </c>
      <c r="F207" s="49">
        <v>23618</v>
      </c>
      <c r="G207" s="82">
        <v>760</v>
      </c>
      <c r="H207" s="49">
        <v>585</v>
      </c>
      <c r="I207" s="51">
        <v>1345</v>
      </c>
      <c r="J207" s="304">
        <v>0</v>
      </c>
      <c r="K207" s="82">
        <v>350</v>
      </c>
      <c r="L207" s="68">
        <v>348</v>
      </c>
      <c r="M207" s="84">
        <f t="shared" si="26"/>
        <v>99.428571428571431</v>
      </c>
      <c r="N207" s="294" t="s">
        <v>212</v>
      </c>
      <c r="O207" s="58" t="s">
        <v>477</v>
      </c>
      <c r="P207" s="57" t="s">
        <v>500</v>
      </c>
      <c r="Q207" s="305" t="s">
        <v>499</v>
      </c>
      <c r="R207" s="70" t="s">
        <v>498</v>
      </c>
    </row>
    <row r="208" spans="1:18" s="2" customFormat="1" ht="27.6" x14ac:dyDescent="0.3">
      <c r="A208" s="303">
        <v>7373</v>
      </c>
      <c r="B208" s="62" t="s">
        <v>25</v>
      </c>
      <c r="C208" s="46" t="s">
        <v>196</v>
      </c>
      <c r="D208" s="327" t="s">
        <v>497</v>
      </c>
      <c r="E208" s="180">
        <f t="shared" si="25"/>
        <v>23902</v>
      </c>
      <c r="F208" s="49">
        <v>22464</v>
      </c>
      <c r="G208" s="82">
        <v>933</v>
      </c>
      <c r="H208" s="49">
        <v>505</v>
      </c>
      <c r="I208" s="51">
        <v>1438</v>
      </c>
      <c r="J208" s="304">
        <v>0</v>
      </c>
      <c r="K208" s="82">
        <v>391</v>
      </c>
      <c r="L208" s="68">
        <v>377</v>
      </c>
      <c r="M208" s="84">
        <f t="shared" si="26"/>
        <v>96.419437340153451</v>
      </c>
      <c r="N208" s="294" t="s">
        <v>113</v>
      </c>
      <c r="O208" s="58" t="s">
        <v>158</v>
      </c>
      <c r="P208" s="57" t="s">
        <v>496</v>
      </c>
      <c r="Q208" s="305" t="s">
        <v>495</v>
      </c>
      <c r="R208" s="70" t="s">
        <v>494</v>
      </c>
    </row>
    <row r="209" spans="1:18" s="2" customFormat="1" ht="33.75" customHeight="1" x14ac:dyDescent="0.3">
      <c r="A209" s="296">
        <v>7375</v>
      </c>
      <c r="B209" s="90" t="s">
        <v>25</v>
      </c>
      <c r="C209" s="91" t="s">
        <v>452</v>
      </c>
      <c r="D209" s="349" t="s">
        <v>493</v>
      </c>
      <c r="E209" s="137">
        <f t="shared" si="25"/>
        <v>15036</v>
      </c>
      <c r="F209" s="65">
        <v>13700</v>
      </c>
      <c r="G209" s="93">
        <v>424</v>
      </c>
      <c r="H209" s="65">
        <v>912</v>
      </c>
      <c r="I209" s="67">
        <v>782</v>
      </c>
      <c r="J209" s="53">
        <v>3300</v>
      </c>
      <c r="K209" s="53">
        <v>105</v>
      </c>
      <c r="L209" s="94">
        <v>103</v>
      </c>
      <c r="M209" s="87">
        <f t="shared" si="26"/>
        <v>98.095238095238088</v>
      </c>
      <c r="N209" s="298" t="s">
        <v>235</v>
      </c>
      <c r="O209" s="299" t="s">
        <v>382</v>
      </c>
      <c r="P209" s="333"/>
      <c r="Q209" s="300"/>
      <c r="R209" s="131" t="s">
        <v>492</v>
      </c>
    </row>
    <row r="210" spans="1:18" s="2" customFormat="1" ht="34.5" customHeight="1" x14ac:dyDescent="0.3">
      <c r="A210" s="296">
        <v>7381</v>
      </c>
      <c r="B210" s="99" t="s">
        <v>427</v>
      </c>
      <c r="C210" s="91" t="s">
        <v>432</v>
      </c>
      <c r="D210" s="133" t="s">
        <v>491</v>
      </c>
      <c r="E210" s="137">
        <f t="shared" si="25"/>
        <v>36850</v>
      </c>
      <c r="F210" s="65">
        <v>33000</v>
      </c>
      <c r="G210" s="93">
        <v>1600</v>
      </c>
      <c r="H210" s="65">
        <v>2250</v>
      </c>
      <c r="I210" s="67">
        <v>1760</v>
      </c>
      <c r="J210" s="348">
        <v>0</v>
      </c>
      <c r="K210" s="53">
        <v>700</v>
      </c>
      <c r="L210" s="94">
        <v>603</v>
      </c>
      <c r="M210" s="87">
        <f t="shared" si="26"/>
        <v>86.142857142857139</v>
      </c>
      <c r="N210" s="298" t="s">
        <v>106</v>
      </c>
      <c r="O210" s="299" t="s">
        <v>67</v>
      </c>
      <c r="P210" s="78"/>
      <c r="Q210" s="300"/>
      <c r="R210" s="70" t="s">
        <v>1025</v>
      </c>
    </row>
    <row r="211" spans="1:18" s="2" customFormat="1" ht="36.75" customHeight="1" x14ac:dyDescent="0.3">
      <c r="A211" s="296">
        <v>7382</v>
      </c>
      <c r="B211" s="90" t="s">
        <v>427</v>
      </c>
      <c r="C211" s="91" t="s">
        <v>432</v>
      </c>
      <c r="D211" s="133" t="s">
        <v>490</v>
      </c>
      <c r="E211" s="137">
        <f t="shared" si="25"/>
        <v>24800</v>
      </c>
      <c r="F211" s="65">
        <v>22000</v>
      </c>
      <c r="G211" s="93">
        <v>1100</v>
      </c>
      <c r="H211" s="65">
        <v>1700</v>
      </c>
      <c r="I211" s="67">
        <v>1430</v>
      </c>
      <c r="J211" s="297">
        <v>0</v>
      </c>
      <c r="K211" s="93">
        <v>500</v>
      </c>
      <c r="L211" s="94">
        <v>326</v>
      </c>
      <c r="M211" s="87">
        <f t="shared" si="26"/>
        <v>65.2</v>
      </c>
      <c r="N211" s="298" t="s">
        <v>171</v>
      </c>
      <c r="O211" s="299" t="s">
        <v>67</v>
      </c>
      <c r="P211" s="78"/>
      <c r="Q211" s="300"/>
      <c r="R211" s="80" t="s">
        <v>1026</v>
      </c>
    </row>
    <row r="212" spans="1:18" s="2" customFormat="1" ht="32.25" customHeight="1" x14ac:dyDescent="0.3">
      <c r="A212" s="303">
        <v>7384</v>
      </c>
      <c r="B212" s="62" t="s">
        <v>71</v>
      </c>
      <c r="C212" s="46" t="s">
        <v>196</v>
      </c>
      <c r="D212" s="324" t="s">
        <v>489</v>
      </c>
      <c r="E212" s="180">
        <f t="shared" si="25"/>
        <v>1910</v>
      </c>
      <c r="F212" s="49">
        <v>1647</v>
      </c>
      <c r="G212" s="82">
        <v>211</v>
      </c>
      <c r="H212" s="49">
        <v>52</v>
      </c>
      <c r="I212" s="51">
        <v>263</v>
      </c>
      <c r="J212" s="304">
        <v>0</v>
      </c>
      <c r="K212" s="82">
        <v>20</v>
      </c>
      <c r="L212" s="68">
        <v>17</v>
      </c>
      <c r="M212" s="84">
        <f t="shared" si="26"/>
        <v>85</v>
      </c>
      <c r="N212" s="294" t="s">
        <v>354</v>
      </c>
      <c r="O212" s="58" t="s">
        <v>113</v>
      </c>
      <c r="P212" s="57" t="s">
        <v>488</v>
      </c>
      <c r="Q212" s="305" t="s">
        <v>487</v>
      </c>
      <c r="R212" s="70" t="s">
        <v>486</v>
      </c>
    </row>
    <row r="213" spans="1:18" s="2" customFormat="1" ht="31.5" customHeight="1" x14ac:dyDescent="0.3">
      <c r="A213" s="303">
        <v>7387</v>
      </c>
      <c r="B213" s="62" t="s">
        <v>12</v>
      </c>
      <c r="C213" s="46" t="s">
        <v>423</v>
      </c>
      <c r="D213" s="133" t="s">
        <v>485</v>
      </c>
      <c r="E213" s="137">
        <f t="shared" si="25"/>
        <v>7150</v>
      </c>
      <c r="F213" s="49">
        <v>6800</v>
      </c>
      <c r="G213" s="82">
        <v>350</v>
      </c>
      <c r="H213" s="49">
        <v>0</v>
      </c>
      <c r="I213" s="51">
        <v>7150</v>
      </c>
      <c r="J213" s="304">
        <v>0</v>
      </c>
      <c r="K213" s="82">
        <v>930</v>
      </c>
      <c r="L213" s="68">
        <v>909</v>
      </c>
      <c r="M213" s="84">
        <f t="shared" si="26"/>
        <v>97.741935483870961</v>
      </c>
      <c r="N213" s="294"/>
      <c r="O213" s="58"/>
      <c r="P213" s="57" t="s">
        <v>484</v>
      </c>
      <c r="Q213" s="305"/>
      <c r="R213" s="70" t="s">
        <v>483</v>
      </c>
    </row>
    <row r="214" spans="1:18" ht="66" customHeight="1" x14ac:dyDescent="0.3">
      <c r="A214" s="303">
        <v>7395</v>
      </c>
      <c r="B214" s="62" t="s">
        <v>391</v>
      </c>
      <c r="C214" s="46" t="s">
        <v>432</v>
      </c>
      <c r="D214" s="274" t="s">
        <v>482</v>
      </c>
      <c r="E214" s="180">
        <f t="shared" si="25"/>
        <v>122800</v>
      </c>
      <c r="F214" s="49">
        <v>116400</v>
      </c>
      <c r="G214" s="82">
        <v>4800</v>
      </c>
      <c r="H214" s="49">
        <v>1600</v>
      </c>
      <c r="I214" s="51">
        <v>4896</v>
      </c>
      <c r="J214" s="304">
        <v>0</v>
      </c>
      <c r="K214" s="93">
        <v>1000</v>
      </c>
      <c r="L214" s="68">
        <v>544</v>
      </c>
      <c r="M214" s="84">
        <f t="shared" si="26"/>
        <v>54.400000000000006</v>
      </c>
      <c r="N214" s="294" t="s">
        <v>127</v>
      </c>
      <c r="O214" s="58" t="s">
        <v>127</v>
      </c>
      <c r="P214" s="57" t="s">
        <v>162</v>
      </c>
      <c r="Q214" s="305"/>
      <c r="R214" s="743" t="s">
        <v>1028</v>
      </c>
    </row>
    <row r="215" spans="1:18" ht="41.4" x14ac:dyDescent="0.3">
      <c r="A215" s="296">
        <v>7396</v>
      </c>
      <c r="B215" s="90" t="s">
        <v>154</v>
      </c>
      <c r="C215" s="91" t="s">
        <v>432</v>
      </c>
      <c r="D215" s="133" t="s">
        <v>481</v>
      </c>
      <c r="E215" s="277">
        <f t="shared" si="25"/>
        <v>6000</v>
      </c>
      <c r="F215" s="65">
        <v>4500</v>
      </c>
      <c r="G215" s="93">
        <v>900</v>
      </c>
      <c r="H215" s="65">
        <v>600</v>
      </c>
      <c r="I215" s="67">
        <v>985</v>
      </c>
      <c r="J215" s="297">
        <v>0</v>
      </c>
      <c r="K215" s="93">
        <v>750</v>
      </c>
      <c r="L215" s="94">
        <v>416</v>
      </c>
      <c r="M215" s="87">
        <f t="shared" si="26"/>
        <v>55.466666666666661</v>
      </c>
      <c r="N215" s="298" t="s">
        <v>67</v>
      </c>
      <c r="O215" s="299" t="s">
        <v>67</v>
      </c>
      <c r="P215" s="78"/>
      <c r="Q215" s="300"/>
      <c r="R215" s="70" t="s">
        <v>1029</v>
      </c>
    </row>
    <row r="216" spans="1:18" ht="27.6" x14ac:dyDescent="0.3">
      <c r="A216" s="303">
        <v>7397</v>
      </c>
      <c r="B216" s="62" t="s">
        <v>427</v>
      </c>
      <c r="C216" s="46" t="s">
        <v>432</v>
      </c>
      <c r="D216" s="307" t="s">
        <v>480</v>
      </c>
      <c r="E216" s="277">
        <f t="shared" si="25"/>
        <v>22100</v>
      </c>
      <c r="F216" s="49">
        <v>19500</v>
      </c>
      <c r="G216" s="82">
        <v>1400</v>
      </c>
      <c r="H216" s="49">
        <v>1200</v>
      </c>
      <c r="I216" s="51">
        <v>1429</v>
      </c>
      <c r="J216" s="304">
        <v>0</v>
      </c>
      <c r="K216" s="82">
        <v>700</v>
      </c>
      <c r="L216" s="68">
        <v>381</v>
      </c>
      <c r="M216" s="84">
        <f t="shared" si="26"/>
        <v>54.428571428571423</v>
      </c>
      <c r="N216" s="294" t="s">
        <v>106</v>
      </c>
      <c r="O216" s="58"/>
      <c r="P216" s="57"/>
      <c r="Q216" s="305"/>
      <c r="R216" s="70" t="s">
        <v>1030</v>
      </c>
    </row>
    <row r="217" spans="1:18" s="2" customFormat="1" ht="29.25" customHeight="1" x14ac:dyDescent="0.3">
      <c r="A217" s="303">
        <v>7398</v>
      </c>
      <c r="B217" s="62" t="s">
        <v>12</v>
      </c>
      <c r="C217" s="46" t="s">
        <v>423</v>
      </c>
      <c r="D217" s="625" t="s">
        <v>479</v>
      </c>
      <c r="E217" s="279">
        <f t="shared" si="25"/>
        <v>2147</v>
      </c>
      <c r="F217" s="49">
        <v>2047</v>
      </c>
      <c r="G217" s="82">
        <v>100</v>
      </c>
      <c r="H217" s="49">
        <v>0</v>
      </c>
      <c r="I217" s="51">
        <v>2147</v>
      </c>
      <c r="J217" s="304">
        <v>0</v>
      </c>
      <c r="K217" s="82">
        <v>530</v>
      </c>
      <c r="L217" s="68">
        <v>417</v>
      </c>
      <c r="M217" s="84">
        <f t="shared" si="26"/>
        <v>78.679245283018872</v>
      </c>
      <c r="N217" s="294"/>
      <c r="O217" s="58"/>
      <c r="P217" s="57" t="s">
        <v>478</v>
      </c>
      <c r="Q217" s="305" t="s">
        <v>477</v>
      </c>
      <c r="R217" s="70" t="s">
        <v>476</v>
      </c>
    </row>
    <row r="218" spans="1:18" s="2" customFormat="1" ht="27.6" x14ac:dyDescent="0.3">
      <c r="A218" s="303">
        <v>7400</v>
      </c>
      <c r="B218" s="62" t="s">
        <v>109</v>
      </c>
      <c r="C218" s="46" t="s">
        <v>196</v>
      </c>
      <c r="D218" s="133" t="s">
        <v>475</v>
      </c>
      <c r="E218" s="279">
        <f t="shared" si="25"/>
        <v>17685</v>
      </c>
      <c r="F218" s="49">
        <v>16610</v>
      </c>
      <c r="G218" s="82">
        <v>846</v>
      </c>
      <c r="H218" s="49">
        <v>229</v>
      </c>
      <c r="I218" s="51">
        <v>1075</v>
      </c>
      <c r="J218" s="304">
        <v>0</v>
      </c>
      <c r="K218" s="82">
        <v>230</v>
      </c>
      <c r="L218" s="68">
        <v>229</v>
      </c>
      <c r="M218" s="84">
        <f t="shared" si="26"/>
        <v>99.565217391304344</v>
      </c>
      <c r="N218" s="294" t="s">
        <v>171</v>
      </c>
      <c r="O218" s="58" t="s">
        <v>111</v>
      </c>
      <c r="P218" s="57" t="s">
        <v>474</v>
      </c>
      <c r="Q218" s="305" t="s">
        <v>473</v>
      </c>
      <c r="R218" s="70" t="s">
        <v>472</v>
      </c>
    </row>
    <row r="219" spans="1:18" s="2" customFormat="1" ht="27.6" x14ac:dyDescent="0.3">
      <c r="A219" s="296">
        <v>7401</v>
      </c>
      <c r="B219" s="90" t="s">
        <v>471</v>
      </c>
      <c r="C219" s="91" t="s">
        <v>196</v>
      </c>
      <c r="D219" s="274" t="s">
        <v>470</v>
      </c>
      <c r="E219" s="277">
        <f t="shared" si="25"/>
        <v>11760</v>
      </c>
      <c r="F219" s="65">
        <v>10641</v>
      </c>
      <c r="G219" s="93">
        <v>975</v>
      </c>
      <c r="H219" s="65">
        <v>144</v>
      </c>
      <c r="I219" s="67">
        <v>1118</v>
      </c>
      <c r="J219" s="297">
        <v>0</v>
      </c>
      <c r="K219" s="93">
        <v>601</v>
      </c>
      <c r="L219" s="94">
        <v>599</v>
      </c>
      <c r="M219" s="87">
        <f t="shared" si="26"/>
        <v>99.667221297836932</v>
      </c>
      <c r="N219" s="298" t="s">
        <v>321</v>
      </c>
      <c r="O219" s="299" t="s">
        <v>150</v>
      </c>
      <c r="P219" s="78" t="s">
        <v>469</v>
      </c>
      <c r="Q219" s="300" t="s">
        <v>468</v>
      </c>
      <c r="R219" s="80" t="s">
        <v>467</v>
      </c>
    </row>
    <row r="220" spans="1:18" s="2" customFormat="1" ht="24.75" customHeight="1" x14ac:dyDescent="0.3">
      <c r="A220" s="296">
        <v>7404</v>
      </c>
      <c r="B220" s="90" t="s">
        <v>12</v>
      </c>
      <c r="C220" s="91" t="s">
        <v>423</v>
      </c>
      <c r="D220" s="274" t="s">
        <v>466</v>
      </c>
      <c r="E220" s="277">
        <f t="shared" si="25"/>
        <v>3400</v>
      </c>
      <c r="F220" s="65">
        <v>3300</v>
      </c>
      <c r="G220" s="93">
        <v>100</v>
      </c>
      <c r="H220" s="65">
        <v>0</v>
      </c>
      <c r="I220" s="67">
        <v>3400</v>
      </c>
      <c r="J220" s="297">
        <v>0</v>
      </c>
      <c r="K220" s="93">
        <v>3400</v>
      </c>
      <c r="L220" s="94">
        <v>2971</v>
      </c>
      <c r="M220" s="87">
        <f t="shared" si="26"/>
        <v>87.382352941176464</v>
      </c>
      <c r="N220" s="298"/>
      <c r="O220" s="299"/>
      <c r="P220" s="78" t="s">
        <v>465</v>
      </c>
      <c r="Q220" s="300"/>
      <c r="R220" s="80" t="s">
        <v>165</v>
      </c>
    </row>
    <row r="221" spans="1:18" s="2" customFormat="1" ht="24" customHeight="1" x14ac:dyDescent="0.3">
      <c r="A221" s="303">
        <v>7408</v>
      </c>
      <c r="B221" s="62" t="s">
        <v>464</v>
      </c>
      <c r="C221" s="46" t="s">
        <v>423</v>
      </c>
      <c r="D221" s="133" t="s">
        <v>463</v>
      </c>
      <c r="E221" s="279">
        <f t="shared" si="25"/>
        <v>7950</v>
      </c>
      <c r="F221" s="49">
        <v>7500</v>
      </c>
      <c r="G221" s="82">
        <v>450</v>
      </c>
      <c r="H221" s="49">
        <v>0</v>
      </c>
      <c r="I221" s="51">
        <v>450</v>
      </c>
      <c r="J221" s="304">
        <v>0</v>
      </c>
      <c r="K221" s="82">
        <v>412</v>
      </c>
      <c r="L221" s="68">
        <v>242</v>
      </c>
      <c r="M221" s="84">
        <f t="shared" si="26"/>
        <v>58.737864077669897</v>
      </c>
      <c r="N221" s="294" t="s">
        <v>159</v>
      </c>
      <c r="O221" s="58" t="s">
        <v>44</v>
      </c>
      <c r="P221" s="57" t="s">
        <v>9</v>
      </c>
      <c r="Q221" s="305" t="s">
        <v>8</v>
      </c>
      <c r="R221" s="80" t="s">
        <v>462</v>
      </c>
    </row>
    <row r="222" spans="1:18" s="2" customFormat="1" ht="33.75" customHeight="1" x14ac:dyDescent="0.3">
      <c r="A222" s="303">
        <v>7409</v>
      </c>
      <c r="B222" s="62" t="s">
        <v>12</v>
      </c>
      <c r="C222" s="46" t="s">
        <v>457</v>
      </c>
      <c r="D222" s="133" t="s">
        <v>461</v>
      </c>
      <c r="E222" s="279">
        <f t="shared" si="25"/>
        <v>58945</v>
      </c>
      <c r="F222" s="49">
        <v>57076</v>
      </c>
      <c r="G222" s="82">
        <v>1319</v>
      </c>
      <c r="H222" s="49">
        <v>550</v>
      </c>
      <c r="I222" s="51">
        <v>1319</v>
      </c>
      <c r="J222" s="304">
        <v>0</v>
      </c>
      <c r="K222" s="82">
        <v>714</v>
      </c>
      <c r="L222" s="68">
        <v>714</v>
      </c>
      <c r="M222" s="84">
        <f t="shared" si="26"/>
        <v>100</v>
      </c>
      <c r="N222" s="294"/>
      <c r="O222" s="58"/>
      <c r="P222" s="57" t="s">
        <v>9</v>
      </c>
      <c r="Q222" s="305" t="s">
        <v>9</v>
      </c>
      <c r="R222" s="70" t="s">
        <v>460</v>
      </c>
    </row>
    <row r="223" spans="1:18" s="2" customFormat="1" ht="33.75" customHeight="1" x14ac:dyDescent="0.3">
      <c r="A223" s="303">
        <v>7413</v>
      </c>
      <c r="B223" s="62" t="s">
        <v>12</v>
      </c>
      <c r="C223" s="46" t="s">
        <v>457</v>
      </c>
      <c r="D223" s="133" t="s">
        <v>459</v>
      </c>
      <c r="E223" s="279">
        <f t="shared" si="25"/>
        <v>18745</v>
      </c>
      <c r="F223" s="49">
        <v>17587</v>
      </c>
      <c r="G223" s="82">
        <v>908</v>
      </c>
      <c r="H223" s="49">
        <v>250</v>
      </c>
      <c r="I223" s="51">
        <v>908</v>
      </c>
      <c r="J223" s="304">
        <v>0</v>
      </c>
      <c r="K223" s="82">
        <v>466</v>
      </c>
      <c r="L223" s="68">
        <v>466</v>
      </c>
      <c r="M223" s="84">
        <f t="shared" si="26"/>
        <v>100</v>
      </c>
      <c r="N223" s="294" t="s">
        <v>68</v>
      </c>
      <c r="O223" s="58"/>
      <c r="P223" s="57" t="s">
        <v>9</v>
      </c>
      <c r="Q223" s="305" t="s">
        <v>9</v>
      </c>
      <c r="R223" s="70" t="s">
        <v>458</v>
      </c>
    </row>
    <row r="224" spans="1:18" s="2" customFormat="1" ht="24.75" customHeight="1" x14ac:dyDescent="0.3">
      <c r="A224" s="296">
        <v>7414</v>
      </c>
      <c r="B224" s="90" t="s">
        <v>237</v>
      </c>
      <c r="C224" s="91" t="s">
        <v>457</v>
      </c>
      <c r="D224" s="274" t="s">
        <v>456</v>
      </c>
      <c r="E224" s="277">
        <f t="shared" si="25"/>
        <v>15653</v>
      </c>
      <c r="F224" s="65">
        <v>14280</v>
      </c>
      <c r="G224" s="93">
        <v>1023</v>
      </c>
      <c r="H224" s="65">
        <v>350</v>
      </c>
      <c r="I224" s="67">
        <v>1023</v>
      </c>
      <c r="J224" s="297">
        <v>0</v>
      </c>
      <c r="K224" s="93">
        <v>550</v>
      </c>
      <c r="L224" s="94">
        <v>549</v>
      </c>
      <c r="M224" s="87">
        <f t="shared" si="26"/>
        <v>99.818181818181813</v>
      </c>
      <c r="N224" s="298"/>
      <c r="O224" s="299"/>
      <c r="P224" s="78" t="s">
        <v>441</v>
      </c>
      <c r="Q224" s="300" t="s">
        <v>441</v>
      </c>
      <c r="R224" s="80" t="s">
        <v>455</v>
      </c>
    </row>
    <row r="225" spans="1:18" s="2" customFormat="1" ht="24" customHeight="1" x14ac:dyDescent="0.3">
      <c r="A225" s="296">
        <v>7415</v>
      </c>
      <c r="B225" s="90" t="s">
        <v>12</v>
      </c>
      <c r="C225" s="91" t="s">
        <v>452</v>
      </c>
      <c r="D225" s="274" t="s">
        <v>454</v>
      </c>
      <c r="E225" s="279">
        <f t="shared" si="25"/>
        <v>7902</v>
      </c>
      <c r="F225" s="49">
        <v>6599</v>
      </c>
      <c r="G225" s="82">
        <v>545</v>
      </c>
      <c r="H225" s="49">
        <v>758</v>
      </c>
      <c r="I225" s="51">
        <v>603</v>
      </c>
      <c r="J225" s="304">
        <v>0</v>
      </c>
      <c r="K225" s="53">
        <v>303</v>
      </c>
      <c r="L225" s="68">
        <v>303</v>
      </c>
      <c r="M225" s="84">
        <f t="shared" si="26"/>
        <v>100</v>
      </c>
      <c r="N225" s="294" t="s">
        <v>113</v>
      </c>
      <c r="O225" s="58"/>
      <c r="P225" s="57"/>
      <c r="Q225" s="305"/>
      <c r="R225" s="144" t="s">
        <v>453</v>
      </c>
    </row>
    <row r="226" spans="1:18" s="2" customFormat="1" ht="32.25" customHeight="1" x14ac:dyDescent="0.3">
      <c r="A226" s="303">
        <v>7416</v>
      </c>
      <c r="B226" s="62" t="s">
        <v>25</v>
      </c>
      <c r="C226" s="46" t="s">
        <v>452</v>
      </c>
      <c r="D226" s="324" t="s">
        <v>451</v>
      </c>
      <c r="E226" s="279">
        <f t="shared" si="25"/>
        <v>15699</v>
      </c>
      <c r="F226" s="49">
        <v>14109</v>
      </c>
      <c r="G226" s="82">
        <v>835</v>
      </c>
      <c r="H226" s="49">
        <v>755</v>
      </c>
      <c r="I226" s="51">
        <v>992</v>
      </c>
      <c r="J226" s="304">
        <v>0</v>
      </c>
      <c r="K226" s="134">
        <v>440</v>
      </c>
      <c r="L226" s="68">
        <v>436</v>
      </c>
      <c r="M226" s="84">
        <f t="shared" si="26"/>
        <v>99.090909090909093</v>
      </c>
      <c r="N226" s="294"/>
      <c r="O226" s="58"/>
      <c r="P226" s="57"/>
      <c r="Q226" s="305"/>
      <c r="R226" s="131" t="s">
        <v>450</v>
      </c>
    </row>
    <row r="227" spans="1:18" s="2" customFormat="1" ht="24.75" customHeight="1" x14ac:dyDescent="0.3">
      <c r="A227" s="296">
        <v>7417</v>
      </c>
      <c r="B227" s="90" t="s">
        <v>427</v>
      </c>
      <c r="C227" s="91" t="s">
        <v>439</v>
      </c>
      <c r="D227" s="274" t="s">
        <v>449</v>
      </c>
      <c r="E227" s="279">
        <f t="shared" si="25"/>
        <v>1050</v>
      </c>
      <c r="F227" s="49">
        <v>850</v>
      </c>
      <c r="G227" s="82">
        <v>200</v>
      </c>
      <c r="H227" s="49">
        <v>0</v>
      </c>
      <c r="I227" s="51">
        <v>200</v>
      </c>
      <c r="J227" s="304">
        <v>0</v>
      </c>
      <c r="K227" s="53">
        <v>1358</v>
      </c>
      <c r="L227" s="68">
        <v>777</v>
      </c>
      <c r="M227" s="84">
        <f t="shared" si="26"/>
        <v>57.21649484536082</v>
      </c>
      <c r="N227" s="294" t="s">
        <v>27</v>
      </c>
      <c r="O227" s="58" t="s">
        <v>27</v>
      </c>
      <c r="P227" s="57" t="s">
        <v>97</v>
      </c>
      <c r="Q227" s="305" t="s">
        <v>67</v>
      </c>
      <c r="R227" s="70" t="s">
        <v>165</v>
      </c>
    </row>
    <row r="228" spans="1:18" s="2" customFormat="1" ht="41.4" x14ac:dyDescent="0.3">
      <c r="A228" s="296">
        <v>7418</v>
      </c>
      <c r="B228" s="90"/>
      <c r="C228" s="91" t="s">
        <v>439</v>
      </c>
      <c r="D228" s="274" t="s">
        <v>448</v>
      </c>
      <c r="E228" s="279">
        <f t="shared" si="25"/>
        <v>2640</v>
      </c>
      <c r="F228" s="49">
        <v>2450</v>
      </c>
      <c r="G228" s="82">
        <v>190</v>
      </c>
      <c r="H228" s="49">
        <v>0</v>
      </c>
      <c r="I228" s="51">
        <v>190</v>
      </c>
      <c r="J228" s="304">
        <v>0</v>
      </c>
      <c r="K228" s="53">
        <v>1187</v>
      </c>
      <c r="L228" s="68">
        <v>186</v>
      </c>
      <c r="M228" s="84">
        <f t="shared" si="26"/>
        <v>15.669755686604885</v>
      </c>
      <c r="N228" s="294" t="s">
        <v>446</v>
      </c>
      <c r="O228" s="58" t="s">
        <v>445</v>
      </c>
      <c r="P228" s="57" t="s">
        <v>68</v>
      </c>
      <c r="Q228" s="305" t="s">
        <v>444</v>
      </c>
      <c r="R228" s="70" t="s">
        <v>165</v>
      </c>
    </row>
    <row r="229" spans="1:18" ht="41.4" x14ac:dyDescent="0.3">
      <c r="A229" s="296">
        <v>7419</v>
      </c>
      <c r="B229" s="90"/>
      <c r="C229" s="91" t="s">
        <v>439</v>
      </c>
      <c r="D229" s="274" t="s">
        <v>447</v>
      </c>
      <c r="E229" s="279">
        <f t="shared" si="25"/>
        <v>3980</v>
      </c>
      <c r="F229" s="49">
        <v>3700</v>
      </c>
      <c r="G229" s="82">
        <v>280</v>
      </c>
      <c r="H229" s="49">
        <v>0</v>
      </c>
      <c r="I229" s="51">
        <v>280</v>
      </c>
      <c r="J229" s="304">
        <v>0</v>
      </c>
      <c r="K229" s="53">
        <v>271</v>
      </c>
      <c r="L229" s="68">
        <v>271</v>
      </c>
      <c r="M229" s="84">
        <f t="shared" si="26"/>
        <v>100</v>
      </c>
      <c r="N229" s="294" t="s">
        <v>446</v>
      </c>
      <c r="O229" s="58" t="s">
        <v>445</v>
      </c>
      <c r="P229" s="57" t="s">
        <v>67</v>
      </c>
      <c r="Q229" s="305" t="s">
        <v>444</v>
      </c>
      <c r="R229" s="70" t="s">
        <v>443</v>
      </c>
    </row>
    <row r="230" spans="1:18" ht="30" customHeight="1" x14ac:dyDescent="0.3">
      <c r="A230" s="296">
        <v>7420</v>
      </c>
      <c r="B230" s="90" t="s">
        <v>71</v>
      </c>
      <c r="C230" s="91" t="s">
        <v>439</v>
      </c>
      <c r="D230" s="274" t="s">
        <v>442</v>
      </c>
      <c r="E230" s="277">
        <f t="shared" si="25"/>
        <v>8600</v>
      </c>
      <c r="F230" s="65">
        <v>7600</v>
      </c>
      <c r="G230" s="93">
        <v>1000</v>
      </c>
      <c r="H230" s="65">
        <v>0</v>
      </c>
      <c r="I230" s="67">
        <v>285</v>
      </c>
      <c r="J230" s="297">
        <v>0</v>
      </c>
      <c r="K230" s="53">
        <v>300</v>
      </c>
      <c r="L230" s="94">
        <v>284</v>
      </c>
      <c r="M230" s="87">
        <f t="shared" si="26"/>
        <v>94.666666666666671</v>
      </c>
      <c r="N230" s="298" t="s">
        <v>102</v>
      </c>
      <c r="O230" s="299" t="s">
        <v>100</v>
      </c>
      <c r="P230" s="78" t="s">
        <v>6</v>
      </c>
      <c r="Q230" s="300" t="s">
        <v>441</v>
      </c>
      <c r="R230" s="80" t="s">
        <v>440</v>
      </c>
    </row>
    <row r="231" spans="1:18" ht="27.6" x14ac:dyDescent="0.3">
      <c r="A231" s="296">
        <v>7421</v>
      </c>
      <c r="B231" s="90" t="s">
        <v>12</v>
      </c>
      <c r="C231" s="91" t="s">
        <v>439</v>
      </c>
      <c r="D231" s="133" t="s">
        <v>438</v>
      </c>
      <c r="E231" s="277">
        <f t="shared" si="25"/>
        <v>8503</v>
      </c>
      <c r="F231" s="65">
        <v>7500</v>
      </c>
      <c r="G231" s="93">
        <v>1003</v>
      </c>
      <c r="H231" s="65">
        <v>0</v>
      </c>
      <c r="I231" s="67">
        <v>1003</v>
      </c>
      <c r="J231" s="297">
        <v>0</v>
      </c>
      <c r="K231" s="53">
        <v>605</v>
      </c>
      <c r="L231" s="94">
        <v>605</v>
      </c>
      <c r="M231" s="87">
        <f t="shared" si="26"/>
        <v>100</v>
      </c>
      <c r="N231" s="298" t="s">
        <v>220</v>
      </c>
      <c r="O231" s="299" t="s">
        <v>220</v>
      </c>
      <c r="P231" s="78" t="s">
        <v>162</v>
      </c>
      <c r="Q231" s="300" t="s">
        <v>9</v>
      </c>
      <c r="R231" s="80" t="s">
        <v>437</v>
      </c>
    </row>
    <row r="232" spans="1:18" s="2" customFormat="1" ht="24.75" customHeight="1" x14ac:dyDescent="0.3">
      <c r="A232" s="296">
        <v>7422</v>
      </c>
      <c r="B232" s="90" t="s">
        <v>12</v>
      </c>
      <c r="C232" s="91" t="s">
        <v>423</v>
      </c>
      <c r="D232" s="133" t="s">
        <v>436</v>
      </c>
      <c r="E232" s="277">
        <f t="shared" si="25"/>
        <v>15757</v>
      </c>
      <c r="F232" s="65">
        <v>15087</v>
      </c>
      <c r="G232" s="93">
        <v>470</v>
      </c>
      <c r="H232" s="65">
        <v>200</v>
      </c>
      <c r="I232" s="67">
        <v>15757</v>
      </c>
      <c r="J232" s="297">
        <v>0</v>
      </c>
      <c r="K232" s="53">
        <v>13000</v>
      </c>
      <c r="L232" s="94">
        <v>11731</v>
      </c>
      <c r="M232" s="87">
        <f t="shared" si="26"/>
        <v>90.238461538461536</v>
      </c>
      <c r="N232" s="298"/>
      <c r="O232" s="299"/>
      <c r="P232" s="78" t="s">
        <v>435</v>
      </c>
      <c r="Q232" s="300"/>
      <c r="R232" s="80" t="s">
        <v>165</v>
      </c>
    </row>
    <row r="233" spans="1:18" s="2" customFormat="1" ht="25.5" customHeight="1" x14ac:dyDescent="0.3">
      <c r="A233" s="350">
        <v>7423</v>
      </c>
      <c r="B233" s="351" t="s">
        <v>12</v>
      </c>
      <c r="C233" s="345" t="s">
        <v>423</v>
      </c>
      <c r="D233" s="352" t="s">
        <v>434</v>
      </c>
      <c r="E233" s="277">
        <f t="shared" si="25"/>
        <v>7250</v>
      </c>
      <c r="F233" s="353">
        <v>6500</v>
      </c>
      <c r="G233" s="354">
        <v>550</v>
      </c>
      <c r="H233" s="353">
        <v>200</v>
      </c>
      <c r="I233" s="355">
        <v>550</v>
      </c>
      <c r="J233" s="356">
        <v>0</v>
      </c>
      <c r="K233" s="357">
        <v>10</v>
      </c>
      <c r="L233" s="358">
        <v>0</v>
      </c>
      <c r="M233" s="359">
        <f t="shared" si="26"/>
        <v>0</v>
      </c>
      <c r="N233" s="360"/>
      <c r="O233" s="361"/>
      <c r="P233" s="362" t="s">
        <v>421</v>
      </c>
      <c r="Q233" s="363"/>
      <c r="R233" s="364" t="s">
        <v>1084</v>
      </c>
    </row>
    <row r="234" spans="1:18" s="2" customFormat="1" ht="27.75" customHeight="1" x14ac:dyDescent="0.3">
      <c r="A234" s="296">
        <v>7427</v>
      </c>
      <c r="B234" s="90" t="s">
        <v>12</v>
      </c>
      <c r="C234" s="91" t="s">
        <v>423</v>
      </c>
      <c r="D234" s="133" t="s">
        <v>433</v>
      </c>
      <c r="E234" s="277">
        <f t="shared" si="25"/>
        <v>14900</v>
      </c>
      <c r="F234" s="353">
        <v>14500</v>
      </c>
      <c r="G234" s="354">
        <v>200</v>
      </c>
      <c r="H234" s="353">
        <v>200</v>
      </c>
      <c r="I234" s="355">
        <v>200</v>
      </c>
      <c r="J234" s="356">
        <v>0</v>
      </c>
      <c r="K234" s="357">
        <v>190</v>
      </c>
      <c r="L234" s="358">
        <v>186</v>
      </c>
      <c r="M234" s="359">
        <f t="shared" si="26"/>
        <v>97.894736842105274</v>
      </c>
      <c r="N234" s="360"/>
      <c r="O234" s="361" t="s">
        <v>84</v>
      </c>
      <c r="P234" s="362" t="s">
        <v>421</v>
      </c>
      <c r="Q234" s="363"/>
      <c r="R234" s="364" t="s">
        <v>1084</v>
      </c>
    </row>
    <row r="235" spans="1:18" ht="48.75" customHeight="1" x14ac:dyDescent="0.3">
      <c r="A235" s="296">
        <v>7438</v>
      </c>
      <c r="B235" s="90" t="s">
        <v>154</v>
      </c>
      <c r="C235" s="91" t="s">
        <v>432</v>
      </c>
      <c r="D235" s="133" t="s">
        <v>431</v>
      </c>
      <c r="E235" s="277">
        <f t="shared" si="25"/>
        <v>3100</v>
      </c>
      <c r="F235" s="65">
        <v>2800</v>
      </c>
      <c r="G235" s="93">
        <v>100</v>
      </c>
      <c r="H235" s="65">
        <v>200</v>
      </c>
      <c r="I235" s="67">
        <v>56</v>
      </c>
      <c r="J235" s="297">
        <v>0</v>
      </c>
      <c r="K235" s="53">
        <v>200</v>
      </c>
      <c r="L235" s="94">
        <v>56</v>
      </c>
      <c r="M235" s="87">
        <f t="shared" si="26"/>
        <v>28.000000000000004</v>
      </c>
      <c r="N235" s="298"/>
      <c r="O235" s="299" t="s">
        <v>430</v>
      </c>
      <c r="P235" s="78" t="s">
        <v>429</v>
      </c>
      <c r="Q235" s="300" t="s">
        <v>67</v>
      </c>
      <c r="R235" s="80" t="s">
        <v>428</v>
      </c>
    </row>
    <row r="236" spans="1:18" ht="48" customHeight="1" x14ac:dyDescent="0.3">
      <c r="A236" s="296">
        <v>7448</v>
      </c>
      <c r="B236" s="90" t="s">
        <v>71</v>
      </c>
      <c r="C236" s="91" t="s">
        <v>424</v>
      </c>
      <c r="D236" s="365" t="s">
        <v>426</v>
      </c>
      <c r="E236" s="180">
        <f t="shared" ref="E236:E238" si="27">SUM(F236:H236)</f>
        <v>15665</v>
      </c>
      <c r="F236" s="65">
        <v>14460</v>
      </c>
      <c r="G236" s="93">
        <v>987</v>
      </c>
      <c r="H236" s="65">
        <v>218</v>
      </c>
      <c r="I236" s="67">
        <v>987</v>
      </c>
      <c r="J236" s="297">
        <v>0</v>
      </c>
      <c r="K236" s="53">
        <v>182</v>
      </c>
      <c r="L236" s="94">
        <v>182</v>
      </c>
      <c r="M236" s="87">
        <f t="shared" si="26"/>
        <v>100</v>
      </c>
      <c r="N236" s="298"/>
      <c r="O236" s="309"/>
      <c r="P236" s="194"/>
      <c r="Q236" s="366"/>
      <c r="R236" s="131" t="s">
        <v>1083</v>
      </c>
    </row>
    <row r="237" spans="1:18" ht="46.5" customHeight="1" x14ac:dyDescent="0.3">
      <c r="A237" s="296">
        <v>7449</v>
      </c>
      <c r="B237" s="90" t="s">
        <v>12</v>
      </c>
      <c r="C237" s="91" t="s">
        <v>424</v>
      </c>
      <c r="D237" s="365" t="s">
        <v>425</v>
      </c>
      <c r="E237" s="137">
        <f t="shared" si="27"/>
        <v>2339</v>
      </c>
      <c r="F237" s="93">
        <v>2280</v>
      </c>
      <c r="G237" s="93">
        <v>34</v>
      </c>
      <c r="H237" s="65">
        <v>25</v>
      </c>
      <c r="I237" s="67">
        <v>34</v>
      </c>
      <c r="J237" s="297">
        <v>0</v>
      </c>
      <c r="K237" s="53">
        <v>85</v>
      </c>
      <c r="L237" s="94">
        <v>85</v>
      </c>
      <c r="M237" s="87">
        <f t="shared" si="26"/>
        <v>100</v>
      </c>
      <c r="N237" s="298"/>
      <c r="O237" s="309"/>
      <c r="P237" s="194"/>
      <c r="Q237" s="366"/>
      <c r="R237" s="131" t="s">
        <v>1082</v>
      </c>
    </row>
    <row r="238" spans="1:18" ht="27.75" customHeight="1" thickBot="1" x14ac:dyDescent="0.35">
      <c r="A238" s="350">
        <v>7457</v>
      </c>
      <c r="B238" s="351"/>
      <c r="C238" s="345" t="s">
        <v>423</v>
      </c>
      <c r="D238" s="367" t="s">
        <v>422</v>
      </c>
      <c r="E238" s="240">
        <f t="shared" si="27"/>
        <v>15700</v>
      </c>
      <c r="F238" s="265">
        <v>15500</v>
      </c>
      <c r="G238" s="354">
        <v>200</v>
      </c>
      <c r="H238" s="353">
        <v>0</v>
      </c>
      <c r="I238" s="355">
        <v>200</v>
      </c>
      <c r="J238" s="356">
        <v>0</v>
      </c>
      <c r="K238" s="357">
        <v>200</v>
      </c>
      <c r="L238" s="358">
        <v>200</v>
      </c>
      <c r="M238" s="359">
        <f t="shared" si="26"/>
        <v>100</v>
      </c>
      <c r="N238" s="360"/>
      <c r="O238" s="368" t="s">
        <v>84</v>
      </c>
      <c r="P238" s="369" t="s">
        <v>421</v>
      </c>
      <c r="Q238" s="370"/>
      <c r="R238" s="371" t="s">
        <v>420</v>
      </c>
    </row>
    <row r="239" spans="1:18" ht="24.75" customHeight="1" thickBot="1" x14ac:dyDescent="0.35">
      <c r="A239" s="857" t="s">
        <v>419</v>
      </c>
      <c r="B239" s="858"/>
      <c r="C239" s="858"/>
      <c r="D239" s="859"/>
      <c r="E239" s="29">
        <f t="shared" ref="E239:K239" si="28">SUM(E240:E244)</f>
        <v>352837.8811</v>
      </c>
      <c r="F239" s="30">
        <f t="shared" si="28"/>
        <v>329453</v>
      </c>
      <c r="G239" s="32">
        <f t="shared" si="28"/>
        <v>16090</v>
      </c>
      <c r="H239" s="30">
        <f t="shared" si="28"/>
        <v>7294.8811000000005</v>
      </c>
      <c r="I239" s="31">
        <f t="shared" si="28"/>
        <v>24540</v>
      </c>
      <c r="J239" s="32">
        <f t="shared" si="28"/>
        <v>12275</v>
      </c>
      <c r="K239" s="32">
        <f t="shared" si="28"/>
        <v>2169</v>
      </c>
      <c r="L239" s="32">
        <f>SUM(L240:L244)</f>
        <v>902</v>
      </c>
      <c r="M239" s="33">
        <f t="shared" si="26"/>
        <v>41.585984324573538</v>
      </c>
      <c r="N239" s="372"/>
      <c r="O239" s="373"/>
      <c r="P239" s="373"/>
      <c r="Q239" s="374"/>
      <c r="R239" s="375"/>
    </row>
    <row r="240" spans="1:18" ht="24" customHeight="1" x14ac:dyDescent="0.3">
      <c r="A240" s="246">
        <v>7272</v>
      </c>
      <c r="B240" s="271" t="s">
        <v>244</v>
      </c>
      <c r="C240" s="226" t="s">
        <v>136</v>
      </c>
      <c r="D240" s="272" t="s">
        <v>418</v>
      </c>
      <c r="E240" s="228">
        <f>SUM(F240:H240)</f>
        <v>2659</v>
      </c>
      <c r="F240" s="173">
        <v>2300</v>
      </c>
      <c r="G240" s="173">
        <v>359</v>
      </c>
      <c r="H240" s="173">
        <v>0</v>
      </c>
      <c r="I240" s="229">
        <v>457</v>
      </c>
      <c r="J240" s="230">
        <v>2665</v>
      </c>
      <c r="K240" s="230">
        <v>221</v>
      </c>
      <c r="L240" s="231">
        <v>120</v>
      </c>
      <c r="M240" s="232">
        <f t="shared" si="26"/>
        <v>54.298642533936651</v>
      </c>
      <c r="N240" s="233" t="s">
        <v>205</v>
      </c>
      <c r="O240" s="234" t="s">
        <v>220</v>
      </c>
      <c r="P240" s="234" t="s">
        <v>67</v>
      </c>
      <c r="Q240" s="235" t="s">
        <v>67</v>
      </c>
      <c r="R240" s="376" t="s">
        <v>417</v>
      </c>
    </row>
    <row r="241" spans="1:18" s="2" customFormat="1" ht="60.75" customHeight="1" x14ac:dyDescent="0.3">
      <c r="A241" s="291">
        <v>8209</v>
      </c>
      <c r="B241" s="99" t="s">
        <v>12</v>
      </c>
      <c r="C241" s="199" t="s">
        <v>11</v>
      </c>
      <c r="D241" s="200" t="s">
        <v>416</v>
      </c>
      <c r="E241" s="277">
        <f>SUM(F241:H241)</f>
        <v>17562.881099999999</v>
      </c>
      <c r="F241" s="101">
        <v>16751</v>
      </c>
      <c r="G241" s="101">
        <v>317</v>
      </c>
      <c r="H241" s="201">
        <f>175.3146+319.5665</f>
        <v>494.88110000000006</v>
      </c>
      <c r="I241" s="103">
        <v>17563</v>
      </c>
      <c r="J241" s="53">
        <v>1666</v>
      </c>
      <c r="K241" s="53">
        <v>146</v>
      </c>
      <c r="L241" s="101">
        <v>146</v>
      </c>
      <c r="M241" s="382">
        <f t="shared" si="26"/>
        <v>100</v>
      </c>
      <c r="N241" s="77" t="s">
        <v>282</v>
      </c>
      <c r="O241" s="194" t="s">
        <v>55</v>
      </c>
      <c r="P241" s="292" t="s">
        <v>1053</v>
      </c>
      <c r="Q241" s="300" t="s">
        <v>1040</v>
      </c>
      <c r="R241" s="80" t="s">
        <v>415</v>
      </c>
    </row>
    <row r="242" spans="1:18" ht="36" customHeight="1" x14ac:dyDescent="0.3">
      <c r="A242" s="61">
        <v>8210</v>
      </c>
      <c r="B242" s="105" t="s">
        <v>12</v>
      </c>
      <c r="C242" s="377" t="s">
        <v>214</v>
      </c>
      <c r="D242" s="378" t="s">
        <v>414</v>
      </c>
      <c r="E242" s="180">
        <f>SUM(F242:H242)</f>
        <v>60435</v>
      </c>
      <c r="F242" s="107">
        <v>57240</v>
      </c>
      <c r="G242" s="107">
        <v>2395</v>
      </c>
      <c r="H242" s="141">
        <v>800</v>
      </c>
      <c r="I242" s="109">
        <v>2480</v>
      </c>
      <c r="J242" s="97">
        <v>6579</v>
      </c>
      <c r="K242" s="97">
        <v>1180</v>
      </c>
      <c r="L242" s="107">
        <v>322</v>
      </c>
      <c r="M242" s="379">
        <f t="shared" si="26"/>
        <v>27.288135593220336</v>
      </c>
      <c r="N242" s="56" t="s">
        <v>46</v>
      </c>
      <c r="O242" s="380" t="s">
        <v>413</v>
      </c>
      <c r="P242" s="105" t="s">
        <v>412</v>
      </c>
      <c r="Q242" s="59" t="s">
        <v>411</v>
      </c>
      <c r="R242" s="112" t="s">
        <v>1081</v>
      </c>
    </row>
    <row r="243" spans="1:18" ht="84" customHeight="1" x14ac:dyDescent="0.3">
      <c r="A243" s="291">
        <v>8213</v>
      </c>
      <c r="B243" s="381"/>
      <c r="C243" s="199" t="s">
        <v>70</v>
      </c>
      <c r="D243" s="186" t="s">
        <v>410</v>
      </c>
      <c r="E243" s="48">
        <f>SUM(F243:H243)</f>
        <v>202000</v>
      </c>
      <c r="F243" s="101">
        <v>187000</v>
      </c>
      <c r="G243" s="101">
        <v>10000</v>
      </c>
      <c r="H243" s="201">
        <v>5000</v>
      </c>
      <c r="I243" s="103">
        <v>1021</v>
      </c>
      <c r="J243" s="52">
        <v>1365</v>
      </c>
      <c r="K243" s="52">
        <v>205</v>
      </c>
      <c r="L243" s="101">
        <v>145</v>
      </c>
      <c r="M243" s="382">
        <f t="shared" si="26"/>
        <v>70.731707317073173</v>
      </c>
      <c r="N243" s="77" t="s">
        <v>9</v>
      </c>
      <c r="O243" s="99"/>
      <c r="P243" s="99"/>
      <c r="Q243" s="79"/>
      <c r="R243" s="95" t="s">
        <v>409</v>
      </c>
    </row>
    <row r="244" spans="1:18" ht="57.75" customHeight="1" thickBot="1" x14ac:dyDescent="0.35">
      <c r="A244" s="283">
        <v>8246</v>
      </c>
      <c r="B244" s="730"/>
      <c r="C244" s="731" t="s">
        <v>70</v>
      </c>
      <c r="D244" s="352" t="s">
        <v>408</v>
      </c>
      <c r="E244" s="732">
        <f>SUM(F244:H244)</f>
        <v>70181</v>
      </c>
      <c r="F244" s="288">
        <v>66162</v>
      </c>
      <c r="G244" s="288">
        <v>3019</v>
      </c>
      <c r="H244" s="286">
        <v>1000</v>
      </c>
      <c r="I244" s="287">
        <v>3019</v>
      </c>
      <c r="J244" s="357">
        <v>0</v>
      </c>
      <c r="K244" s="357">
        <v>417</v>
      </c>
      <c r="L244" s="288">
        <v>169</v>
      </c>
      <c r="M244" s="733">
        <f t="shared" si="26"/>
        <v>40.52757793764988</v>
      </c>
      <c r="N244" s="734" t="s">
        <v>159</v>
      </c>
      <c r="O244" s="735" t="s">
        <v>407</v>
      </c>
      <c r="P244" s="736" t="s">
        <v>1051</v>
      </c>
      <c r="Q244" s="737" t="s">
        <v>406</v>
      </c>
      <c r="R244" s="738" t="s">
        <v>1044</v>
      </c>
    </row>
    <row r="245" spans="1:18" ht="23.25" customHeight="1" thickBot="1" x14ac:dyDescent="0.35">
      <c r="A245" s="877" t="s">
        <v>405</v>
      </c>
      <c r="B245" s="878"/>
      <c r="C245" s="878"/>
      <c r="D245" s="879"/>
      <c r="E245" s="739">
        <f t="shared" ref="E245:L245" si="29">E246+E248+E252+E254+E258+E266+E272+E274+E288+E291+E298+E300+E319+E330+E293+E262+E334+E328+E260+E256+E264</f>
        <v>5641980</v>
      </c>
      <c r="F245" s="529">
        <f t="shared" si="29"/>
        <v>5279798</v>
      </c>
      <c r="G245" s="529">
        <f t="shared" si="29"/>
        <v>318344</v>
      </c>
      <c r="H245" s="528">
        <f t="shared" si="29"/>
        <v>46038</v>
      </c>
      <c r="I245" s="386">
        <f t="shared" si="29"/>
        <v>909581</v>
      </c>
      <c r="J245" s="529">
        <f t="shared" si="29"/>
        <v>415608</v>
      </c>
      <c r="K245" s="529">
        <f t="shared" si="29"/>
        <v>400401</v>
      </c>
      <c r="L245" s="529">
        <f t="shared" si="29"/>
        <v>374464</v>
      </c>
      <c r="M245" s="387">
        <f t="shared" si="26"/>
        <v>93.522243950439687</v>
      </c>
      <c r="N245" s="740"/>
      <c r="O245" s="741"/>
      <c r="P245" s="741"/>
      <c r="Q245" s="742"/>
      <c r="R245" s="533"/>
    </row>
    <row r="246" spans="1:18" ht="24.75" customHeight="1" thickBot="1" x14ac:dyDescent="0.35">
      <c r="A246" s="857" t="s">
        <v>1108</v>
      </c>
      <c r="B246" s="858"/>
      <c r="C246" s="858"/>
      <c r="D246" s="859"/>
      <c r="E246" s="29">
        <f t="shared" ref="E246:K246" si="30">SUM(E247:E247)</f>
        <v>500</v>
      </c>
      <c r="F246" s="32">
        <f t="shared" si="30"/>
        <v>400</v>
      </c>
      <c r="G246" s="30">
        <f t="shared" si="30"/>
        <v>100</v>
      </c>
      <c r="H246" s="30">
        <f t="shared" si="30"/>
        <v>0</v>
      </c>
      <c r="I246" s="31">
        <f t="shared" si="30"/>
        <v>74</v>
      </c>
      <c r="J246" s="32">
        <f t="shared" si="30"/>
        <v>500</v>
      </c>
      <c r="K246" s="30">
        <f t="shared" si="30"/>
        <v>9</v>
      </c>
      <c r="L246" s="32">
        <v>9</v>
      </c>
      <c r="M246" s="33">
        <f t="shared" si="26"/>
        <v>100</v>
      </c>
      <c r="N246" s="34"/>
      <c r="O246" s="35"/>
      <c r="P246" s="35"/>
      <c r="Q246" s="36"/>
      <c r="R246" s="37"/>
    </row>
    <row r="247" spans="1:18" ht="27.75" customHeight="1" thickBot="1" x14ac:dyDescent="0.35">
      <c r="A247" s="388">
        <v>6320</v>
      </c>
      <c r="B247" s="389"/>
      <c r="C247" s="390" t="s">
        <v>18</v>
      </c>
      <c r="D247" s="391" t="s">
        <v>404</v>
      </c>
      <c r="E247" s="392">
        <f>SUM(F247:H247)</f>
        <v>500</v>
      </c>
      <c r="F247" s="393">
        <v>400</v>
      </c>
      <c r="G247" s="393">
        <v>100</v>
      </c>
      <c r="H247" s="393">
        <v>0</v>
      </c>
      <c r="I247" s="394">
        <v>74</v>
      </c>
      <c r="J247" s="395">
        <v>500</v>
      </c>
      <c r="K247" s="396">
        <v>9</v>
      </c>
      <c r="L247" s="395">
        <v>9</v>
      </c>
      <c r="M247" s="397">
        <v>94.11</v>
      </c>
      <c r="N247" s="398"/>
      <c r="O247" s="399"/>
      <c r="P247" s="399" t="s">
        <v>403</v>
      </c>
      <c r="Q247" s="400"/>
      <c r="R247" s="401" t="s">
        <v>402</v>
      </c>
    </row>
    <row r="248" spans="1:18" ht="23.25" customHeight="1" thickBot="1" x14ac:dyDescent="0.35">
      <c r="A248" s="860" t="s">
        <v>401</v>
      </c>
      <c r="B248" s="861"/>
      <c r="C248" s="861"/>
      <c r="D248" s="862"/>
      <c r="E248" s="161">
        <f t="shared" ref="E248:K248" si="31">SUM(E249:E251)</f>
        <v>24027</v>
      </c>
      <c r="F248" s="162">
        <f t="shared" si="31"/>
        <v>22749</v>
      </c>
      <c r="G248" s="162">
        <f t="shared" si="31"/>
        <v>1133</v>
      </c>
      <c r="H248" s="162">
        <f t="shared" si="31"/>
        <v>145</v>
      </c>
      <c r="I248" s="163">
        <f t="shared" si="31"/>
        <v>23766</v>
      </c>
      <c r="J248" s="164">
        <f>SUM(J249:J251)</f>
        <v>18947</v>
      </c>
      <c r="K248" s="162">
        <f t="shared" si="31"/>
        <v>17812</v>
      </c>
      <c r="L248" s="164">
        <f>SUM(L249:L251)</f>
        <v>17811</v>
      </c>
      <c r="M248" s="165">
        <f t="shared" ref="M248:M259" si="32">(L248/K248)*100</f>
        <v>99.99438580732091</v>
      </c>
      <c r="N248" s="166"/>
      <c r="O248" s="167"/>
      <c r="P248" s="167"/>
      <c r="Q248" s="168"/>
      <c r="R248" s="402"/>
    </row>
    <row r="249" spans="1:18" s="2" customFormat="1" ht="30" customHeight="1" x14ac:dyDescent="0.3">
      <c r="A249" s="665" t="s">
        <v>400</v>
      </c>
      <c r="B249" s="226" t="s">
        <v>353</v>
      </c>
      <c r="C249" s="226" t="s">
        <v>358</v>
      </c>
      <c r="D249" s="666" t="s">
        <v>399</v>
      </c>
      <c r="E249" s="667">
        <f>SUM(F249:H249)</f>
        <v>20755</v>
      </c>
      <c r="F249" s="668">
        <v>19577</v>
      </c>
      <c r="G249" s="669">
        <v>1033</v>
      </c>
      <c r="H249" s="669">
        <v>145</v>
      </c>
      <c r="I249" s="670">
        <v>20755</v>
      </c>
      <c r="J249" s="487">
        <v>18447</v>
      </c>
      <c r="K249" s="487">
        <v>14908</v>
      </c>
      <c r="L249" s="671">
        <v>14907</v>
      </c>
      <c r="M249" s="672">
        <f t="shared" si="32"/>
        <v>99.99329219211161</v>
      </c>
      <c r="N249" s="233" t="s">
        <v>272</v>
      </c>
      <c r="O249" s="234" t="s">
        <v>398</v>
      </c>
      <c r="P249" s="234" t="s">
        <v>397</v>
      </c>
      <c r="Q249" s="235" t="s">
        <v>127</v>
      </c>
      <c r="R249" s="673" t="s">
        <v>396</v>
      </c>
    </row>
    <row r="250" spans="1:18" s="2" customFormat="1" ht="31.5" customHeight="1" x14ac:dyDescent="0.3">
      <c r="A250" s="403" t="s">
        <v>395</v>
      </c>
      <c r="B250" s="91"/>
      <c r="C250" s="91" t="s">
        <v>18</v>
      </c>
      <c r="D250" s="822" t="s">
        <v>394</v>
      </c>
      <c r="E250" s="137">
        <f>SUM(F250:H250)</f>
        <v>500</v>
      </c>
      <c r="F250" s="190">
        <v>400</v>
      </c>
      <c r="G250" s="405">
        <v>100</v>
      </c>
      <c r="H250" s="405">
        <v>0</v>
      </c>
      <c r="I250" s="406">
        <v>239</v>
      </c>
      <c r="J250" s="54">
        <v>500</v>
      </c>
      <c r="K250" s="54">
        <v>133</v>
      </c>
      <c r="L250" s="407">
        <v>133</v>
      </c>
      <c r="M250" s="382">
        <f t="shared" si="32"/>
        <v>100</v>
      </c>
      <c r="N250" s="77"/>
      <c r="O250" s="78"/>
      <c r="P250" s="78" t="s">
        <v>106</v>
      </c>
      <c r="Q250" s="79"/>
      <c r="R250" s="80" t="s">
        <v>393</v>
      </c>
    </row>
    <row r="251" spans="1:18" s="2" customFormat="1" ht="27.75" customHeight="1" x14ac:dyDescent="0.3">
      <c r="A251" s="403" t="s">
        <v>392</v>
      </c>
      <c r="B251" s="91" t="s">
        <v>391</v>
      </c>
      <c r="C251" s="91" t="s">
        <v>18</v>
      </c>
      <c r="D251" s="261" t="s">
        <v>390</v>
      </c>
      <c r="E251" s="277">
        <f>SUM(F251:H251)</f>
        <v>2772</v>
      </c>
      <c r="F251" s="54">
        <v>2772</v>
      </c>
      <c r="G251" s="405">
        <v>0</v>
      </c>
      <c r="H251" s="405">
        <v>0</v>
      </c>
      <c r="I251" s="406">
        <v>2772</v>
      </c>
      <c r="J251" s="54">
        <v>0</v>
      </c>
      <c r="K251" s="54">
        <v>2771</v>
      </c>
      <c r="L251" s="407">
        <v>2771</v>
      </c>
      <c r="M251" s="382">
        <f t="shared" si="32"/>
        <v>100</v>
      </c>
      <c r="N251" s="77"/>
      <c r="O251" s="78"/>
      <c r="P251" s="78" t="s">
        <v>389</v>
      </c>
      <c r="Q251" s="79"/>
      <c r="R251" s="80" t="s">
        <v>388</v>
      </c>
    </row>
    <row r="252" spans="1:18" ht="24.75" customHeight="1" thickBot="1" x14ac:dyDescent="0.35">
      <c r="A252" s="860" t="s">
        <v>387</v>
      </c>
      <c r="B252" s="861"/>
      <c r="C252" s="861"/>
      <c r="D252" s="862"/>
      <c r="E252" s="161">
        <f t="shared" ref="E252:L252" si="33">SUM(E253:E253)</f>
        <v>8307</v>
      </c>
      <c r="F252" s="162">
        <f t="shared" si="33"/>
        <v>6620</v>
      </c>
      <c r="G252" s="162">
        <f t="shared" si="33"/>
        <v>1500</v>
      </c>
      <c r="H252" s="162">
        <f t="shared" si="33"/>
        <v>187</v>
      </c>
      <c r="I252" s="163">
        <f t="shared" si="33"/>
        <v>8307</v>
      </c>
      <c r="J252" s="164">
        <f t="shared" si="33"/>
        <v>7079</v>
      </c>
      <c r="K252" s="162">
        <f>SUM(K253:K253)</f>
        <v>6764</v>
      </c>
      <c r="L252" s="164">
        <f t="shared" si="33"/>
        <v>6746</v>
      </c>
      <c r="M252" s="408">
        <f t="shared" si="32"/>
        <v>99.733885274985212</v>
      </c>
      <c r="N252" s="166"/>
      <c r="O252" s="167"/>
      <c r="P252" s="167"/>
      <c r="Q252" s="168"/>
      <c r="R252" s="402"/>
    </row>
    <row r="253" spans="1:18" s="2" customFormat="1" ht="45.75" customHeight="1" thickBot="1" x14ac:dyDescent="0.35">
      <c r="A253" s="674" t="s">
        <v>386</v>
      </c>
      <c r="B253" s="250"/>
      <c r="C253" s="250" t="s">
        <v>38</v>
      </c>
      <c r="D253" s="675" t="s">
        <v>385</v>
      </c>
      <c r="E253" s="252">
        <f>SUM(F253:H253)</f>
        <v>8307</v>
      </c>
      <c r="F253" s="384">
        <v>6620</v>
      </c>
      <c r="G253" s="676">
        <v>1500</v>
      </c>
      <c r="H253" s="676">
        <v>187</v>
      </c>
      <c r="I253" s="677">
        <v>8307</v>
      </c>
      <c r="J253" s="383">
        <v>7079</v>
      </c>
      <c r="K253" s="384">
        <v>6764</v>
      </c>
      <c r="L253" s="678">
        <v>6746</v>
      </c>
      <c r="M253" s="256">
        <f t="shared" si="32"/>
        <v>99.733885274985212</v>
      </c>
      <c r="N253" s="257" t="s">
        <v>384</v>
      </c>
      <c r="O253" s="258" t="s">
        <v>29</v>
      </c>
      <c r="P253" s="258" t="s">
        <v>383</v>
      </c>
      <c r="Q253" s="259" t="s">
        <v>382</v>
      </c>
      <c r="R253" s="459" t="s">
        <v>1080</v>
      </c>
    </row>
    <row r="254" spans="1:18" ht="23.25" customHeight="1" thickBot="1" x14ac:dyDescent="0.35">
      <c r="A254" s="857" t="s">
        <v>381</v>
      </c>
      <c r="B254" s="858"/>
      <c r="C254" s="858"/>
      <c r="D254" s="859"/>
      <c r="E254" s="29">
        <f t="shared" ref="E254:L254" si="34">SUM(E255:E255)</f>
        <v>14788</v>
      </c>
      <c r="F254" s="30">
        <f t="shared" si="34"/>
        <v>13068</v>
      </c>
      <c r="G254" s="30">
        <f t="shared" si="34"/>
        <v>1052</v>
      </c>
      <c r="H254" s="30">
        <f t="shared" si="34"/>
        <v>668</v>
      </c>
      <c r="I254" s="31">
        <f t="shared" si="34"/>
        <v>14342</v>
      </c>
      <c r="J254" s="32">
        <f t="shared" si="34"/>
        <v>11936</v>
      </c>
      <c r="K254" s="30">
        <f t="shared" si="34"/>
        <v>13720</v>
      </c>
      <c r="L254" s="32">
        <f t="shared" si="34"/>
        <v>13719</v>
      </c>
      <c r="M254" s="33">
        <f t="shared" si="32"/>
        <v>99.992711370262384</v>
      </c>
      <c r="N254" s="34"/>
      <c r="O254" s="35"/>
      <c r="P254" s="35"/>
      <c r="Q254" s="36"/>
      <c r="R254" s="409"/>
    </row>
    <row r="255" spans="1:18" s="2" customFormat="1" ht="44.25" customHeight="1" thickBot="1" x14ac:dyDescent="0.35">
      <c r="A255" s="410" t="s">
        <v>380</v>
      </c>
      <c r="B255" s="390" t="s">
        <v>12</v>
      </c>
      <c r="C255" s="411" t="s">
        <v>38</v>
      </c>
      <c r="D255" s="412" t="s">
        <v>379</v>
      </c>
      <c r="E255" s="392">
        <f>SUM(F255:H255)</f>
        <v>14788</v>
      </c>
      <c r="F255" s="413">
        <v>13068</v>
      </c>
      <c r="G255" s="414">
        <v>1052</v>
      </c>
      <c r="H255" s="414">
        <v>668</v>
      </c>
      <c r="I255" s="415">
        <v>14342</v>
      </c>
      <c r="J255" s="416">
        <v>11936</v>
      </c>
      <c r="K255" s="413">
        <v>13720</v>
      </c>
      <c r="L255" s="417">
        <v>13719</v>
      </c>
      <c r="M255" s="418">
        <f t="shared" si="32"/>
        <v>99.992711370262384</v>
      </c>
      <c r="N255" s="398"/>
      <c r="O255" s="399"/>
      <c r="P255" s="399" t="s">
        <v>1045</v>
      </c>
      <c r="Q255" s="400"/>
      <c r="R255" s="401" t="s">
        <v>1079</v>
      </c>
    </row>
    <row r="256" spans="1:18" ht="23.25" customHeight="1" thickBot="1" x14ac:dyDescent="0.35">
      <c r="A256" s="857" t="s">
        <v>378</v>
      </c>
      <c r="B256" s="858"/>
      <c r="C256" s="858"/>
      <c r="D256" s="859"/>
      <c r="E256" s="29">
        <f>SUM(E257:E257)</f>
        <v>1678751</v>
      </c>
      <c r="F256" s="30">
        <f>SUM(F257:F257)</f>
        <v>1500000</v>
      </c>
      <c r="G256" s="30">
        <f>SUM(G257:G257)</f>
        <v>178554</v>
      </c>
      <c r="H256" s="30">
        <f>SUM(H257:H257)</f>
        <v>197</v>
      </c>
      <c r="I256" s="31">
        <v>14788</v>
      </c>
      <c r="J256" s="32">
        <f>SUM(J257:J257)</f>
        <v>0</v>
      </c>
      <c r="K256" s="30">
        <f>SUM(K257:K257)</f>
        <v>5863</v>
      </c>
      <c r="L256" s="32">
        <f>SUM(L257:L257)</f>
        <v>197</v>
      </c>
      <c r="M256" s="33">
        <f t="shared" si="32"/>
        <v>3.3600545795667749</v>
      </c>
      <c r="N256" s="34"/>
      <c r="O256" s="35"/>
      <c r="P256" s="35"/>
      <c r="Q256" s="36"/>
      <c r="R256" s="409"/>
    </row>
    <row r="257" spans="1:18" ht="30" customHeight="1" thickBot="1" x14ac:dyDescent="0.35">
      <c r="A257" s="410" t="s">
        <v>377</v>
      </c>
      <c r="B257" s="390" t="s">
        <v>12</v>
      </c>
      <c r="C257" s="411" t="s">
        <v>302</v>
      </c>
      <c r="D257" s="412" t="s">
        <v>376</v>
      </c>
      <c r="E257" s="240">
        <f>F257+G257+H257</f>
        <v>1678751</v>
      </c>
      <c r="F257" s="413">
        <v>1500000</v>
      </c>
      <c r="G257" s="414">
        <v>178554</v>
      </c>
      <c r="H257" s="414">
        <v>197</v>
      </c>
      <c r="I257" s="415">
        <v>19708</v>
      </c>
      <c r="J257" s="416">
        <v>0</v>
      </c>
      <c r="K257" s="413">
        <v>5863</v>
      </c>
      <c r="L257" s="417">
        <v>197</v>
      </c>
      <c r="M257" s="418">
        <f t="shared" si="32"/>
        <v>3.3600545795667749</v>
      </c>
      <c r="N257" s="875" t="s">
        <v>100</v>
      </c>
      <c r="O257" s="876"/>
      <c r="P257" s="399" t="s">
        <v>1050</v>
      </c>
      <c r="Q257" s="400" t="s">
        <v>6</v>
      </c>
      <c r="R257" s="401" t="s">
        <v>1078</v>
      </c>
    </row>
    <row r="258" spans="1:18" ht="24.75" customHeight="1" thickBot="1" x14ac:dyDescent="0.35">
      <c r="A258" s="857" t="s">
        <v>375</v>
      </c>
      <c r="B258" s="858"/>
      <c r="C258" s="858"/>
      <c r="D258" s="859"/>
      <c r="E258" s="29">
        <f t="shared" ref="E258:L258" si="35">SUM(E259:E259)</f>
        <v>36577</v>
      </c>
      <c r="F258" s="30">
        <f t="shared" si="35"/>
        <v>35239</v>
      </c>
      <c r="G258" s="30">
        <f t="shared" si="35"/>
        <v>1338</v>
      </c>
      <c r="H258" s="30">
        <f t="shared" si="35"/>
        <v>0</v>
      </c>
      <c r="I258" s="31">
        <f t="shared" si="35"/>
        <v>35405</v>
      </c>
      <c r="J258" s="32">
        <f t="shared" si="35"/>
        <v>8804</v>
      </c>
      <c r="K258" s="30">
        <f>SUM(K259:K259)</f>
        <v>2622</v>
      </c>
      <c r="L258" s="32">
        <f t="shared" si="35"/>
        <v>2480</v>
      </c>
      <c r="M258" s="33">
        <f t="shared" si="32"/>
        <v>94.584286803966435</v>
      </c>
      <c r="N258" s="34"/>
      <c r="O258" s="35"/>
      <c r="P258" s="35"/>
      <c r="Q258" s="36"/>
      <c r="R258" s="37"/>
    </row>
    <row r="259" spans="1:18" s="2" customFormat="1" ht="28.2" thickBot="1" x14ac:dyDescent="0.35">
      <c r="A259" s="388">
        <v>8191</v>
      </c>
      <c r="B259" s="389" t="s">
        <v>237</v>
      </c>
      <c r="C259" s="411" t="s">
        <v>70</v>
      </c>
      <c r="D259" s="679" t="s">
        <v>374</v>
      </c>
      <c r="E259" s="392">
        <f>SUM(F259:H259)</f>
        <v>36577</v>
      </c>
      <c r="F259" s="393">
        <v>35239</v>
      </c>
      <c r="G259" s="393">
        <v>1338</v>
      </c>
      <c r="H259" s="393">
        <v>0</v>
      </c>
      <c r="I259" s="394">
        <v>35405</v>
      </c>
      <c r="J259" s="395">
        <v>8804</v>
      </c>
      <c r="K259" s="396">
        <v>2622</v>
      </c>
      <c r="L259" s="395">
        <v>2480</v>
      </c>
      <c r="M259" s="418">
        <f t="shared" si="32"/>
        <v>94.584286803966435</v>
      </c>
      <c r="N259" s="820" t="s">
        <v>193</v>
      </c>
      <c r="O259" s="821" t="s">
        <v>212</v>
      </c>
      <c r="P259" s="362" t="s">
        <v>373</v>
      </c>
      <c r="Q259" s="737" t="s">
        <v>44</v>
      </c>
      <c r="R259" s="401" t="s">
        <v>372</v>
      </c>
    </row>
    <row r="260" spans="1:18" ht="23.25" customHeight="1" thickBot="1" x14ac:dyDescent="0.35">
      <c r="A260" s="860" t="s">
        <v>371</v>
      </c>
      <c r="B260" s="861"/>
      <c r="C260" s="861"/>
      <c r="D260" s="862"/>
      <c r="E260" s="161">
        <f t="shared" ref="E260:L260" si="36">SUM(E261:E261)</f>
        <v>349716</v>
      </c>
      <c r="F260" s="164">
        <f t="shared" si="36"/>
        <v>344590</v>
      </c>
      <c r="G260" s="164">
        <f t="shared" si="36"/>
        <v>2626</v>
      </c>
      <c r="H260" s="162">
        <f t="shared" si="36"/>
        <v>2500</v>
      </c>
      <c r="I260" s="163">
        <f t="shared" si="36"/>
        <v>9189</v>
      </c>
      <c r="J260" s="164">
        <f t="shared" si="36"/>
        <v>943</v>
      </c>
      <c r="K260" s="162">
        <f>SUM(K261:K261)</f>
        <v>0</v>
      </c>
      <c r="L260" s="164">
        <f t="shared" si="36"/>
        <v>0</v>
      </c>
      <c r="M260" s="419" t="s">
        <v>2</v>
      </c>
      <c r="N260" s="34"/>
      <c r="O260" s="35"/>
      <c r="P260" s="35"/>
      <c r="Q260" s="36"/>
      <c r="R260" s="169"/>
    </row>
    <row r="261" spans="1:18" ht="66" customHeight="1" thickBot="1" x14ac:dyDescent="0.35">
      <c r="A261" s="249">
        <v>8156</v>
      </c>
      <c r="B261" s="420" t="s">
        <v>12</v>
      </c>
      <c r="C261" s="421" t="s">
        <v>139</v>
      </c>
      <c r="D261" s="422" t="s">
        <v>370</v>
      </c>
      <c r="E261" s="240">
        <f>SUM(F261:H261)</f>
        <v>349716</v>
      </c>
      <c r="F261" s="253">
        <v>344590</v>
      </c>
      <c r="G261" s="253">
        <v>2626</v>
      </c>
      <c r="H261" s="253">
        <v>2500</v>
      </c>
      <c r="I261" s="254">
        <v>9189</v>
      </c>
      <c r="J261" s="423">
        <v>943</v>
      </c>
      <c r="K261" s="424">
        <v>0</v>
      </c>
      <c r="L261" s="154">
        <v>0</v>
      </c>
      <c r="M261" s="425" t="s">
        <v>2</v>
      </c>
      <c r="N261" s="257" t="s">
        <v>282</v>
      </c>
      <c r="O261" s="258" t="s">
        <v>282</v>
      </c>
      <c r="P261" s="426" t="s">
        <v>282</v>
      </c>
      <c r="Q261" s="400" t="s">
        <v>282</v>
      </c>
      <c r="R261" s="224" t="s">
        <v>369</v>
      </c>
    </row>
    <row r="262" spans="1:18" ht="23.25" customHeight="1" thickBot="1" x14ac:dyDescent="0.35">
      <c r="A262" s="857" t="s">
        <v>368</v>
      </c>
      <c r="B262" s="858"/>
      <c r="C262" s="858"/>
      <c r="D262" s="859"/>
      <c r="E262" s="29">
        <f t="shared" ref="E262:K262" si="37">SUM(E263:E263)</f>
        <v>234416</v>
      </c>
      <c r="F262" s="32">
        <f t="shared" si="37"/>
        <v>211979</v>
      </c>
      <c r="G262" s="32">
        <f t="shared" si="37"/>
        <v>18288</v>
      </c>
      <c r="H262" s="30">
        <f t="shared" si="37"/>
        <v>4149</v>
      </c>
      <c r="I262" s="31">
        <f t="shared" si="37"/>
        <v>24978</v>
      </c>
      <c r="J262" s="32">
        <f t="shared" si="37"/>
        <v>11940</v>
      </c>
      <c r="K262" s="30">
        <f t="shared" si="37"/>
        <v>21230</v>
      </c>
      <c r="L262" s="32">
        <f>SUM(L263:L263)</f>
        <v>21227</v>
      </c>
      <c r="M262" s="33">
        <f t="shared" ref="M262:M269" si="38">(L262/K262)*100</f>
        <v>99.985869053226565</v>
      </c>
      <c r="N262" s="34"/>
      <c r="O262" s="35"/>
      <c r="P262" s="35"/>
      <c r="Q262" s="36"/>
      <c r="R262" s="37"/>
    </row>
    <row r="263" spans="1:18" ht="40.5" customHeight="1" thickBot="1" x14ac:dyDescent="0.35">
      <c r="A263" s="237">
        <v>8211</v>
      </c>
      <c r="B263" s="263" t="s">
        <v>12</v>
      </c>
      <c r="C263" s="147" t="s">
        <v>302</v>
      </c>
      <c r="D263" s="427" t="s">
        <v>367</v>
      </c>
      <c r="E263" s="240">
        <f>SUM(F263:H263)</f>
        <v>234416</v>
      </c>
      <c r="F263" s="428">
        <v>211979</v>
      </c>
      <c r="G263" s="428">
        <v>18288</v>
      </c>
      <c r="H263" s="428">
        <v>4149</v>
      </c>
      <c r="I263" s="429">
        <v>24978</v>
      </c>
      <c r="J263" s="430">
        <v>11940</v>
      </c>
      <c r="K263" s="430">
        <v>21230</v>
      </c>
      <c r="L263" s="430">
        <v>21227</v>
      </c>
      <c r="M263" s="431">
        <f t="shared" si="38"/>
        <v>99.985869053226565</v>
      </c>
      <c r="N263" s="182" t="s">
        <v>127</v>
      </c>
      <c r="O263" s="399" t="s">
        <v>127</v>
      </c>
      <c r="P263" s="263" t="s">
        <v>366</v>
      </c>
      <c r="Q263" s="432">
        <v>2021</v>
      </c>
      <c r="R263" s="433" t="s">
        <v>365</v>
      </c>
    </row>
    <row r="264" spans="1:18" ht="23.25" customHeight="1" thickBot="1" x14ac:dyDescent="0.35">
      <c r="A264" s="857" t="s">
        <v>364</v>
      </c>
      <c r="B264" s="858"/>
      <c r="C264" s="858"/>
      <c r="D264" s="859"/>
      <c r="E264" s="29">
        <f t="shared" ref="E264:L264" si="39">SUM(E265:E265)</f>
        <v>31380</v>
      </c>
      <c r="F264" s="30">
        <f t="shared" si="39"/>
        <v>30000</v>
      </c>
      <c r="G264" s="30">
        <f t="shared" si="39"/>
        <v>1380</v>
      </c>
      <c r="H264" s="30">
        <f t="shared" si="39"/>
        <v>0</v>
      </c>
      <c r="I264" s="31">
        <f t="shared" si="39"/>
        <v>1380</v>
      </c>
      <c r="J264" s="32">
        <f t="shared" si="39"/>
        <v>0</v>
      </c>
      <c r="K264" s="30">
        <f t="shared" si="39"/>
        <v>255</v>
      </c>
      <c r="L264" s="32">
        <f t="shared" si="39"/>
        <v>254</v>
      </c>
      <c r="M264" s="33">
        <f t="shared" si="38"/>
        <v>99.607843137254903</v>
      </c>
      <c r="N264" s="34"/>
      <c r="O264" s="35"/>
      <c r="P264" s="35"/>
      <c r="Q264" s="36"/>
      <c r="R264" s="409"/>
    </row>
    <row r="265" spans="1:18" ht="41.25" customHeight="1" thickBot="1" x14ac:dyDescent="0.35">
      <c r="A265" s="410" t="s">
        <v>363</v>
      </c>
      <c r="B265" s="390"/>
      <c r="C265" s="411" t="s">
        <v>38</v>
      </c>
      <c r="D265" s="412" t="s">
        <v>362</v>
      </c>
      <c r="E265" s="240">
        <f>F265+G265+H265</f>
        <v>31380</v>
      </c>
      <c r="F265" s="413">
        <v>30000</v>
      </c>
      <c r="G265" s="414">
        <v>1380</v>
      </c>
      <c r="H265" s="414">
        <v>0</v>
      </c>
      <c r="I265" s="415">
        <v>1380</v>
      </c>
      <c r="J265" s="416">
        <v>0</v>
      </c>
      <c r="K265" s="413">
        <v>255</v>
      </c>
      <c r="L265" s="417">
        <v>254</v>
      </c>
      <c r="M265" s="418">
        <f t="shared" si="38"/>
        <v>99.607843137254903</v>
      </c>
      <c r="N265" s="398" t="s">
        <v>163</v>
      </c>
      <c r="O265" s="399" t="s">
        <v>361</v>
      </c>
      <c r="P265" s="399" t="s">
        <v>360</v>
      </c>
      <c r="Q265" s="400"/>
      <c r="R265" s="401" t="s">
        <v>359</v>
      </c>
    </row>
    <row r="266" spans="1:18" ht="23.25" customHeight="1" thickBot="1" x14ac:dyDescent="0.35">
      <c r="A266" s="857" t="s">
        <v>1109</v>
      </c>
      <c r="B266" s="858"/>
      <c r="C266" s="858"/>
      <c r="D266" s="859"/>
      <c r="E266" s="29">
        <f t="shared" ref="E266:K266" si="40">SUM(E267:E271)</f>
        <v>240379</v>
      </c>
      <c r="F266" s="30">
        <f t="shared" si="40"/>
        <v>231840</v>
      </c>
      <c r="G266" s="32">
        <f t="shared" si="40"/>
        <v>8600</v>
      </c>
      <c r="H266" s="30">
        <f t="shared" si="40"/>
        <v>2139</v>
      </c>
      <c r="I266" s="31">
        <f t="shared" si="40"/>
        <v>108066</v>
      </c>
      <c r="J266" s="32">
        <f t="shared" si="40"/>
        <v>43112</v>
      </c>
      <c r="K266" s="30">
        <f t="shared" si="40"/>
        <v>74508</v>
      </c>
      <c r="L266" s="30">
        <f>SUM(L267:L271)</f>
        <v>73159</v>
      </c>
      <c r="M266" s="33">
        <f t="shared" si="38"/>
        <v>98.189456165780854</v>
      </c>
      <c r="N266" s="34"/>
      <c r="O266" s="35"/>
      <c r="P266" s="35"/>
      <c r="Q266" s="36"/>
      <c r="R266" s="37"/>
    </row>
    <row r="267" spans="1:18" ht="33.75" customHeight="1" x14ac:dyDescent="0.3">
      <c r="A267" s="246">
        <v>6325</v>
      </c>
      <c r="B267" s="271" t="s">
        <v>353</v>
      </c>
      <c r="C267" s="226" t="s">
        <v>358</v>
      </c>
      <c r="D267" s="434" t="s">
        <v>357</v>
      </c>
      <c r="E267" s="228">
        <f>SUM(F267:H267)</f>
        <v>65300</v>
      </c>
      <c r="F267" s="173">
        <v>63500</v>
      </c>
      <c r="G267" s="173">
        <v>1800</v>
      </c>
      <c r="H267" s="173">
        <v>0</v>
      </c>
      <c r="I267" s="229">
        <v>2987</v>
      </c>
      <c r="J267" s="231">
        <v>1898</v>
      </c>
      <c r="K267" s="231">
        <v>394</v>
      </c>
      <c r="L267" s="231">
        <v>393</v>
      </c>
      <c r="M267" s="232">
        <f t="shared" si="38"/>
        <v>99.746192893401016</v>
      </c>
      <c r="N267" s="233" t="s">
        <v>354</v>
      </c>
      <c r="O267" s="234" t="s">
        <v>67</v>
      </c>
      <c r="P267" s="435" t="s">
        <v>9</v>
      </c>
      <c r="Q267" s="235" t="s">
        <v>8</v>
      </c>
      <c r="R267" s="88" t="s">
        <v>356</v>
      </c>
    </row>
    <row r="268" spans="1:18" ht="55.2" x14ac:dyDescent="0.3">
      <c r="A268" s="178">
        <v>8194</v>
      </c>
      <c r="B268" s="72" t="s">
        <v>237</v>
      </c>
      <c r="C268" s="46" t="s">
        <v>38</v>
      </c>
      <c r="D268" s="278" t="s">
        <v>355</v>
      </c>
      <c r="E268" s="180">
        <f>SUM(F268:H268)</f>
        <v>1900</v>
      </c>
      <c r="F268" s="49">
        <v>0</v>
      </c>
      <c r="G268" s="49">
        <v>1900</v>
      </c>
      <c r="H268" s="49">
        <v>0</v>
      </c>
      <c r="I268" s="51">
        <v>1900</v>
      </c>
      <c r="J268" s="68">
        <v>3100</v>
      </c>
      <c r="K268" s="68">
        <v>330</v>
      </c>
      <c r="L268" s="68">
        <v>325</v>
      </c>
      <c r="M268" s="84">
        <f t="shared" si="38"/>
        <v>98.484848484848484</v>
      </c>
      <c r="N268" s="56" t="s">
        <v>193</v>
      </c>
      <c r="O268" s="57" t="s">
        <v>354</v>
      </c>
      <c r="P268" s="130" t="s">
        <v>162</v>
      </c>
      <c r="Q268" s="59" t="s">
        <v>9</v>
      </c>
      <c r="R268" s="144" t="s">
        <v>1054</v>
      </c>
    </row>
    <row r="269" spans="1:18" s="2" customFormat="1" ht="24.75" customHeight="1" x14ac:dyDescent="0.3">
      <c r="A269" s="177">
        <v>8200</v>
      </c>
      <c r="B269" s="121" t="s">
        <v>353</v>
      </c>
      <c r="C269" s="91" t="s">
        <v>38</v>
      </c>
      <c r="D269" s="261" t="s">
        <v>352</v>
      </c>
      <c r="E269" s="137">
        <f>SUM(F269:H269)</f>
        <v>47414</v>
      </c>
      <c r="F269" s="65">
        <v>45334</v>
      </c>
      <c r="G269" s="65">
        <v>1041</v>
      </c>
      <c r="H269" s="65">
        <v>1039</v>
      </c>
      <c r="I269" s="67">
        <v>47414</v>
      </c>
      <c r="J269" s="94">
        <v>36114</v>
      </c>
      <c r="K269" s="94">
        <v>44114</v>
      </c>
      <c r="L269" s="94">
        <v>43633</v>
      </c>
      <c r="M269" s="87">
        <f t="shared" si="38"/>
        <v>98.909643197170965</v>
      </c>
      <c r="N269" s="77" t="s">
        <v>351</v>
      </c>
      <c r="O269" s="78" t="s">
        <v>350</v>
      </c>
      <c r="P269" s="78" t="s">
        <v>349</v>
      </c>
      <c r="Q269" s="79" t="s">
        <v>113</v>
      </c>
      <c r="R269" s="144" t="s">
        <v>1062</v>
      </c>
    </row>
    <row r="270" spans="1:18" s="2" customFormat="1" ht="24.75" customHeight="1" x14ac:dyDescent="0.3">
      <c r="A270" s="177">
        <v>8243</v>
      </c>
      <c r="B270" s="121" t="s">
        <v>189</v>
      </c>
      <c r="C270" s="91"/>
      <c r="D270" s="186" t="s">
        <v>348</v>
      </c>
      <c r="E270" s="137">
        <f>SUM(F270:H270)</f>
        <v>70000</v>
      </c>
      <c r="F270" s="65">
        <v>68000</v>
      </c>
      <c r="G270" s="65">
        <v>2000</v>
      </c>
      <c r="H270" s="65">
        <v>0</v>
      </c>
      <c r="I270" s="67">
        <v>0</v>
      </c>
      <c r="J270" s="94">
        <v>2000</v>
      </c>
      <c r="K270" s="94">
        <v>0</v>
      </c>
      <c r="L270" s="94">
        <v>0</v>
      </c>
      <c r="M270" s="69" t="s">
        <v>2</v>
      </c>
      <c r="N270" s="77"/>
      <c r="O270" s="78"/>
      <c r="P270" s="125"/>
      <c r="Q270" s="300"/>
      <c r="R270" s="131" t="s">
        <v>347</v>
      </c>
    </row>
    <row r="271" spans="1:18" s="2" customFormat="1" ht="36.75" customHeight="1" thickBot="1" x14ac:dyDescent="0.35">
      <c r="A271" s="249">
        <v>8247</v>
      </c>
      <c r="B271" s="420" t="s">
        <v>346</v>
      </c>
      <c r="C271" s="250" t="s">
        <v>136</v>
      </c>
      <c r="D271" s="422" t="s">
        <v>345</v>
      </c>
      <c r="E271" s="252">
        <v>55765</v>
      </c>
      <c r="F271" s="253">
        <v>55006</v>
      </c>
      <c r="G271" s="253">
        <v>1859</v>
      </c>
      <c r="H271" s="253">
        <v>1100</v>
      </c>
      <c r="I271" s="254">
        <v>55765</v>
      </c>
      <c r="J271" s="423">
        <v>0</v>
      </c>
      <c r="K271" s="423">
        <v>29670</v>
      </c>
      <c r="L271" s="423">
        <v>28808</v>
      </c>
      <c r="M271" s="458">
        <f t="shared" ref="M271:M279" si="41">(L271/K271)*100</f>
        <v>97.09470845972362</v>
      </c>
      <c r="N271" s="156" t="s">
        <v>39</v>
      </c>
      <c r="O271" s="680" t="s">
        <v>39</v>
      </c>
      <c r="P271" s="550" t="s">
        <v>1049</v>
      </c>
      <c r="Q271" s="681" t="s">
        <v>150</v>
      </c>
      <c r="R271" s="682" t="s">
        <v>344</v>
      </c>
    </row>
    <row r="272" spans="1:18" ht="23.25" customHeight="1" thickBot="1" x14ac:dyDescent="0.35">
      <c r="A272" s="857" t="s">
        <v>343</v>
      </c>
      <c r="B272" s="858"/>
      <c r="C272" s="858"/>
      <c r="D272" s="859"/>
      <c r="E272" s="29">
        <f t="shared" ref="E272:L272" si="42">SUM(E273:E273)</f>
        <v>18169</v>
      </c>
      <c r="F272" s="32">
        <f t="shared" si="42"/>
        <v>17640</v>
      </c>
      <c r="G272" s="32">
        <f t="shared" si="42"/>
        <v>100</v>
      </c>
      <c r="H272" s="30">
        <f t="shared" si="42"/>
        <v>429</v>
      </c>
      <c r="I272" s="31">
        <f t="shared" si="42"/>
        <v>18169</v>
      </c>
      <c r="J272" s="32">
        <f t="shared" si="42"/>
        <v>10000</v>
      </c>
      <c r="K272" s="30">
        <f t="shared" si="42"/>
        <v>10586</v>
      </c>
      <c r="L272" s="32">
        <f t="shared" si="42"/>
        <v>10583</v>
      </c>
      <c r="M272" s="33">
        <f t="shared" si="41"/>
        <v>99.971660683922153</v>
      </c>
      <c r="N272" s="34"/>
      <c r="O272" s="35"/>
      <c r="P272" s="35"/>
      <c r="Q272" s="36"/>
      <c r="R272" s="37"/>
    </row>
    <row r="273" spans="1:18" s="2" customFormat="1" ht="34.5" customHeight="1" thickBot="1" x14ac:dyDescent="0.35">
      <c r="A273" s="683">
        <v>3214</v>
      </c>
      <c r="B273" s="684" t="s">
        <v>12</v>
      </c>
      <c r="C273" s="685" t="s">
        <v>38</v>
      </c>
      <c r="D273" s="412" t="s">
        <v>342</v>
      </c>
      <c r="E273" s="686">
        <f>SUM(F273:H273)</f>
        <v>18169</v>
      </c>
      <c r="F273" s="413">
        <v>17640</v>
      </c>
      <c r="G273" s="413">
        <v>100</v>
      </c>
      <c r="H273" s="413">
        <v>429</v>
      </c>
      <c r="I273" s="687">
        <v>18169</v>
      </c>
      <c r="J273" s="416">
        <v>10000</v>
      </c>
      <c r="K273" s="413">
        <v>10586</v>
      </c>
      <c r="L273" s="416">
        <v>10583</v>
      </c>
      <c r="M273" s="688">
        <f t="shared" si="41"/>
        <v>99.971660683922153</v>
      </c>
      <c r="N273" s="689" t="s">
        <v>341</v>
      </c>
      <c r="O273" s="690" t="s">
        <v>340</v>
      </c>
      <c r="P273" s="691" t="s">
        <v>339</v>
      </c>
      <c r="Q273" s="692" t="s">
        <v>159</v>
      </c>
      <c r="R273" s="693" t="s">
        <v>1077</v>
      </c>
    </row>
    <row r="274" spans="1:18" ht="24.75" customHeight="1" thickBot="1" x14ac:dyDescent="0.35">
      <c r="A274" s="860" t="s">
        <v>338</v>
      </c>
      <c r="B274" s="861"/>
      <c r="C274" s="861"/>
      <c r="D274" s="862"/>
      <c r="E274" s="161">
        <f t="shared" ref="E274:L274" si="43">SUM(E275:E287)</f>
        <v>1091381</v>
      </c>
      <c r="F274" s="162">
        <f t="shared" si="43"/>
        <v>1057298</v>
      </c>
      <c r="G274" s="162">
        <f t="shared" si="43"/>
        <v>28650</v>
      </c>
      <c r="H274" s="162">
        <f t="shared" si="43"/>
        <v>5433</v>
      </c>
      <c r="I274" s="163">
        <f t="shared" si="43"/>
        <v>150445</v>
      </c>
      <c r="J274" s="32">
        <f t="shared" si="43"/>
        <v>57669</v>
      </c>
      <c r="K274" s="32">
        <f t="shared" si="43"/>
        <v>82560</v>
      </c>
      <c r="L274" s="32">
        <f t="shared" si="43"/>
        <v>76423</v>
      </c>
      <c r="M274" s="33">
        <f t="shared" si="41"/>
        <v>92.56661821705427</v>
      </c>
      <c r="N274" s="34"/>
      <c r="O274" s="35"/>
      <c r="P274" s="35"/>
      <c r="Q274" s="36"/>
      <c r="R274" s="169"/>
    </row>
    <row r="275" spans="1:18" s="2" customFormat="1" ht="33.75" customHeight="1" x14ac:dyDescent="0.3">
      <c r="A275" s="178">
        <v>6207</v>
      </c>
      <c r="B275" s="72" t="s">
        <v>12</v>
      </c>
      <c r="C275" s="73" t="s">
        <v>18</v>
      </c>
      <c r="D275" s="436" t="s">
        <v>337</v>
      </c>
      <c r="E275" s="172">
        <f t="shared" ref="E275:E287" si="44">SUM(F275:H275)</f>
        <v>77000</v>
      </c>
      <c r="F275" s="437">
        <v>74500</v>
      </c>
      <c r="G275" s="437">
        <v>2500</v>
      </c>
      <c r="H275" s="438">
        <v>0</v>
      </c>
      <c r="I275" s="439">
        <v>1460</v>
      </c>
      <c r="J275" s="621">
        <v>61</v>
      </c>
      <c r="K275" s="621">
        <v>49</v>
      </c>
      <c r="L275" s="440">
        <v>48</v>
      </c>
      <c r="M275" s="232">
        <f t="shared" si="41"/>
        <v>97.959183673469383</v>
      </c>
      <c r="N275" s="441"/>
      <c r="O275" s="442"/>
      <c r="P275" s="271" t="s">
        <v>336</v>
      </c>
      <c r="Q275" s="443"/>
      <c r="R275" s="444" t="s">
        <v>335</v>
      </c>
    </row>
    <row r="276" spans="1:18" s="2" customFormat="1" ht="41.4" x14ac:dyDescent="0.3">
      <c r="A276" s="177">
        <v>6208</v>
      </c>
      <c r="B276" s="121" t="s">
        <v>12</v>
      </c>
      <c r="C276" s="132" t="s">
        <v>23</v>
      </c>
      <c r="D276" s="47" t="s">
        <v>334</v>
      </c>
      <c r="E276" s="48">
        <f t="shared" si="44"/>
        <v>285723</v>
      </c>
      <c r="F276" s="445">
        <v>271464</v>
      </c>
      <c r="G276" s="445">
        <v>14259</v>
      </c>
      <c r="H276" s="446">
        <v>0</v>
      </c>
      <c r="I276" s="447">
        <v>14259</v>
      </c>
      <c r="J276" s="53">
        <v>8634</v>
      </c>
      <c r="K276" s="53">
        <v>9541</v>
      </c>
      <c r="L276" s="448">
        <v>9540</v>
      </c>
      <c r="M276" s="87">
        <f t="shared" si="41"/>
        <v>99.989518918352374</v>
      </c>
      <c r="N276" s="449" t="s">
        <v>177</v>
      </c>
      <c r="O276" s="342" t="s">
        <v>177</v>
      </c>
      <c r="P276" s="121" t="s">
        <v>333</v>
      </c>
      <c r="Q276" s="450"/>
      <c r="R276" s="433" t="s">
        <v>1075</v>
      </c>
    </row>
    <row r="277" spans="1:18" s="2" customFormat="1" ht="30.75" customHeight="1" x14ac:dyDescent="0.3">
      <c r="A277" s="178">
        <v>6209</v>
      </c>
      <c r="B277" s="72" t="s">
        <v>12</v>
      </c>
      <c r="C277" s="73" t="s">
        <v>23</v>
      </c>
      <c r="D277" s="468" t="s">
        <v>332</v>
      </c>
      <c r="E277" s="140">
        <f t="shared" si="44"/>
        <v>16228</v>
      </c>
      <c r="F277" s="469">
        <v>15866</v>
      </c>
      <c r="G277" s="469">
        <v>0</v>
      </c>
      <c r="H277" s="694">
        <v>362</v>
      </c>
      <c r="I277" s="470">
        <v>16228</v>
      </c>
      <c r="J277" s="134">
        <v>8882</v>
      </c>
      <c r="K277" s="134">
        <v>12364</v>
      </c>
      <c r="L277" s="471">
        <v>12364</v>
      </c>
      <c r="M277" s="84">
        <f t="shared" si="41"/>
        <v>100</v>
      </c>
      <c r="N277" s="472"/>
      <c r="O277" s="473"/>
      <c r="P277" s="72" t="s">
        <v>330</v>
      </c>
      <c r="Q277" s="477"/>
      <c r="R277" s="144" t="s">
        <v>1074</v>
      </c>
    </row>
    <row r="278" spans="1:18" s="2" customFormat="1" ht="30.75" customHeight="1" x14ac:dyDescent="0.3">
      <c r="A278" s="177">
        <v>6210</v>
      </c>
      <c r="B278" s="121" t="s">
        <v>12</v>
      </c>
      <c r="C278" s="132" t="s">
        <v>23</v>
      </c>
      <c r="D278" s="47" t="s">
        <v>331</v>
      </c>
      <c r="E278" s="48">
        <f t="shared" si="44"/>
        <v>32148</v>
      </c>
      <c r="F278" s="445">
        <v>31773</v>
      </c>
      <c r="G278" s="445">
        <v>0</v>
      </c>
      <c r="H278" s="446">
        <v>375</v>
      </c>
      <c r="I278" s="447">
        <v>32148</v>
      </c>
      <c r="J278" s="53">
        <v>17978</v>
      </c>
      <c r="K278" s="53">
        <v>23866</v>
      </c>
      <c r="L278" s="448">
        <v>23866</v>
      </c>
      <c r="M278" s="87">
        <f t="shared" si="41"/>
        <v>100</v>
      </c>
      <c r="N278" s="449"/>
      <c r="O278" s="342"/>
      <c r="P278" s="121" t="s">
        <v>330</v>
      </c>
      <c r="Q278" s="450"/>
      <c r="R278" s="131" t="s">
        <v>1074</v>
      </c>
    </row>
    <row r="279" spans="1:18" s="2" customFormat="1" ht="48" customHeight="1" x14ac:dyDescent="0.3">
      <c r="A279" s="178">
        <v>6211</v>
      </c>
      <c r="B279" s="72" t="s">
        <v>12</v>
      </c>
      <c r="C279" s="73" t="s">
        <v>23</v>
      </c>
      <c r="D279" s="468" t="s">
        <v>329</v>
      </c>
      <c r="E279" s="140">
        <f t="shared" si="44"/>
        <v>19688</v>
      </c>
      <c r="F279" s="469">
        <v>19096</v>
      </c>
      <c r="G279" s="469">
        <v>0</v>
      </c>
      <c r="H279" s="694">
        <v>592</v>
      </c>
      <c r="I279" s="470">
        <v>19688</v>
      </c>
      <c r="J279" s="134">
        <v>108</v>
      </c>
      <c r="K279" s="134">
        <v>71</v>
      </c>
      <c r="L279" s="471">
        <v>71</v>
      </c>
      <c r="M279" s="84">
        <f t="shared" si="41"/>
        <v>100</v>
      </c>
      <c r="N279" s="472"/>
      <c r="O279" s="473"/>
      <c r="P279" s="72" t="s">
        <v>271</v>
      </c>
      <c r="Q279" s="477" t="s">
        <v>191</v>
      </c>
      <c r="R279" s="144" t="s">
        <v>1074</v>
      </c>
    </row>
    <row r="280" spans="1:18" s="2" customFormat="1" ht="41.4" x14ac:dyDescent="0.3">
      <c r="A280" s="177">
        <v>6212</v>
      </c>
      <c r="B280" s="121" t="s">
        <v>12</v>
      </c>
      <c r="C280" s="132" t="s">
        <v>23</v>
      </c>
      <c r="D280" s="47" t="s">
        <v>328</v>
      </c>
      <c r="E280" s="48">
        <f t="shared" si="44"/>
        <v>496579</v>
      </c>
      <c r="F280" s="124">
        <v>487876</v>
      </c>
      <c r="G280" s="451">
        <v>7546</v>
      </c>
      <c r="H280" s="452">
        <v>1157</v>
      </c>
      <c r="I280" s="67">
        <v>1157</v>
      </c>
      <c r="J280" s="53">
        <v>2881</v>
      </c>
      <c r="K280" s="53">
        <v>0</v>
      </c>
      <c r="L280" s="448">
        <v>0</v>
      </c>
      <c r="M280" s="69" t="s">
        <v>2</v>
      </c>
      <c r="N280" s="77"/>
      <c r="O280" s="78"/>
      <c r="P280" s="121"/>
      <c r="Q280" s="79"/>
      <c r="R280" s="80" t="s">
        <v>327</v>
      </c>
    </row>
    <row r="281" spans="1:18" s="2" customFormat="1" ht="31.5" customHeight="1" x14ac:dyDescent="0.3">
      <c r="A281" s="177">
        <v>6218</v>
      </c>
      <c r="B281" s="121" t="s">
        <v>12</v>
      </c>
      <c r="C281" s="132" t="s">
        <v>23</v>
      </c>
      <c r="D281" s="47" t="s">
        <v>326</v>
      </c>
      <c r="E281" s="48">
        <f t="shared" si="44"/>
        <v>38650</v>
      </c>
      <c r="F281" s="124">
        <v>34150</v>
      </c>
      <c r="G281" s="451">
        <v>3300</v>
      </c>
      <c r="H281" s="452">
        <v>1200</v>
      </c>
      <c r="I281" s="67">
        <v>693</v>
      </c>
      <c r="J281" s="53">
        <v>0</v>
      </c>
      <c r="K281" s="53">
        <v>694</v>
      </c>
      <c r="L281" s="448">
        <v>693</v>
      </c>
      <c r="M281" s="87">
        <f t="shared" ref="M281:M319" si="45">(L281/K281)*100</f>
        <v>99.85590778097982</v>
      </c>
      <c r="N281" s="77"/>
      <c r="O281" s="78"/>
      <c r="P281" s="121"/>
      <c r="Q281" s="79"/>
      <c r="R281" s="80" t="s">
        <v>1073</v>
      </c>
    </row>
    <row r="282" spans="1:18" s="2" customFormat="1" ht="27.6" x14ac:dyDescent="0.3">
      <c r="A282" s="177">
        <v>6220</v>
      </c>
      <c r="B282" s="121" t="s">
        <v>12</v>
      </c>
      <c r="C282" s="132" t="s">
        <v>18</v>
      </c>
      <c r="D282" s="47" t="s">
        <v>325</v>
      </c>
      <c r="E282" s="48">
        <f t="shared" si="44"/>
        <v>10477</v>
      </c>
      <c r="F282" s="124">
        <v>10263</v>
      </c>
      <c r="G282" s="451">
        <v>0</v>
      </c>
      <c r="H282" s="452">
        <v>214</v>
      </c>
      <c r="I282" s="67">
        <v>10477</v>
      </c>
      <c r="J282" s="53">
        <v>4125</v>
      </c>
      <c r="K282" s="53">
        <v>4125</v>
      </c>
      <c r="L282" s="448">
        <v>3602</v>
      </c>
      <c r="M282" s="87">
        <f t="shared" si="45"/>
        <v>87.321212121212127</v>
      </c>
      <c r="N282" s="77" t="s">
        <v>257</v>
      </c>
      <c r="O282" s="78"/>
      <c r="P282" s="299" t="s">
        <v>324</v>
      </c>
      <c r="Q282" s="79"/>
      <c r="R282" s="80" t="s">
        <v>323</v>
      </c>
    </row>
    <row r="283" spans="1:18" s="2" customFormat="1" ht="27" customHeight="1" x14ac:dyDescent="0.3">
      <c r="A283" s="177">
        <v>6221</v>
      </c>
      <c r="B283" s="121" t="s">
        <v>12</v>
      </c>
      <c r="C283" s="132" t="s">
        <v>18</v>
      </c>
      <c r="D283" s="47" t="s">
        <v>322</v>
      </c>
      <c r="E283" s="48">
        <f t="shared" si="44"/>
        <v>30000</v>
      </c>
      <c r="F283" s="124">
        <v>30000</v>
      </c>
      <c r="G283" s="451">
        <v>0</v>
      </c>
      <c r="H283" s="452">
        <v>0</v>
      </c>
      <c r="I283" s="67">
        <v>32</v>
      </c>
      <c r="J283" s="53">
        <v>15000</v>
      </c>
      <c r="K283" s="53">
        <v>32</v>
      </c>
      <c r="L283" s="448">
        <v>32</v>
      </c>
      <c r="M283" s="87">
        <f t="shared" si="45"/>
        <v>100</v>
      </c>
      <c r="N283" s="77" t="s">
        <v>321</v>
      </c>
      <c r="O283" s="78"/>
      <c r="P283" s="78" t="s">
        <v>1046</v>
      </c>
      <c r="Q283" s="79"/>
      <c r="R283" s="80" t="s">
        <v>320</v>
      </c>
    </row>
    <row r="284" spans="1:18" s="2" customFormat="1" ht="31.5" customHeight="1" x14ac:dyDescent="0.3">
      <c r="A284" s="177">
        <v>6223</v>
      </c>
      <c r="B284" s="121" t="s">
        <v>12</v>
      </c>
      <c r="C284" s="132" t="s">
        <v>18</v>
      </c>
      <c r="D284" s="453" t="s">
        <v>319</v>
      </c>
      <c r="E284" s="48">
        <f t="shared" si="44"/>
        <v>7054</v>
      </c>
      <c r="F284" s="124">
        <v>7000</v>
      </c>
      <c r="G284" s="94">
        <v>54</v>
      </c>
      <c r="H284" s="452">
        <v>0</v>
      </c>
      <c r="I284" s="67">
        <v>315</v>
      </c>
      <c r="J284" s="53">
        <v>0</v>
      </c>
      <c r="K284" s="53">
        <v>54</v>
      </c>
      <c r="L284" s="448">
        <v>53</v>
      </c>
      <c r="M284" s="87">
        <f t="shared" si="45"/>
        <v>98.148148148148152</v>
      </c>
      <c r="N284" s="77" t="s">
        <v>102</v>
      </c>
      <c r="O284" s="78"/>
      <c r="P284" s="78" t="s">
        <v>318</v>
      </c>
      <c r="Q284" s="79"/>
      <c r="R284" s="80" t="s">
        <v>317</v>
      </c>
    </row>
    <row r="285" spans="1:18" s="2" customFormat="1" ht="24.75" customHeight="1" x14ac:dyDescent="0.3">
      <c r="A285" s="177">
        <v>6224</v>
      </c>
      <c r="B285" s="121" t="s">
        <v>12</v>
      </c>
      <c r="C285" s="132" t="s">
        <v>23</v>
      </c>
      <c r="D285" s="127" t="s">
        <v>316</v>
      </c>
      <c r="E285" s="48">
        <f t="shared" si="44"/>
        <v>62004</v>
      </c>
      <c r="F285" s="124">
        <v>60912</v>
      </c>
      <c r="G285" s="451">
        <v>537</v>
      </c>
      <c r="H285" s="452">
        <v>555</v>
      </c>
      <c r="I285" s="67">
        <v>51269</v>
      </c>
      <c r="J285" s="53">
        <v>0</v>
      </c>
      <c r="K285" s="53">
        <v>29831</v>
      </c>
      <c r="L285" s="448">
        <v>24594</v>
      </c>
      <c r="M285" s="87">
        <f t="shared" si="45"/>
        <v>82.444436995072252</v>
      </c>
      <c r="N285" s="77"/>
      <c r="O285" s="78"/>
      <c r="P285" s="78" t="s">
        <v>314</v>
      </c>
      <c r="Q285" s="79"/>
      <c r="R285" s="80" t="s">
        <v>313</v>
      </c>
    </row>
    <row r="286" spans="1:18" s="2" customFormat="1" ht="30.75" customHeight="1" x14ac:dyDescent="0.3">
      <c r="A286" s="178">
        <v>6225</v>
      </c>
      <c r="B286" s="121" t="s">
        <v>12</v>
      </c>
      <c r="C286" s="73" t="s">
        <v>23</v>
      </c>
      <c r="D286" s="47" t="s">
        <v>315</v>
      </c>
      <c r="E286" s="48">
        <f t="shared" si="44"/>
        <v>2668</v>
      </c>
      <c r="F286" s="128">
        <v>2310</v>
      </c>
      <c r="G286" s="68">
        <v>80</v>
      </c>
      <c r="H286" s="695">
        <v>278</v>
      </c>
      <c r="I286" s="51">
        <v>2695</v>
      </c>
      <c r="J286" s="134">
        <v>0</v>
      </c>
      <c r="K286" s="134">
        <v>1909</v>
      </c>
      <c r="L286" s="471">
        <v>1536</v>
      </c>
      <c r="M286" s="84">
        <f t="shared" si="45"/>
        <v>80.46097433211105</v>
      </c>
      <c r="N286" s="56"/>
      <c r="O286" s="57"/>
      <c r="P286" s="78" t="s">
        <v>314</v>
      </c>
      <c r="Q286" s="59"/>
      <c r="R286" s="70" t="s">
        <v>313</v>
      </c>
    </row>
    <row r="287" spans="1:18" ht="31.5" customHeight="1" thickBot="1" x14ac:dyDescent="0.35">
      <c r="A287" s="249">
        <v>6228</v>
      </c>
      <c r="B287" s="72" t="s">
        <v>12</v>
      </c>
      <c r="C287" s="421" t="s">
        <v>23</v>
      </c>
      <c r="D287" s="454" t="s">
        <v>312</v>
      </c>
      <c r="E287" s="149">
        <f t="shared" si="44"/>
        <v>13162</v>
      </c>
      <c r="F287" s="455">
        <v>12088</v>
      </c>
      <c r="G287" s="423">
        <v>374</v>
      </c>
      <c r="H287" s="456">
        <v>700</v>
      </c>
      <c r="I287" s="254">
        <v>24</v>
      </c>
      <c r="J287" s="385">
        <v>0</v>
      </c>
      <c r="K287" s="385">
        <v>24</v>
      </c>
      <c r="L287" s="457">
        <v>24</v>
      </c>
      <c r="M287" s="458">
        <f t="shared" si="45"/>
        <v>100</v>
      </c>
      <c r="N287" s="257"/>
      <c r="O287" s="258"/>
      <c r="P287" s="57"/>
      <c r="Q287" s="259"/>
      <c r="R287" s="459" t="s">
        <v>1072</v>
      </c>
    </row>
    <row r="288" spans="1:18" ht="23.25" customHeight="1" thickBot="1" x14ac:dyDescent="0.35">
      <c r="A288" s="857" t="s">
        <v>311</v>
      </c>
      <c r="B288" s="858"/>
      <c r="C288" s="858"/>
      <c r="D288" s="859"/>
      <c r="E288" s="29">
        <f t="shared" ref="E288:K288" si="46">SUM(E289:E290)</f>
        <v>62198</v>
      </c>
      <c r="F288" s="32">
        <f t="shared" si="46"/>
        <v>59880</v>
      </c>
      <c r="G288" s="32">
        <f t="shared" si="46"/>
        <v>820</v>
      </c>
      <c r="H288" s="30">
        <f t="shared" si="46"/>
        <v>1498</v>
      </c>
      <c r="I288" s="31">
        <f t="shared" si="46"/>
        <v>62198</v>
      </c>
      <c r="J288" s="32">
        <f t="shared" si="46"/>
        <v>72392</v>
      </c>
      <c r="K288" s="32">
        <f t="shared" si="46"/>
        <v>68892</v>
      </c>
      <c r="L288" s="32">
        <f>SUM(L289:L290)</f>
        <v>61369</v>
      </c>
      <c r="M288" s="33">
        <f t="shared" si="45"/>
        <v>89.080009289903046</v>
      </c>
      <c r="N288" s="34"/>
      <c r="O288" s="35"/>
      <c r="P288" s="35"/>
      <c r="Q288" s="36"/>
      <c r="R288" s="37"/>
    </row>
    <row r="289" spans="1:18" s="2" customFormat="1" ht="27.75" customHeight="1" x14ac:dyDescent="0.3">
      <c r="A289" s="178">
        <v>6215</v>
      </c>
      <c r="B289" s="72" t="s">
        <v>244</v>
      </c>
      <c r="C289" s="73" t="s">
        <v>18</v>
      </c>
      <c r="D289" s="327" t="s">
        <v>310</v>
      </c>
      <c r="E289" s="180">
        <f>SUM(F289:H289)</f>
        <v>7316</v>
      </c>
      <c r="F289" s="469">
        <v>6259</v>
      </c>
      <c r="G289" s="469">
        <v>708</v>
      </c>
      <c r="H289" s="469">
        <v>349</v>
      </c>
      <c r="I289" s="470">
        <v>7316</v>
      </c>
      <c r="J289" s="471">
        <v>10892</v>
      </c>
      <c r="K289" s="471">
        <v>7392</v>
      </c>
      <c r="L289" s="471">
        <v>6598</v>
      </c>
      <c r="M289" s="129">
        <f t="shared" si="45"/>
        <v>89.258658008658003</v>
      </c>
      <c r="N289" s="472"/>
      <c r="O289" s="473"/>
      <c r="P289" s="72" t="s">
        <v>309</v>
      </c>
      <c r="Q289" s="477"/>
      <c r="R289" s="696" t="s">
        <v>308</v>
      </c>
    </row>
    <row r="290" spans="1:18" s="2" customFormat="1" ht="28.2" thickBot="1" x14ac:dyDescent="0.35">
      <c r="A290" s="697">
        <v>6219</v>
      </c>
      <c r="B290" s="698" t="s">
        <v>244</v>
      </c>
      <c r="C290" s="699" t="s">
        <v>23</v>
      </c>
      <c r="D290" s="422" t="s">
        <v>307</v>
      </c>
      <c r="E290" s="700">
        <f>SUM(F290:H290)</f>
        <v>54882</v>
      </c>
      <c r="F290" s="701">
        <v>53621</v>
      </c>
      <c r="G290" s="701">
        <v>112</v>
      </c>
      <c r="H290" s="701">
        <v>1149</v>
      </c>
      <c r="I290" s="702">
        <v>54882</v>
      </c>
      <c r="J290" s="548">
        <v>61500</v>
      </c>
      <c r="K290" s="548">
        <v>61500</v>
      </c>
      <c r="L290" s="218">
        <v>54771</v>
      </c>
      <c r="M290" s="243">
        <f t="shared" si="45"/>
        <v>89.058536585365857</v>
      </c>
      <c r="N290" s="703"/>
      <c r="O290" s="704"/>
      <c r="P290" s="263" t="s">
        <v>306</v>
      </c>
      <c r="Q290" s="705"/>
      <c r="R290" s="706" t="s">
        <v>1071</v>
      </c>
    </row>
    <row r="291" spans="1:18" ht="24.75" customHeight="1" thickBot="1" x14ac:dyDescent="0.35">
      <c r="A291" s="857" t="s">
        <v>305</v>
      </c>
      <c r="B291" s="858"/>
      <c r="C291" s="858"/>
      <c r="D291" s="859"/>
      <c r="E291" s="29">
        <f t="shared" ref="E291:L291" si="47">SUM(E292:E292)</f>
        <v>3000</v>
      </c>
      <c r="F291" s="32">
        <f t="shared" si="47"/>
        <v>0</v>
      </c>
      <c r="G291" s="32">
        <f t="shared" si="47"/>
        <v>3000</v>
      </c>
      <c r="H291" s="30">
        <f t="shared" si="47"/>
        <v>0</v>
      </c>
      <c r="I291" s="31">
        <f t="shared" si="47"/>
        <v>1234</v>
      </c>
      <c r="J291" s="32">
        <f>SUM(J292:J292)</f>
        <v>2700</v>
      </c>
      <c r="K291" s="32">
        <f t="shared" si="47"/>
        <v>950</v>
      </c>
      <c r="L291" s="164">
        <f t="shared" si="47"/>
        <v>950</v>
      </c>
      <c r="M291" s="33">
        <f t="shared" si="45"/>
        <v>100</v>
      </c>
      <c r="N291" s="166"/>
      <c r="O291" s="167"/>
      <c r="P291" s="167"/>
      <c r="Q291" s="168"/>
      <c r="R291" s="169"/>
    </row>
    <row r="292" spans="1:18" ht="34.5" customHeight="1" thickBot="1" x14ac:dyDescent="0.35">
      <c r="A292" s="388">
        <v>6048</v>
      </c>
      <c r="B292" s="389" t="s">
        <v>77</v>
      </c>
      <c r="C292" s="390" t="s">
        <v>38</v>
      </c>
      <c r="D292" s="391" t="s">
        <v>304</v>
      </c>
      <c r="E292" s="392">
        <f>SUM(F292:H292)</f>
        <v>3000</v>
      </c>
      <c r="F292" s="460">
        <v>0</v>
      </c>
      <c r="G292" s="460">
        <v>3000</v>
      </c>
      <c r="H292" s="460">
        <v>0</v>
      </c>
      <c r="I292" s="461">
        <v>1234</v>
      </c>
      <c r="J292" s="462">
        <v>2700</v>
      </c>
      <c r="K292" s="460">
        <v>950</v>
      </c>
      <c r="L292" s="462">
        <v>950</v>
      </c>
      <c r="M292" s="418">
        <f t="shared" si="45"/>
        <v>100</v>
      </c>
      <c r="N292" s="463"/>
      <c r="O292" s="464"/>
      <c r="P292" s="465"/>
      <c r="Q292" s="466"/>
      <c r="R292" s="467" t="s">
        <v>1070</v>
      </c>
    </row>
    <row r="293" spans="1:18" ht="23.25" customHeight="1" thickBot="1" x14ac:dyDescent="0.35">
      <c r="A293" s="860" t="s">
        <v>303</v>
      </c>
      <c r="B293" s="861"/>
      <c r="C293" s="861"/>
      <c r="D293" s="862"/>
      <c r="E293" s="161">
        <f t="shared" ref="E293:L293" si="48">SUM(E294:E297)</f>
        <v>317215</v>
      </c>
      <c r="F293" s="164">
        <f t="shared" si="48"/>
        <v>301414</v>
      </c>
      <c r="G293" s="164">
        <f t="shared" si="48"/>
        <v>13825</v>
      </c>
      <c r="H293" s="162">
        <f t="shared" si="48"/>
        <v>1976</v>
      </c>
      <c r="I293" s="31">
        <f t="shared" si="48"/>
        <v>170618</v>
      </c>
      <c r="J293" s="164">
        <f t="shared" si="48"/>
        <v>38137</v>
      </c>
      <c r="K293" s="164">
        <f t="shared" si="48"/>
        <v>12799</v>
      </c>
      <c r="L293" s="164">
        <f t="shared" si="48"/>
        <v>9004</v>
      </c>
      <c r="M293" s="165">
        <f t="shared" si="45"/>
        <v>70.349246034846473</v>
      </c>
      <c r="N293" s="166"/>
      <c r="O293" s="167"/>
      <c r="P293" s="167"/>
      <c r="Q293" s="168"/>
      <c r="R293" s="169"/>
    </row>
    <row r="294" spans="1:18" s="2" customFormat="1" ht="24.75" customHeight="1" x14ac:dyDescent="0.3">
      <c r="A294" s="178">
        <v>1018</v>
      </c>
      <c r="B294" s="271" t="s">
        <v>12</v>
      </c>
      <c r="C294" s="484" t="s">
        <v>302</v>
      </c>
      <c r="D294" s="123" t="s">
        <v>301</v>
      </c>
      <c r="E294" s="172">
        <f>SUM(F294:H294)</f>
        <v>73392</v>
      </c>
      <c r="F294" s="437">
        <v>71811</v>
      </c>
      <c r="G294" s="437">
        <v>605</v>
      </c>
      <c r="H294" s="437">
        <v>976</v>
      </c>
      <c r="I294" s="439">
        <v>72705</v>
      </c>
      <c r="J294" s="471">
        <v>0</v>
      </c>
      <c r="K294" s="471">
        <v>3411</v>
      </c>
      <c r="L294" s="471">
        <v>1227</v>
      </c>
      <c r="M294" s="84">
        <f t="shared" si="45"/>
        <v>35.97185576077397</v>
      </c>
      <c r="N294" s="441" t="s">
        <v>300</v>
      </c>
      <c r="O294" s="442" t="s">
        <v>299</v>
      </c>
      <c r="P294" s="271" t="s">
        <v>298</v>
      </c>
      <c r="Q294" s="443">
        <v>2021</v>
      </c>
      <c r="R294" s="70" t="s">
        <v>165</v>
      </c>
    </row>
    <row r="295" spans="1:18" s="2" customFormat="1" ht="56.25" customHeight="1" x14ac:dyDescent="0.3">
      <c r="A295" s="178">
        <v>1664</v>
      </c>
      <c r="B295" s="72" t="s">
        <v>12</v>
      </c>
      <c r="C295" s="73" t="s">
        <v>51</v>
      </c>
      <c r="D295" s="468" t="s">
        <v>297</v>
      </c>
      <c r="E295" s="140">
        <f>SUM(F295:H295)</f>
        <v>154000</v>
      </c>
      <c r="F295" s="469">
        <v>145000</v>
      </c>
      <c r="G295" s="469">
        <v>8000</v>
      </c>
      <c r="H295" s="469">
        <v>1000</v>
      </c>
      <c r="I295" s="470">
        <v>7926</v>
      </c>
      <c r="J295" s="471">
        <v>0</v>
      </c>
      <c r="K295" s="471">
        <v>500</v>
      </c>
      <c r="L295" s="471">
        <v>0</v>
      </c>
      <c r="M295" s="84">
        <f t="shared" si="45"/>
        <v>0</v>
      </c>
      <c r="N295" s="472" t="s">
        <v>296</v>
      </c>
      <c r="O295" s="473" t="s">
        <v>295</v>
      </c>
      <c r="P295" s="72" t="s">
        <v>294</v>
      </c>
      <c r="Q295" s="474" t="s">
        <v>293</v>
      </c>
      <c r="R295" s="475" t="s">
        <v>292</v>
      </c>
    </row>
    <row r="296" spans="1:18" s="2" customFormat="1" ht="41.4" x14ac:dyDescent="0.3">
      <c r="A296" s="178">
        <v>2010</v>
      </c>
      <c r="B296" s="72" t="s">
        <v>12</v>
      </c>
      <c r="C296" s="73" t="s">
        <v>70</v>
      </c>
      <c r="D296" s="707" t="s">
        <v>291</v>
      </c>
      <c r="E296" s="140">
        <f>SUM(F296:H296)</f>
        <v>47296</v>
      </c>
      <c r="F296" s="469">
        <v>43712</v>
      </c>
      <c r="G296" s="469">
        <v>3584</v>
      </c>
      <c r="H296" s="469">
        <v>0</v>
      </c>
      <c r="I296" s="470">
        <v>47296</v>
      </c>
      <c r="J296" s="471">
        <v>27246</v>
      </c>
      <c r="K296" s="471">
        <v>2619</v>
      </c>
      <c r="L296" s="471">
        <v>2617</v>
      </c>
      <c r="M296" s="84">
        <f t="shared" si="45"/>
        <v>99.923634975181358</v>
      </c>
      <c r="N296" s="472" t="s">
        <v>282</v>
      </c>
      <c r="O296" s="473" t="s">
        <v>193</v>
      </c>
      <c r="P296" s="72" t="s">
        <v>290</v>
      </c>
      <c r="Q296" s="79" t="s">
        <v>150</v>
      </c>
      <c r="R296" s="70" t="s">
        <v>289</v>
      </c>
    </row>
    <row r="297" spans="1:18" s="2" customFormat="1" ht="32.25" customHeight="1" thickBot="1" x14ac:dyDescent="0.35">
      <c r="A297" s="249">
        <v>8189</v>
      </c>
      <c r="B297" s="420" t="s">
        <v>12</v>
      </c>
      <c r="C297" s="421" t="s">
        <v>70</v>
      </c>
      <c r="D297" s="708" t="s">
        <v>288</v>
      </c>
      <c r="E297" s="709">
        <f>SUM(F297:H297)</f>
        <v>42527</v>
      </c>
      <c r="F297" s="455">
        <v>40891</v>
      </c>
      <c r="G297" s="424">
        <v>1636</v>
      </c>
      <c r="H297" s="424">
        <v>0</v>
      </c>
      <c r="I297" s="254">
        <v>42691</v>
      </c>
      <c r="J297" s="548">
        <v>10891</v>
      </c>
      <c r="K297" s="548">
        <v>6269</v>
      </c>
      <c r="L297" s="548">
        <v>5160</v>
      </c>
      <c r="M297" s="458">
        <f t="shared" si="45"/>
        <v>82.309778274046892</v>
      </c>
      <c r="N297" s="257" t="s">
        <v>282</v>
      </c>
      <c r="O297" s="258" t="s">
        <v>287</v>
      </c>
      <c r="P297" s="258" t="s">
        <v>286</v>
      </c>
      <c r="Q297" s="259" t="s">
        <v>67</v>
      </c>
      <c r="R297" s="459" t="s">
        <v>285</v>
      </c>
    </row>
    <row r="298" spans="1:18" ht="23.25" customHeight="1" thickBot="1" x14ac:dyDescent="0.35">
      <c r="A298" s="857" t="s">
        <v>284</v>
      </c>
      <c r="B298" s="858"/>
      <c r="C298" s="858"/>
      <c r="D298" s="859"/>
      <c r="E298" s="268">
        <f t="shared" ref="E298:K298" si="49">SUM(E299:E299)</f>
        <v>67000</v>
      </c>
      <c r="F298" s="32">
        <f t="shared" si="49"/>
        <v>60900</v>
      </c>
      <c r="G298" s="32">
        <f t="shared" si="49"/>
        <v>5500</v>
      </c>
      <c r="H298" s="30">
        <f t="shared" si="49"/>
        <v>600</v>
      </c>
      <c r="I298" s="31">
        <f t="shared" si="49"/>
        <v>240</v>
      </c>
      <c r="J298" s="32">
        <f t="shared" si="49"/>
        <v>0</v>
      </c>
      <c r="K298" s="32">
        <f t="shared" si="49"/>
        <v>240</v>
      </c>
      <c r="L298" s="29">
        <f>SUM(L299:L299)</f>
        <v>240</v>
      </c>
      <c r="M298" s="33">
        <f t="shared" si="45"/>
        <v>100</v>
      </c>
      <c r="N298" s="34"/>
      <c r="O298" s="35"/>
      <c r="P298" s="35"/>
      <c r="Q298" s="36"/>
      <c r="R298" s="37"/>
    </row>
    <row r="299" spans="1:18" ht="28.2" thickBot="1" x14ac:dyDescent="0.35">
      <c r="A299" s="178">
        <v>8235</v>
      </c>
      <c r="B299" s="72" t="s">
        <v>12</v>
      </c>
      <c r="C299" s="73" t="s">
        <v>51</v>
      </c>
      <c r="D299" s="476" t="s">
        <v>283</v>
      </c>
      <c r="E299" s="180">
        <f>SUM(F299:H299)</f>
        <v>67000</v>
      </c>
      <c r="F299" s="469">
        <v>60900</v>
      </c>
      <c r="G299" s="469">
        <v>5500</v>
      </c>
      <c r="H299" s="469">
        <v>600</v>
      </c>
      <c r="I299" s="470">
        <v>240</v>
      </c>
      <c r="J299" s="471">
        <v>0</v>
      </c>
      <c r="K299" s="471">
        <v>240</v>
      </c>
      <c r="L299" s="471">
        <v>240</v>
      </c>
      <c r="M299" s="84">
        <f t="shared" si="45"/>
        <v>100</v>
      </c>
      <c r="N299" s="472" t="s">
        <v>282</v>
      </c>
      <c r="O299" s="473"/>
      <c r="P299" s="72"/>
      <c r="Q299" s="477"/>
      <c r="R299" s="70" t="s">
        <v>281</v>
      </c>
    </row>
    <row r="300" spans="1:18" ht="24.75" customHeight="1" thickBot="1" x14ac:dyDescent="0.35">
      <c r="A300" s="857" t="s">
        <v>280</v>
      </c>
      <c r="B300" s="858"/>
      <c r="C300" s="858"/>
      <c r="D300" s="859"/>
      <c r="E300" s="478">
        <f t="shared" ref="E300:K300" si="50">SUM(E301:E318)</f>
        <v>58726</v>
      </c>
      <c r="F300" s="479">
        <f t="shared" si="50"/>
        <v>43181</v>
      </c>
      <c r="G300" s="479">
        <f t="shared" si="50"/>
        <v>11130</v>
      </c>
      <c r="H300" s="480">
        <f t="shared" si="50"/>
        <v>4415</v>
      </c>
      <c r="I300" s="481">
        <f t="shared" si="50"/>
        <v>55960</v>
      </c>
      <c r="J300" s="479">
        <f t="shared" si="50"/>
        <v>35154</v>
      </c>
      <c r="K300" s="479">
        <f t="shared" si="50"/>
        <v>26085</v>
      </c>
      <c r="L300" s="479">
        <f>SUM(L301:L318)</f>
        <v>26048</v>
      </c>
      <c r="M300" s="33">
        <f t="shared" si="45"/>
        <v>99.858156028368796</v>
      </c>
      <c r="N300" s="482"/>
      <c r="O300" s="483"/>
      <c r="P300" s="35"/>
      <c r="Q300" s="36"/>
      <c r="R300" s="37"/>
    </row>
    <row r="301" spans="1:18" ht="24" customHeight="1" x14ac:dyDescent="0.3">
      <c r="A301" s="246">
        <v>4042</v>
      </c>
      <c r="B301" s="271"/>
      <c r="C301" s="484" t="s">
        <v>214</v>
      </c>
      <c r="D301" s="272" t="s">
        <v>279</v>
      </c>
      <c r="E301" s="228">
        <f t="shared" ref="E301:E318" si="51">SUM(F301:H301)</f>
        <v>7100</v>
      </c>
      <c r="F301" s="485">
        <v>0</v>
      </c>
      <c r="G301" s="486">
        <v>7100</v>
      </c>
      <c r="H301" s="486">
        <v>0</v>
      </c>
      <c r="I301" s="229">
        <v>4833</v>
      </c>
      <c r="J301" s="52">
        <v>1250</v>
      </c>
      <c r="K301" s="52">
        <v>1064</v>
      </c>
      <c r="L301" s="487">
        <v>1063</v>
      </c>
      <c r="M301" s="232">
        <f t="shared" si="45"/>
        <v>99.906015037593988</v>
      </c>
      <c r="N301" s="233"/>
      <c r="O301" s="234"/>
      <c r="P301" s="234" t="s">
        <v>276</v>
      </c>
      <c r="Q301" s="235"/>
      <c r="R301" s="236" t="s">
        <v>278</v>
      </c>
    </row>
    <row r="302" spans="1:18" ht="35.25" customHeight="1" x14ac:dyDescent="0.3">
      <c r="A302" s="488">
        <v>4098</v>
      </c>
      <c r="B302" s="489"/>
      <c r="C302" s="490" t="s">
        <v>214</v>
      </c>
      <c r="D302" s="491" t="s">
        <v>277</v>
      </c>
      <c r="E302" s="137">
        <f t="shared" si="51"/>
        <v>1533</v>
      </c>
      <c r="F302" s="492">
        <v>0</v>
      </c>
      <c r="G302" s="493">
        <v>0</v>
      </c>
      <c r="H302" s="493">
        <v>1533</v>
      </c>
      <c r="I302" s="494">
        <v>1533</v>
      </c>
      <c r="J302" s="52">
        <v>3255</v>
      </c>
      <c r="K302" s="52">
        <v>789</v>
      </c>
      <c r="L302" s="495">
        <v>789</v>
      </c>
      <c r="M302" s="76">
        <f t="shared" si="45"/>
        <v>100</v>
      </c>
      <c r="N302" s="496"/>
      <c r="O302" s="497"/>
      <c r="P302" s="78" t="s">
        <v>276</v>
      </c>
      <c r="Q302" s="498"/>
      <c r="R302" s="499" t="s">
        <v>275</v>
      </c>
    </row>
    <row r="303" spans="1:18" s="2" customFormat="1" ht="23.25" customHeight="1" x14ac:dyDescent="0.3">
      <c r="A303" s="710" t="s">
        <v>274</v>
      </c>
      <c r="B303" s="121" t="s">
        <v>237</v>
      </c>
      <c r="C303" s="132" t="s">
        <v>214</v>
      </c>
      <c r="D303" s="186" t="s">
        <v>273</v>
      </c>
      <c r="E303" s="137">
        <f t="shared" si="51"/>
        <v>4350</v>
      </c>
      <c r="F303" s="190">
        <v>3786</v>
      </c>
      <c r="G303" s="405">
        <v>347</v>
      </c>
      <c r="H303" s="405">
        <v>217</v>
      </c>
      <c r="I303" s="406">
        <v>4350</v>
      </c>
      <c r="J303" s="53">
        <v>41</v>
      </c>
      <c r="K303" s="53">
        <v>22</v>
      </c>
      <c r="L303" s="407">
        <v>22</v>
      </c>
      <c r="M303" s="87">
        <f t="shared" si="45"/>
        <v>100</v>
      </c>
      <c r="N303" s="77" t="s">
        <v>272</v>
      </c>
      <c r="O303" s="78" t="s">
        <v>211</v>
      </c>
      <c r="P303" s="78" t="s">
        <v>271</v>
      </c>
      <c r="Q303" s="79" t="s">
        <v>191</v>
      </c>
      <c r="R303" s="80" t="s">
        <v>1062</v>
      </c>
    </row>
    <row r="304" spans="1:18" s="2" customFormat="1" ht="29.25" customHeight="1" x14ac:dyDescent="0.3">
      <c r="A304" s="510" t="s">
        <v>270</v>
      </c>
      <c r="B304" s="72" t="s">
        <v>71</v>
      </c>
      <c r="C304" s="46" t="s">
        <v>214</v>
      </c>
      <c r="D304" s="206" t="s">
        <v>269</v>
      </c>
      <c r="E304" s="180">
        <f t="shared" si="51"/>
        <v>5594</v>
      </c>
      <c r="F304" s="207">
        <v>4828</v>
      </c>
      <c r="G304" s="711">
        <v>300</v>
      </c>
      <c r="H304" s="711">
        <v>466</v>
      </c>
      <c r="I304" s="712">
        <v>5594</v>
      </c>
      <c r="J304" s="134">
        <v>1380</v>
      </c>
      <c r="K304" s="134">
        <v>514</v>
      </c>
      <c r="L304" s="713">
        <v>514</v>
      </c>
      <c r="M304" s="129">
        <f t="shared" si="45"/>
        <v>100</v>
      </c>
      <c r="N304" s="183" t="s">
        <v>268</v>
      </c>
      <c r="O304" s="57" t="s">
        <v>211</v>
      </c>
      <c r="P304" s="130" t="s">
        <v>267</v>
      </c>
      <c r="Q304" s="59" t="s">
        <v>177</v>
      </c>
      <c r="R304" s="80" t="s">
        <v>1062</v>
      </c>
    </row>
    <row r="305" spans="1:18" s="2" customFormat="1" ht="23.25" customHeight="1" x14ac:dyDescent="0.3">
      <c r="A305" s="403" t="s">
        <v>266</v>
      </c>
      <c r="B305" s="121" t="s">
        <v>71</v>
      </c>
      <c r="C305" s="46" t="s">
        <v>214</v>
      </c>
      <c r="D305" s="206" t="s">
        <v>265</v>
      </c>
      <c r="E305" s="137">
        <f t="shared" si="51"/>
        <v>5319</v>
      </c>
      <c r="F305" s="190">
        <v>4512</v>
      </c>
      <c r="G305" s="405">
        <v>473</v>
      </c>
      <c r="H305" s="405">
        <v>334</v>
      </c>
      <c r="I305" s="406">
        <v>5319</v>
      </c>
      <c r="J305" s="53">
        <v>900</v>
      </c>
      <c r="K305" s="53">
        <v>657</v>
      </c>
      <c r="L305" s="407">
        <v>656</v>
      </c>
      <c r="M305" s="76">
        <f t="shared" si="45"/>
        <v>99.847792998477928</v>
      </c>
      <c r="N305" s="77" t="s">
        <v>264</v>
      </c>
      <c r="O305" s="78" t="s">
        <v>211</v>
      </c>
      <c r="P305" s="78" t="s">
        <v>263</v>
      </c>
      <c r="Q305" s="79" t="s">
        <v>177</v>
      </c>
      <c r="R305" s="80" t="s">
        <v>1062</v>
      </c>
    </row>
    <row r="306" spans="1:18" s="2" customFormat="1" ht="23.25" customHeight="1" x14ac:dyDescent="0.3">
      <c r="A306" s="510" t="s">
        <v>262</v>
      </c>
      <c r="B306" s="72" t="s">
        <v>12</v>
      </c>
      <c r="C306" s="46" t="s">
        <v>214</v>
      </c>
      <c r="D306" s="206" t="s">
        <v>261</v>
      </c>
      <c r="E306" s="180">
        <f t="shared" si="51"/>
        <v>2619</v>
      </c>
      <c r="F306" s="207">
        <v>2269</v>
      </c>
      <c r="G306" s="711">
        <v>237</v>
      </c>
      <c r="H306" s="711">
        <v>113</v>
      </c>
      <c r="I306" s="712">
        <v>2619</v>
      </c>
      <c r="J306" s="175">
        <v>0</v>
      </c>
      <c r="K306" s="207">
        <v>231</v>
      </c>
      <c r="L306" s="713">
        <v>230</v>
      </c>
      <c r="M306" s="129">
        <f t="shared" si="45"/>
        <v>99.567099567099575</v>
      </c>
      <c r="N306" s="56" t="s">
        <v>238</v>
      </c>
      <c r="O306" s="57" t="s">
        <v>211</v>
      </c>
      <c r="P306" s="57" t="s">
        <v>260</v>
      </c>
      <c r="Q306" s="59" t="s">
        <v>191</v>
      </c>
      <c r="R306" s="80" t="s">
        <v>1062</v>
      </c>
    </row>
    <row r="307" spans="1:18" s="2" customFormat="1" ht="23.25" customHeight="1" x14ac:dyDescent="0.3">
      <c r="A307" s="403" t="s">
        <v>259</v>
      </c>
      <c r="B307" s="121" t="s">
        <v>25</v>
      </c>
      <c r="C307" s="91" t="s">
        <v>214</v>
      </c>
      <c r="D307" s="285" t="s">
        <v>258</v>
      </c>
      <c r="E307" s="137">
        <f t="shared" si="51"/>
        <v>504</v>
      </c>
      <c r="F307" s="190">
        <v>362</v>
      </c>
      <c r="G307" s="405">
        <v>86</v>
      </c>
      <c r="H307" s="405">
        <v>56</v>
      </c>
      <c r="I307" s="406">
        <v>504</v>
      </c>
      <c r="J307" s="53">
        <v>245</v>
      </c>
      <c r="K307" s="53">
        <v>360</v>
      </c>
      <c r="L307" s="407">
        <v>359</v>
      </c>
      <c r="M307" s="76">
        <f t="shared" si="45"/>
        <v>99.722222222222229</v>
      </c>
      <c r="N307" s="77" t="s">
        <v>257</v>
      </c>
      <c r="O307" s="78" t="s">
        <v>211</v>
      </c>
      <c r="P307" s="78" t="s">
        <v>256</v>
      </c>
      <c r="Q307" s="79" t="s">
        <v>177</v>
      </c>
      <c r="R307" s="80" t="s">
        <v>1062</v>
      </c>
    </row>
    <row r="308" spans="1:18" s="2" customFormat="1" ht="23.25" customHeight="1" x14ac:dyDescent="0.3">
      <c r="A308" s="403" t="s">
        <v>255</v>
      </c>
      <c r="B308" s="121" t="s">
        <v>12</v>
      </c>
      <c r="C308" s="91" t="s">
        <v>214</v>
      </c>
      <c r="D308" s="285" t="s">
        <v>254</v>
      </c>
      <c r="E308" s="137">
        <f t="shared" si="51"/>
        <v>1836</v>
      </c>
      <c r="F308" s="190">
        <v>1580</v>
      </c>
      <c r="G308" s="405">
        <v>147</v>
      </c>
      <c r="H308" s="405">
        <v>109</v>
      </c>
      <c r="I308" s="406">
        <v>1836</v>
      </c>
      <c r="J308" s="53">
        <v>1604</v>
      </c>
      <c r="K308" s="53">
        <v>1297</v>
      </c>
      <c r="L308" s="407">
        <v>1296</v>
      </c>
      <c r="M308" s="76">
        <f t="shared" si="45"/>
        <v>99.922898997686971</v>
      </c>
      <c r="N308" s="77" t="s">
        <v>250</v>
      </c>
      <c r="O308" s="78" t="s">
        <v>211</v>
      </c>
      <c r="P308" s="78" t="s">
        <v>253</v>
      </c>
      <c r="Q308" s="79" t="s">
        <v>177</v>
      </c>
      <c r="R308" s="80" t="s">
        <v>1062</v>
      </c>
    </row>
    <row r="309" spans="1:18" s="2" customFormat="1" ht="23.25" customHeight="1" x14ac:dyDescent="0.3">
      <c r="A309" s="510" t="s">
        <v>252</v>
      </c>
      <c r="B309" s="72" t="s">
        <v>12</v>
      </c>
      <c r="C309" s="46" t="s">
        <v>214</v>
      </c>
      <c r="D309" s="206" t="s">
        <v>251</v>
      </c>
      <c r="E309" s="180">
        <f t="shared" si="51"/>
        <v>3206</v>
      </c>
      <c r="F309" s="207">
        <v>2791</v>
      </c>
      <c r="G309" s="711">
        <v>166</v>
      </c>
      <c r="H309" s="711">
        <v>249</v>
      </c>
      <c r="I309" s="712">
        <v>3206</v>
      </c>
      <c r="J309" s="134">
        <v>1832</v>
      </c>
      <c r="K309" s="134">
        <v>1874</v>
      </c>
      <c r="L309" s="713">
        <v>1855</v>
      </c>
      <c r="M309" s="129">
        <f t="shared" si="45"/>
        <v>98.986125933831374</v>
      </c>
      <c r="N309" s="56" t="s">
        <v>250</v>
      </c>
      <c r="O309" s="57" t="s">
        <v>211</v>
      </c>
      <c r="P309" s="57" t="s">
        <v>249</v>
      </c>
      <c r="Q309" s="59" t="s">
        <v>177</v>
      </c>
      <c r="R309" s="80" t="s">
        <v>1062</v>
      </c>
    </row>
    <row r="310" spans="1:18" s="2" customFormat="1" ht="32.25" customHeight="1" x14ac:dyDescent="0.3">
      <c r="A310" s="510" t="s">
        <v>248</v>
      </c>
      <c r="B310" s="72" t="s">
        <v>244</v>
      </c>
      <c r="C310" s="73" t="s">
        <v>214</v>
      </c>
      <c r="D310" s="327" t="s">
        <v>247</v>
      </c>
      <c r="E310" s="180">
        <f t="shared" si="51"/>
        <v>728</v>
      </c>
      <c r="F310" s="207">
        <v>557</v>
      </c>
      <c r="G310" s="711">
        <v>75</v>
      </c>
      <c r="H310" s="711">
        <v>96</v>
      </c>
      <c r="I310" s="712">
        <v>728</v>
      </c>
      <c r="J310" s="134">
        <v>704</v>
      </c>
      <c r="K310" s="134">
        <v>624</v>
      </c>
      <c r="L310" s="713">
        <v>624</v>
      </c>
      <c r="M310" s="129">
        <f t="shared" si="45"/>
        <v>100</v>
      </c>
      <c r="N310" s="56" t="s">
        <v>205</v>
      </c>
      <c r="O310" s="57" t="s">
        <v>211</v>
      </c>
      <c r="P310" s="57" t="s">
        <v>246</v>
      </c>
      <c r="Q310" s="59" t="s">
        <v>46</v>
      </c>
      <c r="R310" s="80" t="s">
        <v>1062</v>
      </c>
    </row>
    <row r="311" spans="1:18" s="2" customFormat="1" ht="23.25" customHeight="1" x14ac:dyDescent="0.3">
      <c r="A311" s="403" t="s">
        <v>245</v>
      </c>
      <c r="B311" s="121" t="s">
        <v>244</v>
      </c>
      <c r="C311" s="132" t="s">
        <v>214</v>
      </c>
      <c r="D311" s="274" t="s">
        <v>243</v>
      </c>
      <c r="E311" s="137">
        <f t="shared" si="51"/>
        <v>934</v>
      </c>
      <c r="F311" s="190">
        <v>681</v>
      </c>
      <c r="G311" s="405">
        <v>195</v>
      </c>
      <c r="H311" s="405">
        <v>58</v>
      </c>
      <c r="I311" s="406">
        <v>934</v>
      </c>
      <c r="J311" s="53">
        <v>203</v>
      </c>
      <c r="K311" s="53">
        <v>740</v>
      </c>
      <c r="L311" s="407">
        <v>739</v>
      </c>
      <c r="M311" s="76">
        <f t="shared" si="45"/>
        <v>99.86486486486487</v>
      </c>
      <c r="N311" s="77" t="s">
        <v>242</v>
      </c>
      <c r="O311" s="78" t="s">
        <v>241</v>
      </c>
      <c r="P311" s="78" t="s">
        <v>240</v>
      </c>
      <c r="Q311" s="79" t="s">
        <v>127</v>
      </c>
      <c r="R311" s="80" t="s">
        <v>1062</v>
      </c>
    </row>
    <row r="312" spans="1:18" s="2" customFormat="1" ht="23.25" customHeight="1" x14ac:dyDescent="0.3">
      <c r="A312" s="500">
        <v>4345</v>
      </c>
      <c r="B312" s="714" t="s">
        <v>237</v>
      </c>
      <c r="C312" s="91" t="s">
        <v>214</v>
      </c>
      <c r="D312" s="715" t="s">
        <v>239</v>
      </c>
      <c r="E312" s="180">
        <f t="shared" si="51"/>
        <v>4689</v>
      </c>
      <c r="F312" s="207">
        <v>3993</v>
      </c>
      <c r="G312" s="711">
        <v>376</v>
      </c>
      <c r="H312" s="711">
        <v>320</v>
      </c>
      <c r="I312" s="712">
        <v>4689</v>
      </c>
      <c r="J312" s="53">
        <v>7500</v>
      </c>
      <c r="K312" s="53">
        <v>139</v>
      </c>
      <c r="L312" s="713">
        <v>138</v>
      </c>
      <c r="M312" s="129">
        <f t="shared" si="45"/>
        <v>99.280575539568346</v>
      </c>
      <c r="N312" s="56" t="s">
        <v>238</v>
      </c>
      <c r="O312" s="57" t="s">
        <v>211</v>
      </c>
      <c r="P312" s="57" t="s">
        <v>112</v>
      </c>
      <c r="Q312" s="59" t="s">
        <v>111</v>
      </c>
      <c r="R312" s="70" t="s">
        <v>165</v>
      </c>
    </row>
    <row r="313" spans="1:18" s="2" customFormat="1" ht="32.25" customHeight="1" x14ac:dyDescent="0.3">
      <c r="A313" s="716">
        <v>4346</v>
      </c>
      <c r="B313" s="714" t="s">
        <v>237</v>
      </c>
      <c r="C313" s="91" t="s">
        <v>214</v>
      </c>
      <c r="D313" s="715" t="s">
        <v>236</v>
      </c>
      <c r="E313" s="180">
        <f t="shared" si="51"/>
        <v>6567</v>
      </c>
      <c r="F313" s="207">
        <v>5806</v>
      </c>
      <c r="G313" s="711">
        <v>450</v>
      </c>
      <c r="H313" s="711">
        <v>311</v>
      </c>
      <c r="I313" s="712">
        <v>6567</v>
      </c>
      <c r="J313" s="53">
        <v>7500</v>
      </c>
      <c r="K313" s="53">
        <v>5652</v>
      </c>
      <c r="L313" s="713">
        <v>5647</v>
      </c>
      <c r="M313" s="129">
        <f t="shared" si="45"/>
        <v>99.911535739561216</v>
      </c>
      <c r="N313" s="56" t="s">
        <v>235</v>
      </c>
      <c r="O313" s="57" t="s">
        <v>211</v>
      </c>
      <c r="P313" s="57" t="s">
        <v>234</v>
      </c>
      <c r="Q313" s="59" t="s">
        <v>111</v>
      </c>
      <c r="R313" s="70" t="s">
        <v>233</v>
      </c>
    </row>
    <row r="314" spans="1:18" s="2" customFormat="1" ht="23.25" customHeight="1" x14ac:dyDescent="0.3">
      <c r="A314" s="716">
        <v>4347</v>
      </c>
      <c r="B314" s="714" t="s">
        <v>12</v>
      </c>
      <c r="C314" s="91" t="s">
        <v>214</v>
      </c>
      <c r="D314" s="715" t="s">
        <v>232</v>
      </c>
      <c r="E314" s="180">
        <f t="shared" si="51"/>
        <v>6194</v>
      </c>
      <c r="F314" s="207">
        <v>5590</v>
      </c>
      <c r="G314" s="711">
        <v>343</v>
      </c>
      <c r="H314" s="711">
        <v>261</v>
      </c>
      <c r="I314" s="712">
        <v>6194</v>
      </c>
      <c r="J314" s="53">
        <v>6000</v>
      </c>
      <c r="K314" s="53">
        <v>5863</v>
      </c>
      <c r="L314" s="713">
        <v>5862</v>
      </c>
      <c r="M314" s="129">
        <f t="shared" si="45"/>
        <v>99.982943885382909</v>
      </c>
      <c r="N314" s="56" t="s">
        <v>231</v>
      </c>
      <c r="O314" s="57" t="s">
        <v>211</v>
      </c>
      <c r="P314" s="57" t="s">
        <v>230</v>
      </c>
      <c r="Q314" s="59" t="s">
        <v>113</v>
      </c>
      <c r="R314" s="70" t="s">
        <v>229</v>
      </c>
    </row>
    <row r="315" spans="1:18" s="2" customFormat="1" ht="42.75" customHeight="1" x14ac:dyDescent="0.3">
      <c r="A315" s="500">
        <v>4348</v>
      </c>
      <c r="B315" s="501" t="s">
        <v>228</v>
      </c>
      <c r="C315" s="91" t="s">
        <v>214</v>
      </c>
      <c r="D315" s="502" t="s">
        <v>227</v>
      </c>
      <c r="E315" s="137">
        <f t="shared" si="51"/>
        <v>635</v>
      </c>
      <c r="F315" s="190">
        <v>500</v>
      </c>
      <c r="G315" s="405">
        <v>135</v>
      </c>
      <c r="H315" s="405">
        <v>0</v>
      </c>
      <c r="I315" s="406">
        <v>135</v>
      </c>
      <c r="J315" s="53">
        <v>500</v>
      </c>
      <c r="K315" s="53">
        <v>6</v>
      </c>
      <c r="L315" s="407">
        <v>6</v>
      </c>
      <c r="M315" s="76">
        <f t="shared" si="45"/>
        <v>100</v>
      </c>
      <c r="N315" s="77" t="s">
        <v>68</v>
      </c>
      <c r="O315" s="78" t="s">
        <v>211</v>
      </c>
      <c r="P315" s="78" t="s">
        <v>226</v>
      </c>
      <c r="Q315" s="79" t="s">
        <v>225</v>
      </c>
      <c r="R315" s="80" t="s">
        <v>224</v>
      </c>
    </row>
    <row r="316" spans="1:18" s="2" customFormat="1" ht="23.25" customHeight="1" x14ac:dyDescent="0.3">
      <c r="A316" s="510" t="s">
        <v>223</v>
      </c>
      <c r="B316" s="717" t="s">
        <v>81</v>
      </c>
      <c r="C316" s="73" t="s">
        <v>214</v>
      </c>
      <c r="D316" s="324" t="s">
        <v>222</v>
      </c>
      <c r="E316" s="180">
        <f t="shared" si="51"/>
        <v>2316</v>
      </c>
      <c r="F316" s="207">
        <v>1936</v>
      </c>
      <c r="G316" s="711">
        <v>278</v>
      </c>
      <c r="H316" s="711">
        <v>102</v>
      </c>
      <c r="I316" s="712">
        <v>2316</v>
      </c>
      <c r="J316" s="134">
        <v>2240</v>
      </c>
      <c r="K316" s="134">
        <v>2093</v>
      </c>
      <c r="L316" s="713">
        <v>2093</v>
      </c>
      <c r="M316" s="129">
        <f t="shared" si="45"/>
        <v>100</v>
      </c>
      <c r="N316" s="56" t="s">
        <v>58</v>
      </c>
      <c r="O316" s="57" t="s">
        <v>211</v>
      </c>
      <c r="P316" s="57" t="s">
        <v>221</v>
      </c>
      <c r="Q316" s="59" t="s">
        <v>220</v>
      </c>
      <c r="R316" s="70" t="s">
        <v>1062</v>
      </c>
    </row>
    <row r="317" spans="1:18" s="2" customFormat="1" ht="23.25" customHeight="1" x14ac:dyDescent="0.3">
      <c r="A317" s="403" t="s">
        <v>219</v>
      </c>
      <c r="B317" s="501" t="s">
        <v>218</v>
      </c>
      <c r="C317" s="132" t="s">
        <v>214</v>
      </c>
      <c r="D317" s="274" t="s">
        <v>217</v>
      </c>
      <c r="E317" s="137">
        <f t="shared" si="51"/>
        <v>719</v>
      </c>
      <c r="F317" s="190">
        <v>549</v>
      </c>
      <c r="G317" s="405">
        <v>119</v>
      </c>
      <c r="H317" s="405">
        <v>51</v>
      </c>
      <c r="I317" s="406">
        <v>720</v>
      </c>
      <c r="J317" s="53">
        <v>0</v>
      </c>
      <c r="K317" s="53">
        <v>601</v>
      </c>
      <c r="L317" s="407">
        <v>600</v>
      </c>
      <c r="M317" s="76">
        <f t="shared" si="45"/>
        <v>99.833610648918466</v>
      </c>
      <c r="N317" s="77" t="s">
        <v>212</v>
      </c>
      <c r="O317" s="78" t="s">
        <v>211</v>
      </c>
      <c r="P317" s="78" t="s">
        <v>216</v>
      </c>
      <c r="Q317" s="79" t="s">
        <v>68</v>
      </c>
      <c r="R317" s="80" t="s">
        <v>1062</v>
      </c>
    </row>
    <row r="318" spans="1:18" s="2" customFormat="1" ht="23.25" customHeight="1" thickBot="1" x14ac:dyDescent="0.35">
      <c r="A318" s="718" t="s">
        <v>215</v>
      </c>
      <c r="B318" s="719" t="s">
        <v>25</v>
      </c>
      <c r="C318" s="421" t="s">
        <v>214</v>
      </c>
      <c r="D318" s="720" t="s">
        <v>213</v>
      </c>
      <c r="E318" s="252">
        <f t="shared" si="51"/>
        <v>3883</v>
      </c>
      <c r="F318" s="701">
        <v>3441</v>
      </c>
      <c r="G318" s="676">
        <v>303</v>
      </c>
      <c r="H318" s="676">
        <v>139</v>
      </c>
      <c r="I318" s="677">
        <v>3883</v>
      </c>
      <c r="J318" s="385">
        <v>0</v>
      </c>
      <c r="K318" s="385">
        <v>3559</v>
      </c>
      <c r="L318" s="678">
        <v>3555</v>
      </c>
      <c r="M318" s="603">
        <f t="shared" si="45"/>
        <v>99.887608878898575</v>
      </c>
      <c r="N318" s="257" t="s">
        <v>212</v>
      </c>
      <c r="O318" s="258" t="s">
        <v>211</v>
      </c>
      <c r="P318" s="258" t="s">
        <v>210</v>
      </c>
      <c r="Q318" s="259" t="s">
        <v>209</v>
      </c>
      <c r="R318" s="459" t="s">
        <v>1076</v>
      </c>
    </row>
    <row r="319" spans="1:18" ht="24.75" customHeight="1" thickBot="1" x14ac:dyDescent="0.35">
      <c r="A319" s="857" t="s">
        <v>208</v>
      </c>
      <c r="B319" s="858"/>
      <c r="C319" s="858"/>
      <c r="D319" s="859"/>
      <c r="E319" s="503">
        <f t="shared" ref="E319:K319" si="52">SUM(E320:E327)</f>
        <v>587925</v>
      </c>
      <c r="F319" s="480">
        <f t="shared" si="52"/>
        <v>570561</v>
      </c>
      <c r="G319" s="480">
        <f t="shared" si="52"/>
        <v>12169</v>
      </c>
      <c r="H319" s="480">
        <f t="shared" si="52"/>
        <v>5195</v>
      </c>
      <c r="I319" s="481">
        <f t="shared" si="52"/>
        <v>14973</v>
      </c>
      <c r="J319" s="479">
        <f t="shared" si="52"/>
        <v>26022</v>
      </c>
      <c r="K319" s="480">
        <f t="shared" si="52"/>
        <v>3910</v>
      </c>
      <c r="L319" s="479">
        <f>SUM(L320:L327)</f>
        <v>3668</v>
      </c>
      <c r="M319" s="33">
        <f t="shared" si="45"/>
        <v>93.810741687979544</v>
      </c>
      <c r="N319" s="372"/>
      <c r="O319" s="504"/>
      <c r="P319" s="504"/>
      <c r="Q319" s="505"/>
      <c r="R319" s="506"/>
    </row>
    <row r="320" spans="1:18" ht="24.75" customHeight="1" x14ac:dyDescent="0.3">
      <c r="A320" s="178">
        <v>8006</v>
      </c>
      <c r="B320" s="72"/>
      <c r="C320" s="46" t="s">
        <v>18</v>
      </c>
      <c r="D320" s="507" t="s">
        <v>207</v>
      </c>
      <c r="E320" s="180">
        <f t="shared" ref="E320:E327" si="53">SUM(F320:H320)</f>
        <v>0</v>
      </c>
      <c r="F320" s="49">
        <v>0</v>
      </c>
      <c r="G320" s="49">
        <v>0</v>
      </c>
      <c r="H320" s="49">
        <v>0</v>
      </c>
      <c r="I320" s="51">
        <v>0</v>
      </c>
      <c r="J320" s="53">
        <v>2000</v>
      </c>
      <c r="K320" s="53">
        <v>0</v>
      </c>
      <c r="L320" s="175">
        <v>0</v>
      </c>
      <c r="M320" s="117" t="s">
        <v>2</v>
      </c>
      <c r="N320" s="56"/>
      <c r="O320" s="57"/>
      <c r="P320" s="130"/>
      <c r="Q320" s="59"/>
      <c r="R320" s="70"/>
    </row>
    <row r="321" spans="1:18" ht="32.25" customHeight="1" x14ac:dyDescent="0.3">
      <c r="A321" s="178">
        <v>8172</v>
      </c>
      <c r="B321" s="72" t="s">
        <v>12</v>
      </c>
      <c r="C321" s="46" t="s">
        <v>38</v>
      </c>
      <c r="D321" s="507" t="s">
        <v>206</v>
      </c>
      <c r="E321" s="180">
        <f t="shared" si="53"/>
        <v>18452</v>
      </c>
      <c r="F321" s="49">
        <v>18271</v>
      </c>
      <c r="G321" s="49">
        <v>181</v>
      </c>
      <c r="H321" s="49">
        <v>0</v>
      </c>
      <c r="I321" s="51">
        <v>181</v>
      </c>
      <c r="J321" s="52">
        <v>12900</v>
      </c>
      <c r="K321" s="52">
        <v>0</v>
      </c>
      <c r="L321" s="175">
        <v>0</v>
      </c>
      <c r="M321" s="69" t="s">
        <v>2</v>
      </c>
      <c r="N321" s="56" t="s">
        <v>205</v>
      </c>
      <c r="O321" s="57" t="s">
        <v>204</v>
      </c>
      <c r="P321" s="57" t="s">
        <v>106</v>
      </c>
      <c r="Q321" s="59" t="s">
        <v>106</v>
      </c>
      <c r="R321" s="70" t="s">
        <v>203</v>
      </c>
    </row>
    <row r="322" spans="1:18" ht="27.6" x14ac:dyDescent="0.3">
      <c r="A322" s="508">
        <v>8204</v>
      </c>
      <c r="B322" s="90" t="s">
        <v>12</v>
      </c>
      <c r="C322" s="91" t="s">
        <v>23</v>
      </c>
      <c r="D322" s="186" t="s">
        <v>202</v>
      </c>
      <c r="E322" s="137">
        <f t="shared" si="53"/>
        <v>484980</v>
      </c>
      <c r="F322" s="65">
        <v>480000</v>
      </c>
      <c r="G322" s="65">
        <v>4980</v>
      </c>
      <c r="H322" s="65">
        <v>0</v>
      </c>
      <c r="I322" s="67">
        <v>2650</v>
      </c>
      <c r="J322" s="53">
        <v>3376</v>
      </c>
      <c r="K322" s="53">
        <v>2227</v>
      </c>
      <c r="L322" s="101">
        <v>2227</v>
      </c>
      <c r="M322" s="87">
        <f>(L322/K322)*100</f>
        <v>100</v>
      </c>
      <c r="N322" s="77"/>
      <c r="O322" s="78"/>
      <c r="P322" s="78"/>
      <c r="Q322" s="79"/>
      <c r="R322" s="80" t="s">
        <v>201</v>
      </c>
    </row>
    <row r="323" spans="1:18" s="2" customFormat="1" ht="30.75" customHeight="1" x14ac:dyDescent="0.3">
      <c r="A323" s="178">
        <v>8207</v>
      </c>
      <c r="B323" s="72" t="s">
        <v>197</v>
      </c>
      <c r="C323" s="73" t="s">
        <v>18</v>
      </c>
      <c r="D323" s="511" t="s">
        <v>200</v>
      </c>
      <c r="E323" s="180">
        <f t="shared" si="53"/>
        <v>6163</v>
      </c>
      <c r="F323" s="49">
        <v>5803</v>
      </c>
      <c r="G323" s="49">
        <v>360</v>
      </c>
      <c r="H323" s="49">
        <v>0</v>
      </c>
      <c r="I323" s="51">
        <v>4433</v>
      </c>
      <c r="J323" s="53">
        <v>4813</v>
      </c>
      <c r="K323" s="53">
        <v>214</v>
      </c>
      <c r="L323" s="175">
        <v>213</v>
      </c>
      <c r="M323" s="84">
        <f>(L323/K323)*100</f>
        <v>99.532710280373834</v>
      </c>
      <c r="N323" s="56"/>
      <c r="O323" s="57"/>
      <c r="P323" s="57" t="s">
        <v>199</v>
      </c>
      <c r="Q323" s="59"/>
      <c r="R323" s="70" t="s">
        <v>198</v>
      </c>
    </row>
    <row r="324" spans="1:18" s="2" customFormat="1" x14ac:dyDescent="0.3">
      <c r="A324" s="177">
        <v>8208</v>
      </c>
      <c r="B324" s="121" t="s">
        <v>197</v>
      </c>
      <c r="C324" s="132" t="s">
        <v>196</v>
      </c>
      <c r="D324" s="543" t="s">
        <v>195</v>
      </c>
      <c r="E324" s="137">
        <f t="shared" si="53"/>
        <v>3233</v>
      </c>
      <c r="F324" s="65">
        <v>2667</v>
      </c>
      <c r="G324" s="65">
        <v>443</v>
      </c>
      <c r="H324" s="65">
        <v>123</v>
      </c>
      <c r="I324" s="67">
        <v>3232</v>
      </c>
      <c r="J324" s="53">
        <v>433</v>
      </c>
      <c r="K324" s="53">
        <v>339</v>
      </c>
      <c r="L324" s="54">
        <v>339</v>
      </c>
      <c r="M324" s="87">
        <f>(L324/K324)*100</f>
        <v>100</v>
      </c>
      <c r="N324" s="77" t="s">
        <v>194</v>
      </c>
      <c r="O324" s="78" t="s">
        <v>193</v>
      </c>
      <c r="P324" s="78" t="s">
        <v>192</v>
      </c>
      <c r="Q324" s="79" t="s">
        <v>191</v>
      </c>
      <c r="R324" s="80" t="s">
        <v>190</v>
      </c>
    </row>
    <row r="325" spans="1:18" ht="48" customHeight="1" x14ac:dyDescent="0.3">
      <c r="A325" s="177">
        <v>8233</v>
      </c>
      <c r="B325" s="121" t="s">
        <v>189</v>
      </c>
      <c r="C325" s="91" t="s">
        <v>136</v>
      </c>
      <c r="D325" s="509" t="s">
        <v>188</v>
      </c>
      <c r="E325" s="137">
        <f t="shared" si="53"/>
        <v>51825</v>
      </c>
      <c r="F325" s="65">
        <v>48820</v>
      </c>
      <c r="G325" s="65">
        <v>1205</v>
      </c>
      <c r="H325" s="65">
        <v>1800</v>
      </c>
      <c r="I325" s="67">
        <v>1205</v>
      </c>
      <c r="J325" s="53">
        <v>1500</v>
      </c>
      <c r="K325" s="53">
        <v>0</v>
      </c>
      <c r="L325" s="54">
        <v>0</v>
      </c>
      <c r="M325" s="69" t="s">
        <v>2</v>
      </c>
      <c r="N325" s="77" t="s">
        <v>46</v>
      </c>
      <c r="O325" s="78" t="s">
        <v>106</v>
      </c>
      <c r="P325" s="78"/>
      <c r="Q325" s="79"/>
      <c r="R325" s="80" t="s">
        <v>187</v>
      </c>
    </row>
    <row r="326" spans="1:18" x14ac:dyDescent="0.3">
      <c r="A326" s="510" t="s">
        <v>186</v>
      </c>
      <c r="B326" s="72"/>
      <c r="C326" s="46" t="s">
        <v>185</v>
      </c>
      <c r="D326" s="511" t="s">
        <v>184</v>
      </c>
      <c r="E326" s="180">
        <f t="shared" si="53"/>
        <v>3262</v>
      </c>
      <c r="F326" s="49">
        <v>0</v>
      </c>
      <c r="G326" s="49">
        <v>0</v>
      </c>
      <c r="H326" s="49">
        <v>3262</v>
      </c>
      <c r="I326" s="51">
        <v>3262</v>
      </c>
      <c r="J326" s="512">
        <v>1000</v>
      </c>
      <c r="K326" s="512">
        <v>1000</v>
      </c>
      <c r="L326" s="175">
        <v>879</v>
      </c>
      <c r="M326" s="84">
        <f t="shared" ref="M326:M332" si="54">(L326/K326)*100</f>
        <v>87.9</v>
      </c>
      <c r="N326" s="56"/>
      <c r="O326" s="57"/>
      <c r="P326" s="130"/>
      <c r="Q326" s="59"/>
      <c r="R326" s="70"/>
    </row>
    <row r="327" spans="1:18" ht="34.5" customHeight="1" thickBot="1" x14ac:dyDescent="0.35">
      <c r="A327" s="510" t="s">
        <v>183</v>
      </c>
      <c r="B327" s="72"/>
      <c r="C327" s="46" t="s">
        <v>136</v>
      </c>
      <c r="D327" s="511" t="s">
        <v>182</v>
      </c>
      <c r="E327" s="180">
        <f t="shared" si="53"/>
        <v>20010</v>
      </c>
      <c r="F327" s="49">
        <v>15000</v>
      </c>
      <c r="G327" s="49">
        <v>5000</v>
      </c>
      <c r="H327" s="49">
        <v>10</v>
      </c>
      <c r="I327" s="51">
        <v>10</v>
      </c>
      <c r="J327" s="512">
        <v>0</v>
      </c>
      <c r="K327" s="512">
        <v>130</v>
      </c>
      <c r="L327" s="175">
        <v>10</v>
      </c>
      <c r="M327" s="84">
        <f t="shared" si="54"/>
        <v>7.6923076923076925</v>
      </c>
      <c r="N327" s="56" t="s">
        <v>181</v>
      </c>
      <c r="O327" s="57"/>
      <c r="P327" s="130" t="s">
        <v>67</v>
      </c>
      <c r="Q327" s="59" t="s">
        <v>67</v>
      </c>
      <c r="R327" s="70" t="s">
        <v>180</v>
      </c>
    </row>
    <row r="328" spans="1:18" ht="23.25" customHeight="1" thickBot="1" x14ac:dyDescent="0.35">
      <c r="A328" s="863" t="s">
        <v>179</v>
      </c>
      <c r="B328" s="864"/>
      <c r="C328" s="864"/>
      <c r="D328" s="865"/>
      <c r="E328" s="503">
        <f t="shared" ref="E328:K328" si="55">SUM(E329:E329)</f>
        <v>266000</v>
      </c>
      <c r="F328" s="479">
        <f t="shared" si="55"/>
        <v>250000</v>
      </c>
      <c r="G328" s="480">
        <f t="shared" si="55"/>
        <v>10000</v>
      </c>
      <c r="H328" s="480">
        <f t="shared" si="55"/>
        <v>6000</v>
      </c>
      <c r="I328" s="481">
        <f t="shared" si="55"/>
        <v>45394</v>
      </c>
      <c r="J328" s="479">
        <f t="shared" si="55"/>
        <v>10475</v>
      </c>
      <c r="K328" s="480">
        <f t="shared" si="55"/>
        <v>4466</v>
      </c>
      <c r="L328" s="479">
        <f>SUM(L329:L329)</f>
        <v>4401</v>
      </c>
      <c r="M328" s="33">
        <f t="shared" si="54"/>
        <v>98.544558889386479</v>
      </c>
      <c r="N328" s="372"/>
      <c r="O328" s="504"/>
      <c r="P328" s="504"/>
      <c r="Q328" s="505"/>
      <c r="R328" s="506"/>
    </row>
    <row r="329" spans="1:18" s="2" customFormat="1" ht="36.75" customHeight="1" thickBot="1" x14ac:dyDescent="0.35">
      <c r="A329" s="178">
        <v>8216</v>
      </c>
      <c r="B329" s="72" t="s">
        <v>19</v>
      </c>
      <c r="C329" s="390" t="s">
        <v>38</v>
      </c>
      <c r="D329" s="721" t="s">
        <v>178</v>
      </c>
      <c r="E329" s="180">
        <f>SUM(F329:H329)</f>
        <v>266000</v>
      </c>
      <c r="F329" s="49">
        <v>250000</v>
      </c>
      <c r="G329" s="49">
        <v>10000</v>
      </c>
      <c r="H329" s="49">
        <v>6000</v>
      </c>
      <c r="I329" s="51">
        <v>45394</v>
      </c>
      <c r="J329" s="68">
        <v>10475</v>
      </c>
      <c r="K329" s="580">
        <v>4466</v>
      </c>
      <c r="L329" s="68">
        <v>4401</v>
      </c>
      <c r="M329" s="418">
        <f t="shared" si="54"/>
        <v>98.544558889386479</v>
      </c>
      <c r="N329" s="182" t="s">
        <v>177</v>
      </c>
      <c r="O329" s="78" t="s">
        <v>67</v>
      </c>
      <c r="P329" s="125" t="s">
        <v>176</v>
      </c>
      <c r="Q329" s="59"/>
      <c r="R329" s="144" t="s">
        <v>175</v>
      </c>
    </row>
    <row r="330" spans="1:18" ht="23.25" customHeight="1" thickBot="1" x14ac:dyDescent="0.35">
      <c r="A330" s="863" t="s">
        <v>174</v>
      </c>
      <c r="B330" s="864"/>
      <c r="C330" s="864"/>
      <c r="D330" s="865"/>
      <c r="E330" s="503">
        <f t="shared" ref="E330:L330" si="56">SUM(E331:E333)</f>
        <v>294573</v>
      </c>
      <c r="F330" s="479">
        <f t="shared" si="56"/>
        <v>288128</v>
      </c>
      <c r="G330" s="480">
        <f t="shared" si="56"/>
        <v>3895</v>
      </c>
      <c r="H330" s="480">
        <f t="shared" si="56"/>
        <v>2550</v>
      </c>
      <c r="I330" s="481">
        <f t="shared" si="56"/>
        <v>142176</v>
      </c>
      <c r="J330" s="479">
        <f t="shared" si="56"/>
        <v>42753</v>
      </c>
      <c r="K330" s="480">
        <f t="shared" si="56"/>
        <v>45997</v>
      </c>
      <c r="L330" s="479">
        <f t="shared" si="56"/>
        <v>45140</v>
      </c>
      <c r="M330" s="33">
        <f t="shared" si="54"/>
        <v>98.13683501097897</v>
      </c>
      <c r="N330" s="372"/>
      <c r="O330" s="504"/>
      <c r="P330" s="504"/>
      <c r="Q330" s="505"/>
      <c r="R330" s="506"/>
    </row>
    <row r="331" spans="1:18" s="2" customFormat="1" ht="24.75" customHeight="1" x14ac:dyDescent="0.3">
      <c r="A331" s="246">
        <v>5014</v>
      </c>
      <c r="B331" s="271" t="s">
        <v>25</v>
      </c>
      <c r="C331" s="226" t="s">
        <v>18</v>
      </c>
      <c r="D331" s="272" t="s">
        <v>173</v>
      </c>
      <c r="E331" s="228">
        <f>SUM(F331:H331)</f>
        <v>97818</v>
      </c>
      <c r="F331" s="173">
        <v>94703</v>
      </c>
      <c r="G331" s="173">
        <v>2915</v>
      </c>
      <c r="H331" s="173">
        <v>200</v>
      </c>
      <c r="I331" s="229">
        <v>97818</v>
      </c>
      <c r="J331" s="231">
        <v>15634</v>
      </c>
      <c r="K331" s="231">
        <v>10159</v>
      </c>
      <c r="L331" s="231">
        <v>10159</v>
      </c>
      <c r="M331" s="232">
        <f t="shared" si="54"/>
        <v>100</v>
      </c>
      <c r="N331" s="233" t="s">
        <v>63</v>
      </c>
      <c r="O331" s="234"/>
      <c r="P331" s="234" t="s">
        <v>172</v>
      </c>
      <c r="Q331" s="235" t="s">
        <v>171</v>
      </c>
      <c r="R331" s="273" t="s">
        <v>170</v>
      </c>
    </row>
    <row r="332" spans="1:18" s="2" customFormat="1" ht="24" customHeight="1" x14ac:dyDescent="0.3">
      <c r="A332" s="178">
        <v>8218</v>
      </c>
      <c r="B332" s="72" t="s">
        <v>25</v>
      </c>
      <c r="C332" s="46" t="s">
        <v>38</v>
      </c>
      <c r="D332" s="206" t="s">
        <v>169</v>
      </c>
      <c r="E332" s="180">
        <f>SUM(F332:H332)</f>
        <v>44255</v>
      </c>
      <c r="F332" s="49">
        <v>43425</v>
      </c>
      <c r="G332" s="49">
        <v>480</v>
      </c>
      <c r="H332" s="49">
        <v>350</v>
      </c>
      <c r="I332" s="51">
        <v>44255</v>
      </c>
      <c r="J332" s="68">
        <v>26722</v>
      </c>
      <c r="K332" s="68">
        <v>35838</v>
      </c>
      <c r="L332" s="68">
        <v>34981</v>
      </c>
      <c r="M332" s="84">
        <f t="shared" si="54"/>
        <v>97.608683520285737</v>
      </c>
      <c r="N332" s="183" t="s">
        <v>168</v>
      </c>
      <c r="O332" s="57" t="s">
        <v>167</v>
      </c>
      <c r="P332" s="130" t="s">
        <v>166</v>
      </c>
      <c r="Q332" s="59" t="s">
        <v>67</v>
      </c>
      <c r="R332" s="144" t="s">
        <v>165</v>
      </c>
    </row>
    <row r="333" spans="1:18" ht="35.25" customHeight="1" thickBot="1" x14ac:dyDescent="0.35">
      <c r="A333" s="249">
        <v>8222</v>
      </c>
      <c r="B333" s="420" t="s">
        <v>25</v>
      </c>
      <c r="C333" s="250" t="s">
        <v>38</v>
      </c>
      <c r="D333" s="513" t="s">
        <v>164</v>
      </c>
      <c r="E333" s="252">
        <f>SUM(F333:H333)</f>
        <v>152500</v>
      </c>
      <c r="F333" s="253">
        <v>150000</v>
      </c>
      <c r="G333" s="253">
        <v>500</v>
      </c>
      <c r="H333" s="253">
        <v>2000</v>
      </c>
      <c r="I333" s="254">
        <v>103</v>
      </c>
      <c r="J333" s="423">
        <v>397</v>
      </c>
      <c r="K333" s="423">
        <v>0</v>
      </c>
      <c r="L333" s="423">
        <v>0</v>
      </c>
      <c r="M333" s="514" t="s">
        <v>2</v>
      </c>
      <c r="N333" s="257" t="s">
        <v>163</v>
      </c>
      <c r="O333" s="258" t="s">
        <v>106</v>
      </c>
      <c r="P333" s="258" t="s">
        <v>162</v>
      </c>
      <c r="Q333" s="259" t="s">
        <v>9</v>
      </c>
      <c r="R333" s="144" t="s">
        <v>1069</v>
      </c>
    </row>
    <row r="334" spans="1:18" ht="15" thickBot="1" x14ac:dyDescent="0.35">
      <c r="A334" s="863" t="s">
        <v>161</v>
      </c>
      <c r="B334" s="864"/>
      <c r="C334" s="864"/>
      <c r="D334" s="865"/>
      <c r="E334" s="503">
        <f t="shared" ref="E334:L334" si="57">SUM(E335:E344)</f>
        <v>256952</v>
      </c>
      <c r="F334" s="479">
        <f t="shared" si="57"/>
        <v>234311</v>
      </c>
      <c r="G334" s="480">
        <f t="shared" si="57"/>
        <v>14684</v>
      </c>
      <c r="H334" s="480">
        <f t="shared" si="57"/>
        <v>7957</v>
      </c>
      <c r="I334" s="481">
        <f t="shared" si="57"/>
        <v>7879</v>
      </c>
      <c r="J334" s="479">
        <f t="shared" si="57"/>
        <v>17045</v>
      </c>
      <c r="K334" s="480">
        <f t="shared" si="57"/>
        <v>1133</v>
      </c>
      <c r="L334" s="479">
        <f t="shared" si="57"/>
        <v>1036</v>
      </c>
      <c r="M334" s="33">
        <f t="shared" ref="M334:M339" si="58">(L334/K334)*100</f>
        <v>91.438658428949694</v>
      </c>
      <c r="N334" s="372"/>
      <c r="O334" s="504"/>
      <c r="P334" s="504"/>
      <c r="Q334" s="505"/>
      <c r="R334" s="506"/>
    </row>
    <row r="335" spans="1:18" ht="48" customHeight="1" x14ac:dyDescent="0.3">
      <c r="A335" s="246">
        <v>5045</v>
      </c>
      <c r="B335" s="271" t="s">
        <v>12</v>
      </c>
      <c r="C335" s="226" t="s">
        <v>136</v>
      </c>
      <c r="D335" s="515" t="s">
        <v>160</v>
      </c>
      <c r="E335" s="228">
        <f>SUM(F335:H335)</f>
        <v>5780</v>
      </c>
      <c r="F335" s="173">
        <v>4837</v>
      </c>
      <c r="G335" s="173">
        <v>643</v>
      </c>
      <c r="H335" s="174">
        <v>300</v>
      </c>
      <c r="I335" s="229">
        <v>643</v>
      </c>
      <c r="J335" s="230">
        <v>5500</v>
      </c>
      <c r="K335" s="230">
        <v>438</v>
      </c>
      <c r="L335" s="231">
        <v>344</v>
      </c>
      <c r="M335" s="232">
        <f t="shared" si="58"/>
        <v>78.538812785388117</v>
      </c>
      <c r="N335" s="233" t="s">
        <v>46</v>
      </c>
      <c r="O335" s="516" t="s">
        <v>106</v>
      </c>
      <c r="P335" s="435" t="s">
        <v>159</v>
      </c>
      <c r="Q335" s="235" t="s">
        <v>158</v>
      </c>
      <c r="R335" s="236" t="s">
        <v>157</v>
      </c>
    </row>
    <row r="336" spans="1:18" s="2" customFormat="1" ht="48" customHeight="1" x14ac:dyDescent="0.3">
      <c r="A336" s="178">
        <v>5046</v>
      </c>
      <c r="B336" s="72" t="s">
        <v>12</v>
      </c>
      <c r="C336" s="46" t="s">
        <v>136</v>
      </c>
      <c r="D336" s="206" t="s">
        <v>156</v>
      </c>
      <c r="E336" s="180">
        <v>5200</v>
      </c>
      <c r="F336" s="49">
        <v>4511</v>
      </c>
      <c r="G336" s="49">
        <v>489</v>
      </c>
      <c r="H336" s="50">
        <v>200</v>
      </c>
      <c r="I336" s="51">
        <v>489</v>
      </c>
      <c r="J336" s="134">
        <v>760</v>
      </c>
      <c r="K336" s="134">
        <v>140</v>
      </c>
      <c r="L336" s="68">
        <v>139</v>
      </c>
      <c r="M336" s="84">
        <f t="shared" si="58"/>
        <v>99.285714285714292</v>
      </c>
      <c r="N336" s="56"/>
      <c r="O336" s="57"/>
      <c r="P336" s="57"/>
      <c r="Q336" s="59"/>
      <c r="R336" s="144" t="s">
        <v>155</v>
      </c>
    </row>
    <row r="337" spans="1:18" ht="55.2" x14ac:dyDescent="0.3">
      <c r="A337" s="178">
        <v>5047</v>
      </c>
      <c r="B337" s="72" t="s">
        <v>154</v>
      </c>
      <c r="C337" s="46" t="s">
        <v>136</v>
      </c>
      <c r="D337" s="206" t="s">
        <v>153</v>
      </c>
      <c r="E337" s="180">
        <f t="shared" ref="E337:E343" si="59">SUM(F337:H337)</f>
        <v>18070</v>
      </c>
      <c r="F337" s="49">
        <v>16281</v>
      </c>
      <c r="G337" s="49">
        <v>1089</v>
      </c>
      <c r="H337" s="50">
        <v>700</v>
      </c>
      <c r="I337" s="51">
        <v>1089</v>
      </c>
      <c r="J337" s="52">
        <v>5470</v>
      </c>
      <c r="K337" s="52">
        <v>143</v>
      </c>
      <c r="L337" s="68">
        <v>143</v>
      </c>
      <c r="M337" s="84">
        <f t="shared" si="58"/>
        <v>100</v>
      </c>
      <c r="N337" s="56" t="s">
        <v>106</v>
      </c>
      <c r="O337" s="57" t="s">
        <v>67</v>
      </c>
      <c r="P337" s="57" t="s">
        <v>9</v>
      </c>
      <c r="Q337" s="59" t="s">
        <v>9</v>
      </c>
      <c r="R337" s="144" t="s">
        <v>152</v>
      </c>
    </row>
    <row r="338" spans="1:18" ht="32.25" customHeight="1" x14ac:dyDescent="0.3">
      <c r="A338" s="178">
        <v>5050</v>
      </c>
      <c r="B338" s="72" t="s">
        <v>12</v>
      </c>
      <c r="C338" s="46" t="s">
        <v>136</v>
      </c>
      <c r="D338" s="517" t="s">
        <v>151</v>
      </c>
      <c r="E338" s="180">
        <f t="shared" si="59"/>
        <v>719</v>
      </c>
      <c r="F338" s="49">
        <v>0</v>
      </c>
      <c r="G338" s="49">
        <v>319</v>
      </c>
      <c r="H338" s="49">
        <v>400</v>
      </c>
      <c r="I338" s="51">
        <v>319</v>
      </c>
      <c r="J338" s="53">
        <v>500</v>
      </c>
      <c r="K338" s="53">
        <v>72</v>
      </c>
      <c r="L338" s="68">
        <v>71</v>
      </c>
      <c r="M338" s="84">
        <f t="shared" si="58"/>
        <v>98.611111111111114</v>
      </c>
      <c r="N338" s="56" t="s">
        <v>106</v>
      </c>
      <c r="O338" s="57" t="s">
        <v>67</v>
      </c>
      <c r="P338" s="57" t="s">
        <v>150</v>
      </c>
      <c r="Q338" s="59" t="s">
        <v>149</v>
      </c>
      <c r="R338" s="144" t="s">
        <v>1068</v>
      </c>
    </row>
    <row r="339" spans="1:18" ht="24.75" customHeight="1" x14ac:dyDescent="0.3">
      <c r="A339" s="197">
        <v>5051</v>
      </c>
      <c r="B339" s="518" t="s">
        <v>109</v>
      </c>
      <c r="C339" s="91" t="s">
        <v>136</v>
      </c>
      <c r="D339" s="213" t="s">
        <v>148</v>
      </c>
      <c r="E339" s="137">
        <f t="shared" si="59"/>
        <v>5180</v>
      </c>
      <c r="F339" s="65">
        <v>4386</v>
      </c>
      <c r="G339" s="65">
        <v>494</v>
      </c>
      <c r="H339" s="65">
        <v>300</v>
      </c>
      <c r="I339" s="67">
        <v>494</v>
      </c>
      <c r="J339" s="53">
        <v>880</v>
      </c>
      <c r="K339" s="53">
        <v>144</v>
      </c>
      <c r="L339" s="94">
        <v>144</v>
      </c>
      <c r="M339" s="87">
        <f t="shared" si="58"/>
        <v>100</v>
      </c>
      <c r="N339" s="77" t="s">
        <v>127</v>
      </c>
      <c r="O339" s="78" t="s">
        <v>106</v>
      </c>
      <c r="P339" s="78" t="s">
        <v>144</v>
      </c>
      <c r="Q339" s="79" t="s">
        <v>147</v>
      </c>
      <c r="R339" s="131" t="s">
        <v>146</v>
      </c>
    </row>
    <row r="340" spans="1:18" ht="46.5" customHeight="1" x14ac:dyDescent="0.3">
      <c r="A340" s="519">
        <v>5052</v>
      </c>
      <c r="B340" s="520" t="s">
        <v>71</v>
      </c>
      <c r="C340" s="46" t="s">
        <v>136</v>
      </c>
      <c r="D340" s="521" t="s">
        <v>145</v>
      </c>
      <c r="E340" s="180">
        <f t="shared" si="59"/>
        <v>5900</v>
      </c>
      <c r="F340" s="49">
        <v>5050</v>
      </c>
      <c r="G340" s="49">
        <v>600</v>
      </c>
      <c r="H340" s="49">
        <v>250</v>
      </c>
      <c r="I340" s="51">
        <v>0</v>
      </c>
      <c r="J340" s="134">
        <v>600</v>
      </c>
      <c r="K340" s="134">
        <v>0</v>
      </c>
      <c r="L340" s="68">
        <v>0</v>
      </c>
      <c r="M340" s="69" t="s">
        <v>2</v>
      </c>
      <c r="N340" s="56" t="s">
        <v>106</v>
      </c>
      <c r="O340" s="57" t="s">
        <v>67</v>
      </c>
      <c r="P340" s="57" t="s">
        <v>144</v>
      </c>
      <c r="Q340" s="59" t="s">
        <v>143</v>
      </c>
      <c r="R340" s="144" t="s">
        <v>142</v>
      </c>
    </row>
    <row r="341" spans="1:18" ht="55.5" customHeight="1" x14ac:dyDescent="0.3">
      <c r="A341" s="519">
        <v>5053</v>
      </c>
      <c r="B341" s="518" t="s">
        <v>71</v>
      </c>
      <c r="C341" s="46" t="s">
        <v>136</v>
      </c>
      <c r="D341" s="522" t="s">
        <v>141</v>
      </c>
      <c r="E341" s="180">
        <f t="shared" si="59"/>
        <v>10970</v>
      </c>
      <c r="F341" s="49">
        <v>9650</v>
      </c>
      <c r="G341" s="49">
        <v>970</v>
      </c>
      <c r="H341" s="49">
        <v>350</v>
      </c>
      <c r="I341" s="51">
        <v>0</v>
      </c>
      <c r="J341" s="53">
        <v>970</v>
      </c>
      <c r="K341" s="53">
        <v>0</v>
      </c>
      <c r="L341" s="68">
        <v>0</v>
      </c>
      <c r="M341" s="69" t="s">
        <v>2</v>
      </c>
      <c r="N341" s="56" t="s">
        <v>67</v>
      </c>
      <c r="O341" s="57" t="s">
        <v>9</v>
      </c>
      <c r="P341" s="57" t="s">
        <v>9</v>
      </c>
      <c r="Q341" s="57" t="s">
        <v>9</v>
      </c>
      <c r="R341" s="144" t="s">
        <v>1067</v>
      </c>
    </row>
    <row r="342" spans="1:18" ht="50.25" customHeight="1" x14ac:dyDescent="0.3">
      <c r="A342" s="519">
        <v>5054</v>
      </c>
      <c r="B342" s="520" t="s">
        <v>12</v>
      </c>
      <c r="C342" s="46" t="s">
        <v>136</v>
      </c>
      <c r="D342" s="213" t="s">
        <v>140</v>
      </c>
      <c r="E342" s="180">
        <f t="shared" si="59"/>
        <v>3200</v>
      </c>
      <c r="F342" s="49">
        <v>2750</v>
      </c>
      <c r="G342" s="49">
        <v>250</v>
      </c>
      <c r="H342" s="49">
        <v>200</v>
      </c>
      <c r="I342" s="51">
        <v>0</v>
      </c>
      <c r="J342" s="53">
        <v>645</v>
      </c>
      <c r="K342" s="53">
        <v>0</v>
      </c>
      <c r="L342" s="68">
        <v>0</v>
      </c>
      <c r="M342" s="69" t="s">
        <v>2</v>
      </c>
      <c r="N342" s="56"/>
      <c r="O342" s="57"/>
      <c r="P342" s="57"/>
      <c r="Q342" s="59"/>
      <c r="R342" s="144" t="s">
        <v>1066</v>
      </c>
    </row>
    <row r="343" spans="1:18" ht="175.5" customHeight="1" x14ac:dyDescent="0.3">
      <c r="A343" s="523">
        <v>8212</v>
      </c>
      <c r="B343" s="121" t="s">
        <v>109</v>
      </c>
      <c r="C343" s="91" t="s">
        <v>139</v>
      </c>
      <c r="D343" s="349" t="s">
        <v>138</v>
      </c>
      <c r="E343" s="524">
        <f t="shared" si="59"/>
        <v>168151</v>
      </c>
      <c r="F343" s="75">
        <v>155382</v>
      </c>
      <c r="G343" s="75">
        <v>7512</v>
      </c>
      <c r="H343" s="75">
        <v>5257</v>
      </c>
      <c r="I343" s="323">
        <v>3612</v>
      </c>
      <c r="J343" s="52">
        <v>1000</v>
      </c>
      <c r="K343" s="52">
        <v>0</v>
      </c>
      <c r="L343" s="525">
        <v>0</v>
      </c>
      <c r="M343" s="69" t="s">
        <v>2</v>
      </c>
      <c r="N343" s="77"/>
      <c r="O343" s="78"/>
      <c r="P343" s="78"/>
      <c r="Q343" s="79"/>
      <c r="R343" s="131" t="s">
        <v>1065</v>
      </c>
    </row>
    <row r="344" spans="1:18" ht="70.5" customHeight="1" thickBot="1" x14ac:dyDescent="0.35">
      <c r="A344" s="249">
        <v>8217</v>
      </c>
      <c r="B344" s="526" t="s">
        <v>137</v>
      </c>
      <c r="C344" s="250" t="s">
        <v>136</v>
      </c>
      <c r="D344" s="422" t="s">
        <v>135</v>
      </c>
      <c r="E344" s="252">
        <f>F344+G344+H344</f>
        <v>33782</v>
      </c>
      <c r="F344" s="253">
        <v>31464</v>
      </c>
      <c r="G344" s="253">
        <v>2318</v>
      </c>
      <c r="H344" s="253">
        <v>0</v>
      </c>
      <c r="I344" s="254">
        <v>1233</v>
      </c>
      <c r="J344" s="97">
        <v>720</v>
      </c>
      <c r="K344" s="97">
        <v>196</v>
      </c>
      <c r="L344" s="423">
        <v>195</v>
      </c>
      <c r="M344" s="458">
        <f>(L344/K344)*100</f>
        <v>99.489795918367349</v>
      </c>
      <c r="N344" s="257" t="s">
        <v>102</v>
      </c>
      <c r="O344" s="258" t="s">
        <v>102</v>
      </c>
      <c r="P344" s="258"/>
      <c r="Q344" s="259"/>
      <c r="R344" s="70" t="s">
        <v>1064</v>
      </c>
    </row>
    <row r="345" spans="1:18" ht="23.25" customHeight="1" thickBot="1" x14ac:dyDescent="0.35">
      <c r="A345" s="854" t="s">
        <v>1034</v>
      </c>
      <c r="B345" s="855"/>
      <c r="C345" s="855"/>
      <c r="D345" s="856"/>
      <c r="E345" s="527">
        <f t="shared" ref="E345:L345" si="60">E346+E363+E365</f>
        <v>709193</v>
      </c>
      <c r="F345" s="528">
        <f t="shared" si="60"/>
        <v>685743</v>
      </c>
      <c r="G345" s="528">
        <f t="shared" si="60"/>
        <v>15845</v>
      </c>
      <c r="H345" s="528">
        <f t="shared" si="60"/>
        <v>7605</v>
      </c>
      <c r="I345" s="386">
        <f t="shared" si="60"/>
        <v>118980</v>
      </c>
      <c r="J345" s="529">
        <f t="shared" si="60"/>
        <v>48830</v>
      </c>
      <c r="K345" s="528">
        <f t="shared" si="60"/>
        <v>41058</v>
      </c>
      <c r="L345" s="529">
        <f t="shared" si="60"/>
        <v>35979</v>
      </c>
      <c r="M345" s="23">
        <f>(L345/K345)*100</f>
        <v>87.629694578401285</v>
      </c>
      <c r="N345" s="530"/>
      <c r="O345" s="531"/>
      <c r="P345" s="531"/>
      <c r="Q345" s="532"/>
      <c r="R345" s="533"/>
    </row>
    <row r="346" spans="1:18" ht="34.5" customHeight="1" thickBot="1" x14ac:dyDescent="0.35">
      <c r="A346" s="866" t="s">
        <v>134</v>
      </c>
      <c r="B346" s="867"/>
      <c r="C346" s="867"/>
      <c r="D346" s="868"/>
      <c r="E346" s="534">
        <f t="shared" ref="E346:K346" si="61">SUM(E347:E362)</f>
        <v>641377</v>
      </c>
      <c r="F346" s="535">
        <f t="shared" si="61"/>
        <v>621884</v>
      </c>
      <c r="G346" s="535">
        <f t="shared" si="61"/>
        <v>13493</v>
      </c>
      <c r="H346" s="535">
        <f t="shared" si="61"/>
        <v>6000</v>
      </c>
      <c r="I346" s="536">
        <f t="shared" si="61"/>
        <v>112728</v>
      </c>
      <c r="J346" s="537">
        <f t="shared" si="61"/>
        <v>45901</v>
      </c>
      <c r="K346" s="535">
        <f t="shared" si="61"/>
        <v>40950</v>
      </c>
      <c r="L346" s="535">
        <f>SUM(L347:L362)</f>
        <v>35871</v>
      </c>
      <c r="M346" s="165">
        <f>(L346/K346)*100</f>
        <v>87.597069597069606</v>
      </c>
      <c r="N346" s="538"/>
      <c r="O346" s="539"/>
      <c r="P346" s="539"/>
      <c r="Q346" s="540"/>
      <c r="R346" s="541"/>
    </row>
    <row r="347" spans="1:18" s="2" customFormat="1" ht="24.75" customHeight="1" x14ac:dyDescent="0.3">
      <c r="A347" s="722">
        <v>6022</v>
      </c>
      <c r="B347" s="271"/>
      <c r="C347" s="226" t="s">
        <v>18</v>
      </c>
      <c r="D347" s="247" t="s">
        <v>133</v>
      </c>
      <c r="E347" s="228">
        <f>F347+G347+H347</f>
        <v>4941</v>
      </c>
      <c r="F347" s="173">
        <v>4741</v>
      </c>
      <c r="G347" s="173">
        <v>200</v>
      </c>
      <c r="H347" s="173">
        <v>0</v>
      </c>
      <c r="I347" s="229">
        <v>4124</v>
      </c>
      <c r="J347" s="53">
        <v>2034</v>
      </c>
      <c r="K347" s="53">
        <v>1534</v>
      </c>
      <c r="L347" s="487">
        <v>1184</v>
      </c>
      <c r="M347" s="672">
        <f>(L347/K347)*100</f>
        <v>77.18383311603651</v>
      </c>
      <c r="N347" s="233"/>
      <c r="O347" s="234" t="s">
        <v>132</v>
      </c>
      <c r="P347" s="435" t="s">
        <v>131</v>
      </c>
      <c r="Q347" s="235"/>
      <c r="R347" s="236" t="s">
        <v>130</v>
      </c>
    </row>
    <row r="348" spans="1:18" s="2" customFormat="1" ht="27" customHeight="1" x14ac:dyDescent="0.3">
      <c r="A348" s="177">
        <v>6026</v>
      </c>
      <c r="B348" s="121" t="s">
        <v>77</v>
      </c>
      <c r="C348" s="132" t="s">
        <v>18</v>
      </c>
      <c r="D348" s="186" t="s">
        <v>129</v>
      </c>
      <c r="E348" s="137">
        <f>SUM(F348:H348)</f>
        <v>5250</v>
      </c>
      <c r="F348" s="65">
        <v>5000</v>
      </c>
      <c r="G348" s="65">
        <v>250</v>
      </c>
      <c r="H348" s="65">
        <v>0</v>
      </c>
      <c r="I348" s="67">
        <v>2236</v>
      </c>
      <c r="J348" s="53">
        <v>500</v>
      </c>
      <c r="K348" s="53">
        <v>0</v>
      </c>
      <c r="L348" s="54">
        <v>0</v>
      </c>
      <c r="M348" s="69" t="s">
        <v>2</v>
      </c>
      <c r="N348" s="77"/>
      <c r="O348" s="78"/>
      <c r="P348" s="78"/>
      <c r="Q348" s="79"/>
      <c r="R348" s="80"/>
    </row>
    <row r="349" spans="1:18" s="2" customFormat="1" ht="24" customHeight="1" x14ac:dyDescent="0.3">
      <c r="A349" s="178">
        <v>6027</v>
      </c>
      <c r="B349" s="72" t="s">
        <v>71</v>
      </c>
      <c r="C349" s="46" t="s">
        <v>18</v>
      </c>
      <c r="D349" s="329" t="s">
        <v>128</v>
      </c>
      <c r="E349" s="180">
        <f>F349+G349+H349</f>
        <v>1241</v>
      </c>
      <c r="F349" s="49">
        <v>991</v>
      </c>
      <c r="G349" s="49">
        <v>250</v>
      </c>
      <c r="H349" s="49">
        <v>0</v>
      </c>
      <c r="I349" s="51">
        <v>200</v>
      </c>
      <c r="J349" s="134">
        <v>1616</v>
      </c>
      <c r="K349" s="134">
        <v>717</v>
      </c>
      <c r="L349" s="175">
        <v>130</v>
      </c>
      <c r="M349" s="84">
        <f>(L349/K349)*100</f>
        <v>18.131101813110181</v>
      </c>
      <c r="N349" s="56" t="s">
        <v>127</v>
      </c>
      <c r="O349" s="57"/>
      <c r="P349" s="130" t="s">
        <v>126</v>
      </c>
      <c r="Q349" s="59"/>
      <c r="R349" s="70" t="s">
        <v>125</v>
      </c>
    </row>
    <row r="350" spans="1:18" s="2" customFormat="1" ht="30.75" customHeight="1" x14ac:dyDescent="0.3">
      <c r="A350" s="403" t="s">
        <v>124</v>
      </c>
      <c r="B350" s="121" t="s">
        <v>71</v>
      </c>
      <c r="C350" s="91" t="s">
        <v>38</v>
      </c>
      <c r="D350" s="542" t="s">
        <v>123</v>
      </c>
      <c r="E350" s="137">
        <f>F350+G350+H350</f>
        <v>255200</v>
      </c>
      <c r="F350" s="65">
        <v>250000</v>
      </c>
      <c r="G350" s="65">
        <v>5200</v>
      </c>
      <c r="H350" s="65">
        <v>0</v>
      </c>
      <c r="I350" s="67">
        <v>5200</v>
      </c>
      <c r="J350" s="53">
        <v>3300</v>
      </c>
      <c r="K350" s="53">
        <v>396</v>
      </c>
      <c r="L350" s="54">
        <v>396</v>
      </c>
      <c r="M350" s="87">
        <f>(L350/K350)*100</f>
        <v>100</v>
      </c>
      <c r="N350" s="77" t="s">
        <v>67</v>
      </c>
      <c r="O350" s="78" t="s">
        <v>67</v>
      </c>
      <c r="P350" s="78" t="s">
        <v>105</v>
      </c>
      <c r="Q350" s="79" t="s">
        <v>122</v>
      </c>
      <c r="R350" s="80" t="s">
        <v>121</v>
      </c>
    </row>
    <row r="351" spans="1:18" s="2" customFormat="1" ht="36" customHeight="1" x14ac:dyDescent="0.3">
      <c r="A351" s="403" t="s">
        <v>120</v>
      </c>
      <c r="B351" s="121" t="s">
        <v>77</v>
      </c>
      <c r="C351" s="91" t="s">
        <v>18</v>
      </c>
      <c r="D351" s="543" t="s">
        <v>119</v>
      </c>
      <c r="E351" s="137">
        <f>F351+G351+H351</f>
        <v>789</v>
      </c>
      <c r="F351" s="65">
        <v>789</v>
      </c>
      <c r="G351" s="65">
        <v>0</v>
      </c>
      <c r="H351" s="65">
        <v>0</v>
      </c>
      <c r="I351" s="67">
        <v>413</v>
      </c>
      <c r="J351" s="53">
        <v>1048</v>
      </c>
      <c r="K351" s="53">
        <v>114</v>
      </c>
      <c r="L351" s="54">
        <v>114</v>
      </c>
      <c r="M351" s="87">
        <f>(L351/K351)*100</f>
        <v>100</v>
      </c>
      <c r="N351" s="182"/>
      <c r="O351" s="78"/>
      <c r="P351" s="125" t="s">
        <v>118</v>
      </c>
      <c r="Q351" s="79"/>
      <c r="R351" s="80" t="s">
        <v>1063</v>
      </c>
    </row>
    <row r="352" spans="1:18" s="2" customFormat="1" ht="24" customHeight="1" x14ac:dyDescent="0.3">
      <c r="A352" s="403" t="s">
        <v>117</v>
      </c>
      <c r="B352" s="121"/>
      <c r="C352" s="132" t="s">
        <v>18</v>
      </c>
      <c r="D352" s="543" t="s">
        <v>116</v>
      </c>
      <c r="E352" s="137">
        <f>F352+G352+H352</f>
        <v>7500</v>
      </c>
      <c r="F352" s="65">
        <v>7500</v>
      </c>
      <c r="G352" s="65">
        <v>0</v>
      </c>
      <c r="H352" s="65">
        <v>0</v>
      </c>
      <c r="I352" s="67">
        <v>1109</v>
      </c>
      <c r="J352" s="134">
        <v>2144</v>
      </c>
      <c r="K352" s="134">
        <v>1110</v>
      </c>
      <c r="L352" s="175">
        <v>1109</v>
      </c>
      <c r="M352" s="129">
        <f>(L352/K352)*100</f>
        <v>99.909909909909913</v>
      </c>
      <c r="N352" s="182"/>
      <c r="O352" s="78"/>
      <c r="P352" s="125" t="s">
        <v>67</v>
      </c>
      <c r="Q352" s="79"/>
      <c r="R352" s="80" t="s">
        <v>115</v>
      </c>
    </row>
    <row r="353" spans="1:18" s="2" customFormat="1" ht="33.75" customHeight="1" x14ac:dyDescent="0.3">
      <c r="A353" s="177">
        <v>6042</v>
      </c>
      <c r="B353" s="121" t="s">
        <v>71</v>
      </c>
      <c r="C353" s="132" t="s">
        <v>18</v>
      </c>
      <c r="D353" s="186" t="s">
        <v>114</v>
      </c>
      <c r="E353" s="137">
        <f>SUM(F353:H353)</f>
        <v>8198</v>
      </c>
      <c r="F353" s="65">
        <v>8000</v>
      </c>
      <c r="G353" s="65">
        <v>198</v>
      </c>
      <c r="H353" s="65">
        <v>0</v>
      </c>
      <c r="I353" s="67">
        <v>256</v>
      </c>
      <c r="J353" s="53">
        <v>9742</v>
      </c>
      <c r="K353" s="53">
        <v>0</v>
      </c>
      <c r="L353" s="54">
        <v>0</v>
      </c>
      <c r="M353" s="69" t="s">
        <v>2</v>
      </c>
      <c r="N353" s="77"/>
      <c r="O353" s="78" t="s">
        <v>113</v>
      </c>
      <c r="P353" s="78" t="s">
        <v>112</v>
      </c>
      <c r="Q353" s="79" t="s">
        <v>111</v>
      </c>
      <c r="R353" s="80" t="s">
        <v>110</v>
      </c>
    </row>
    <row r="354" spans="1:18" s="2" customFormat="1" ht="36" customHeight="1" x14ac:dyDescent="0.3">
      <c r="A354" s="178">
        <v>6045</v>
      </c>
      <c r="B354" s="72" t="s">
        <v>109</v>
      </c>
      <c r="C354" s="73" t="s">
        <v>38</v>
      </c>
      <c r="D354" s="507" t="s">
        <v>108</v>
      </c>
      <c r="E354" s="180">
        <f>F354+G354+H354</f>
        <v>253865</v>
      </c>
      <c r="F354" s="49">
        <v>246000</v>
      </c>
      <c r="G354" s="49">
        <v>5865</v>
      </c>
      <c r="H354" s="49">
        <v>2000</v>
      </c>
      <c r="I354" s="51">
        <v>5865</v>
      </c>
      <c r="J354" s="53">
        <v>2969</v>
      </c>
      <c r="K354" s="53">
        <v>400</v>
      </c>
      <c r="L354" s="175">
        <v>0</v>
      </c>
      <c r="M354" s="84">
        <f>(L354/K354)*100</f>
        <v>0</v>
      </c>
      <c r="N354" s="56" t="s">
        <v>107</v>
      </c>
      <c r="O354" s="57" t="s">
        <v>106</v>
      </c>
      <c r="P354" s="130" t="s">
        <v>105</v>
      </c>
      <c r="Q354" s="59" t="s">
        <v>8</v>
      </c>
      <c r="R354" s="70" t="s">
        <v>104</v>
      </c>
    </row>
    <row r="355" spans="1:18" s="2" customFormat="1" ht="33.75" customHeight="1" x14ac:dyDescent="0.3">
      <c r="A355" s="177">
        <v>6047</v>
      </c>
      <c r="B355" s="121" t="s">
        <v>25</v>
      </c>
      <c r="C355" s="132" t="s">
        <v>18</v>
      </c>
      <c r="D355" s="186" t="s">
        <v>103</v>
      </c>
      <c r="E355" s="137">
        <f t="shared" ref="E355:E362" si="62">SUM(F355:H355)</f>
        <v>2000</v>
      </c>
      <c r="F355" s="65">
        <v>1800</v>
      </c>
      <c r="G355" s="65">
        <v>200</v>
      </c>
      <c r="H355" s="65">
        <v>0</v>
      </c>
      <c r="I355" s="67">
        <v>0</v>
      </c>
      <c r="J355" s="53">
        <v>500</v>
      </c>
      <c r="K355" s="53">
        <v>0</v>
      </c>
      <c r="L355" s="54">
        <v>0</v>
      </c>
      <c r="M355" s="69" t="s">
        <v>2</v>
      </c>
      <c r="N355" s="77"/>
      <c r="O355" s="78" t="s">
        <v>102</v>
      </c>
      <c r="P355" s="78" t="s">
        <v>101</v>
      </c>
      <c r="Q355" s="79" t="s">
        <v>100</v>
      </c>
      <c r="R355" s="80" t="s">
        <v>99</v>
      </c>
    </row>
    <row r="356" spans="1:18" s="2" customFormat="1" ht="39.75" customHeight="1" x14ac:dyDescent="0.3">
      <c r="A356" s="177">
        <v>6049</v>
      </c>
      <c r="B356" s="121" t="s">
        <v>25</v>
      </c>
      <c r="C356" s="132" t="s">
        <v>38</v>
      </c>
      <c r="D356" s="186" t="s">
        <v>98</v>
      </c>
      <c r="E356" s="137">
        <f t="shared" si="62"/>
        <v>57280</v>
      </c>
      <c r="F356" s="65">
        <v>54500</v>
      </c>
      <c r="G356" s="65">
        <v>780</v>
      </c>
      <c r="H356" s="65">
        <v>2000</v>
      </c>
      <c r="I356" s="67">
        <v>55280</v>
      </c>
      <c r="J356" s="53">
        <v>6976</v>
      </c>
      <c r="K356" s="53">
        <v>0</v>
      </c>
      <c r="L356" s="54">
        <v>0</v>
      </c>
      <c r="M356" s="69" t="s">
        <v>2</v>
      </c>
      <c r="N356" s="77" t="s">
        <v>73</v>
      </c>
      <c r="O356" s="78" t="s">
        <v>73</v>
      </c>
      <c r="P356" s="78" t="s">
        <v>97</v>
      </c>
      <c r="Q356" s="79" t="s">
        <v>67</v>
      </c>
      <c r="R356" s="80" t="s">
        <v>96</v>
      </c>
    </row>
    <row r="357" spans="1:18" s="2" customFormat="1" ht="32.25" customHeight="1" x14ac:dyDescent="0.3">
      <c r="A357" s="177">
        <v>6050</v>
      </c>
      <c r="B357" s="121" t="s">
        <v>25</v>
      </c>
      <c r="C357" s="132" t="s">
        <v>38</v>
      </c>
      <c r="D357" s="186" t="s">
        <v>95</v>
      </c>
      <c r="E357" s="137">
        <f t="shared" si="62"/>
        <v>37605</v>
      </c>
      <c r="F357" s="65">
        <v>35055</v>
      </c>
      <c r="G357" s="65">
        <v>550</v>
      </c>
      <c r="H357" s="65">
        <v>2000</v>
      </c>
      <c r="I357" s="67">
        <v>36315</v>
      </c>
      <c r="J357" s="53">
        <v>6723</v>
      </c>
      <c r="K357" s="53">
        <v>35227</v>
      </c>
      <c r="L357" s="54">
        <v>31606</v>
      </c>
      <c r="M357" s="87">
        <f>(L357/K357)*100</f>
        <v>89.720952678343309</v>
      </c>
      <c r="N357" s="77" t="s">
        <v>73</v>
      </c>
      <c r="O357" s="78" t="s">
        <v>73</v>
      </c>
      <c r="P357" s="78" t="s">
        <v>94</v>
      </c>
      <c r="Q357" s="79" t="s">
        <v>84</v>
      </c>
      <c r="R357" s="80" t="s">
        <v>93</v>
      </c>
    </row>
    <row r="358" spans="1:18" s="2" customFormat="1" ht="32.25" customHeight="1" x14ac:dyDescent="0.3">
      <c r="A358" s="177">
        <v>6051</v>
      </c>
      <c r="B358" s="121"/>
      <c r="C358" s="132" t="s">
        <v>18</v>
      </c>
      <c r="D358" s="186" t="s">
        <v>92</v>
      </c>
      <c r="E358" s="137">
        <f t="shared" si="62"/>
        <v>308</v>
      </c>
      <c r="F358" s="65">
        <v>308</v>
      </c>
      <c r="G358" s="65">
        <v>0</v>
      </c>
      <c r="H358" s="65">
        <v>0</v>
      </c>
      <c r="I358" s="67">
        <v>308</v>
      </c>
      <c r="J358" s="53">
        <v>759</v>
      </c>
      <c r="K358" s="53">
        <v>0</v>
      </c>
      <c r="L358" s="54">
        <v>0</v>
      </c>
      <c r="M358" s="69" t="s">
        <v>2</v>
      </c>
      <c r="N358" s="77"/>
      <c r="O358" s="78"/>
      <c r="P358" s="78" t="s">
        <v>91</v>
      </c>
      <c r="Q358" s="79"/>
      <c r="R358" s="80" t="s">
        <v>90</v>
      </c>
    </row>
    <row r="359" spans="1:18" s="2" customFormat="1" ht="27.6" x14ac:dyDescent="0.3">
      <c r="A359" s="177">
        <v>6053</v>
      </c>
      <c r="B359" s="121" t="s">
        <v>71</v>
      </c>
      <c r="C359" s="345" t="s">
        <v>18</v>
      </c>
      <c r="D359" s="285" t="s">
        <v>89</v>
      </c>
      <c r="E359" s="137">
        <f t="shared" si="62"/>
        <v>800</v>
      </c>
      <c r="F359" s="65">
        <v>800</v>
      </c>
      <c r="G359" s="65">
        <v>0</v>
      </c>
      <c r="H359" s="65">
        <v>0</v>
      </c>
      <c r="I359" s="67">
        <v>0</v>
      </c>
      <c r="J359" s="53">
        <v>800</v>
      </c>
      <c r="K359" s="53">
        <v>0</v>
      </c>
      <c r="L359" s="190">
        <v>0</v>
      </c>
      <c r="M359" s="69" t="s">
        <v>2</v>
      </c>
      <c r="N359" s="77"/>
      <c r="O359" s="78"/>
      <c r="P359" s="78"/>
      <c r="Q359" s="79"/>
      <c r="R359" s="80"/>
    </row>
    <row r="360" spans="1:18" s="2" customFormat="1" ht="28.5" customHeight="1" x14ac:dyDescent="0.3">
      <c r="A360" s="177">
        <v>6055</v>
      </c>
      <c r="B360" s="121" t="s">
        <v>71</v>
      </c>
      <c r="C360" s="345" t="s">
        <v>18</v>
      </c>
      <c r="D360" s="544" t="s">
        <v>88</v>
      </c>
      <c r="E360" s="137">
        <f t="shared" si="62"/>
        <v>1800</v>
      </c>
      <c r="F360" s="65">
        <v>1800</v>
      </c>
      <c r="G360" s="65">
        <v>0</v>
      </c>
      <c r="H360" s="65">
        <v>0</v>
      </c>
      <c r="I360" s="67">
        <v>108</v>
      </c>
      <c r="J360" s="53">
        <v>1800</v>
      </c>
      <c r="K360" s="53">
        <v>108</v>
      </c>
      <c r="L360" s="190">
        <v>108</v>
      </c>
      <c r="M360" s="87">
        <f>(L360/K360)*100</f>
        <v>100</v>
      </c>
      <c r="N360" s="77"/>
      <c r="O360" s="78"/>
      <c r="P360" s="78" t="s">
        <v>87</v>
      </c>
      <c r="Q360" s="79"/>
      <c r="R360" s="80" t="s">
        <v>86</v>
      </c>
    </row>
    <row r="361" spans="1:18" s="2" customFormat="1" ht="30" customHeight="1" x14ac:dyDescent="0.3">
      <c r="A361" s="177">
        <v>6056</v>
      </c>
      <c r="B361" s="121" t="s">
        <v>81</v>
      </c>
      <c r="C361" s="91" t="s">
        <v>18</v>
      </c>
      <c r="D361" s="285" t="s">
        <v>85</v>
      </c>
      <c r="E361" s="137">
        <f t="shared" si="62"/>
        <v>2800</v>
      </c>
      <c r="F361" s="93">
        <v>2800</v>
      </c>
      <c r="G361" s="65">
        <v>0</v>
      </c>
      <c r="H361" s="65">
        <v>0</v>
      </c>
      <c r="I361" s="67">
        <v>530</v>
      </c>
      <c r="J361" s="53">
        <v>3190</v>
      </c>
      <c r="K361" s="53">
        <v>440</v>
      </c>
      <c r="L361" s="190">
        <v>440</v>
      </c>
      <c r="M361" s="87">
        <f>(L361/K361)*100</f>
        <v>100</v>
      </c>
      <c r="N361" s="77" t="s">
        <v>84</v>
      </c>
      <c r="O361" s="78"/>
      <c r="P361" s="78" t="s">
        <v>83</v>
      </c>
      <c r="Q361" s="79"/>
      <c r="R361" s="80" t="s">
        <v>82</v>
      </c>
    </row>
    <row r="362" spans="1:18" s="2" customFormat="1" ht="35.25" customHeight="1" thickBot="1" x14ac:dyDescent="0.35">
      <c r="A362" s="237">
        <v>6057</v>
      </c>
      <c r="B362" s="263" t="s">
        <v>81</v>
      </c>
      <c r="C362" s="147" t="s">
        <v>18</v>
      </c>
      <c r="D362" s="239" t="s">
        <v>80</v>
      </c>
      <c r="E362" s="240">
        <f t="shared" si="62"/>
        <v>1800</v>
      </c>
      <c r="F362" s="265">
        <v>1800</v>
      </c>
      <c r="G362" s="241">
        <v>0</v>
      </c>
      <c r="H362" s="241">
        <v>0</v>
      </c>
      <c r="I362" s="242">
        <v>784</v>
      </c>
      <c r="J362" s="153">
        <v>1800</v>
      </c>
      <c r="K362" s="153">
        <v>904</v>
      </c>
      <c r="L362" s="219">
        <v>784</v>
      </c>
      <c r="M362" s="431">
        <f>(L362/K362)*100</f>
        <v>86.725663716814154</v>
      </c>
      <c r="N362" s="156"/>
      <c r="O362" s="244"/>
      <c r="P362" s="244" t="s">
        <v>79</v>
      </c>
      <c r="Q362" s="159"/>
      <c r="R362" s="224" t="s">
        <v>1062</v>
      </c>
    </row>
    <row r="363" spans="1:18" ht="24.75" customHeight="1" thickBot="1" x14ac:dyDescent="0.35">
      <c r="A363" s="860" t="s">
        <v>78</v>
      </c>
      <c r="B363" s="861"/>
      <c r="C363" s="861"/>
      <c r="D363" s="862"/>
      <c r="E363" s="534">
        <f t="shared" ref="E363:L363" si="63">SUM(E364:E364)</f>
        <v>62411</v>
      </c>
      <c r="F363" s="535">
        <f t="shared" si="63"/>
        <v>58911</v>
      </c>
      <c r="G363" s="535">
        <f t="shared" si="63"/>
        <v>2000</v>
      </c>
      <c r="H363" s="535">
        <f t="shared" si="63"/>
        <v>1500</v>
      </c>
      <c r="I363" s="536">
        <f t="shared" si="63"/>
        <v>847</v>
      </c>
      <c r="J363" s="537">
        <f t="shared" si="63"/>
        <v>929</v>
      </c>
      <c r="K363" s="535">
        <f t="shared" si="63"/>
        <v>108</v>
      </c>
      <c r="L363" s="535">
        <f t="shared" si="63"/>
        <v>108</v>
      </c>
      <c r="M363" s="165">
        <f>(L363/K363)*100</f>
        <v>100</v>
      </c>
      <c r="N363" s="545"/>
      <c r="O363" s="546"/>
      <c r="P363" s="546"/>
      <c r="Q363" s="540"/>
      <c r="R363" s="541"/>
    </row>
    <row r="364" spans="1:18" ht="42" thickBot="1" x14ac:dyDescent="0.35">
      <c r="A364" s="249">
        <v>6046</v>
      </c>
      <c r="B364" s="420" t="s">
        <v>77</v>
      </c>
      <c r="C364" s="250" t="s">
        <v>38</v>
      </c>
      <c r="D364" s="547" t="s">
        <v>76</v>
      </c>
      <c r="E364" s="252">
        <f>F364+G364+H364</f>
        <v>62411</v>
      </c>
      <c r="F364" s="253">
        <v>58911</v>
      </c>
      <c r="G364" s="253">
        <v>2000</v>
      </c>
      <c r="H364" s="253">
        <v>1500</v>
      </c>
      <c r="I364" s="254">
        <v>847</v>
      </c>
      <c r="J364" s="423">
        <v>929</v>
      </c>
      <c r="K364" s="424">
        <v>108</v>
      </c>
      <c r="L364" s="548">
        <v>108</v>
      </c>
      <c r="M364" s="87">
        <f>(L364/K364)*100</f>
        <v>100</v>
      </c>
      <c r="N364" s="549"/>
      <c r="O364" s="258"/>
      <c r="P364" s="550"/>
      <c r="Q364" s="259"/>
      <c r="R364" s="459" t="s">
        <v>1061</v>
      </c>
    </row>
    <row r="365" spans="1:18" ht="23.25" customHeight="1" thickBot="1" x14ac:dyDescent="0.35">
      <c r="A365" s="857" t="s">
        <v>75</v>
      </c>
      <c r="B365" s="858"/>
      <c r="C365" s="858"/>
      <c r="D365" s="859"/>
      <c r="E365" s="503">
        <f t="shared" ref="E365:L365" si="64">SUM(E366:E366)</f>
        <v>5405</v>
      </c>
      <c r="F365" s="480">
        <f t="shared" si="64"/>
        <v>4948</v>
      </c>
      <c r="G365" s="480">
        <f t="shared" si="64"/>
        <v>352</v>
      </c>
      <c r="H365" s="480">
        <f t="shared" si="64"/>
        <v>105</v>
      </c>
      <c r="I365" s="481">
        <f t="shared" si="64"/>
        <v>5405</v>
      </c>
      <c r="J365" s="479">
        <f t="shared" si="64"/>
        <v>2000</v>
      </c>
      <c r="K365" s="480">
        <f t="shared" si="64"/>
        <v>0</v>
      </c>
      <c r="L365" s="480">
        <f t="shared" si="64"/>
        <v>0</v>
      </c>
      <c r="M365" s="551" t="s">
        <v>2</v>
      </c>
      <c r="N365" s="372"/>
      <c r="O365" s="504"/>
      <c r="P365" s="504"/>
      <c r="Q365" s="505"/>
      <c r="R365" s="506"/>
    </row>
    <row r="366" spans="1:18" s="2" customFormat="1" ht="34.5" customHeight="1" thickBot="1" x14ac:dyDescent="0.35">
      <c r="A366" s="388">
        <v>6052</v>
      </c>
      <c r="B366" s="389" t="s">
        <v>12</v>
      </c>
      <c r="C366" s="390" t="s">
        <v>38</v>
      </c>
      <c r="D366" s="819" t="s">
        <v>74</v>
      </c>
      <c r="E366" s="392">
        <f>F366+G366+H366</f>
        <v>5405</v>
      </c>
      <c r="F366" s="393">
        <v>4948</v>
      </c>
      <c r="G366" s="393">
        <v>352</v>
      </c>
      <c r="H366" s="393">
        <v>105</v>
      </c>
      <c r="I366" s="394">
        <v>5405</v>
      </c>
      <c r="J366" s="395">
        <v>2000</v>
      </c>
      <c r="K366" s="396">
        <v>0</v>
      </c>
      <c r="L366" s="416">
        <v>0</v>
      </c>
      <c r="M366" s="425" t="s">
        <v>2</v>
      </c>
      <c r="N366" s="723" t="s">
        <v>73</v>
      </c>
      <c r="O366" s="399"/>
      <c r="P366" s="724" t="s">
        <v>1048</v>
      </c>
      <c r="Q366" s="400"/>
      <c r="R366" s="401" t="s">
        <v>1060</v>
      </c>
    </row>
    <row r="367" spans="1:18" ht="23.25" customHeight="1" thickBot="1" x14ac:dyDescent="0.35">
      <c r="A367" s="869" t="s">
        <v>1035</v>
      </c>
      <c r="B367" s="870"/>
      <c r="C367" s="870"/>
      <c r="D367" s="871"/>
      <c r="E367" s="552">
        <f t="shared" ref="E367:L367" si="65">SUM(E368+E370)</f>
        <v>622721</v>
      </c>
      <c r="F367" s="553">
        <f t="shared" si="65"/>
        <v>592644</v>
      </c>
      <c r="G367" s="553">
        <f t="shared" si="65"/>
        <v>18306</v>
      </c>
      <c r="H367" s="554">
        <f t="shared" si="65"/>
        <v>11771</v>
      </c>
      <c r="I367" s="555">
        <f t="shared" si="65"/>
        <v>104578</v>
      </c>
      <c r="J367" s="553">
        <f t="shared" si="65"/>
        <v>27751</v>
      </c>
      <c r="K367" s="554">
        <f t="shared" si="65"/>
        <v>22608</v>
      </c>
      <c r="L367" s="553">
        <f t="shared" si="65"/>
        <v>21309</v>
      </c>
      <c r="M367" s="556">
        <f t="shared" ref="M367:M373" si="66">(L367/K367)*100</f>
        <v>94.254246284501065</v>
      </c>
      <c r="N367" s="557"/>
      <c r="O367" s="558"/>
      <c r="P367" s="558"/>
      <c r="Q367" s="559"/>
      <c r="R367" s="560"/>
    </row>
    <row r="368" spans="1:18" ht="33.75" customHeight="1" thickBot="1" x14ac:dyDescent="0.35">
      <c r="A368" s="866" t="s">
        <v>72</v>
      </c>
      <c r="B368" s="867"/>
      <c r="C368" s="867"/>
      <c r="D368" s="868"/>
      <c r="E368" s="534">
        <f t="shared" ref="E368:L368" si="67">SUM(E369:E369)</f>
        <v>109812</v>
      </c>
      <c r="F368" s="535">
        <f t="shared" si="67"/>
        <v>107950</v>
      </c>
      <c r="G368" s="535">
        <f t="shared" si="67"/>
        <v>1862</v>
      </c>
      <c r="H368" s="535">
        <f t="shared" si="67"/>
        <v>0</v>
      </c>
      <c r="I368" s="536">
        <f t="shared" si="67"/>
        <v>1862</v>
      </c>
      <c r="J368" s="537">
        <f t="shared" si="67"/>
        <v>2292</v>
      </c>
      <c r="K368" s="535">
        <f t="shared" si="67"/>
        <v>1155</v>
      </c>
      <c r="L368" s="537">
        <f t="shared" si="67"/>
        <v>1154</v>
      </c>
      <c r="M368" s="165">
        <f t="shared" si="66"/>
        <v>99.913419913419915</v>
      </c>
      <c r="N368" s="545"/>
      <c r="O368" s="546"/>
      <c r="P368" s="546"/>
      <c r="Q368" s="540"/>
      <c r="R368" s="506"/>
    </row>
    <row r="369" spans="1:18" ht="38.25" customHeight="1" thickBot="1" x14ac:dyDescent="0.35">
      <c r="A369" s="246">
        <v>8215</v>
      </c>
      <c r="B369" s="271" t="s">
        <v>71</v>
      </c>
      <c r="C369" s="226" t="s">
        <v>70</v>
      </c>
      <c r="D369" s="561" t="s">
        <v>69</v>
      </c>
      <c r="E369" s="228">
        <f>SUM(F369:H369)</f>
        <v>109812</v>
      </c>
      <c r="F369" s="486">
        <v>107950</v>
      </c>
      <c r="G369" s="486">
        <v>1862</v>
      </c>
      <c r="H369" s="486">
        <v>0</v>
      </c>
      <c r="I369" s="562">
        <v>1862</v>
      </c>
      <c r="J369" s="231">
        <v>2292</v>
      </c>
      <c r="K369" s="486">
        <v>1155</v>
      </c>
      <c r="L369" s="231">
        <v>1154</v>
      </c>
      <c r="M369" s="232">
        <f t="shared" si="66"/>
        <v>99.913419913419915</v>
      </c>
      <c r="N369" s="233" t="s">
        <v>68</v>
      </c>
      <c r="O369" s="234" t="s">
        <v>67</v>
      </c>
      <c r="P369" s="234" t="s">
        <v>66</v>
      </c>
      <c r="Q369" s="235"/>
      <c r="R369" s="236" t="s">
        <v>1059</v>
      </c>
    </row>
    <row r="370" spans="1:18" ht="24.75" customHeight="1" thickBot="1" x14ac:dyDescent="0.35">
      <c r="A370" s="319" t="s">
        <v>65</v>
      </c>
      <c r="B370" s="563"/>
      <c r="C370" s="564"/>
      <c r="D370" s="565"/>
      <c r="E370" s="503">
        <f t="shared" ref="E370:L370" si="68">SUM(E371:E375)</f>
        <v>512909</v>
      </c>
      <c r="F370" s="480">
        <f t="shared" si="68"/>
        <v>484694</v>
      </c>
      <c r="G370" s="480">
        <f t="shared" si="68"/>
        <v>16444</v>
      </c>
      <c r="H370" s="480">
        <f t="shared" si="68"/>
        <v>11771</v>
      </c>
      <c r="I370" s="481">
        <f t="shared" si="68"/>
        <v>102716</v>
      </c>
      <c r="J370" s="479">
        <f t="shared" si="68"/>
        <v>25459</v>
      </c>
      <c r="K370" s="480">
        <f t="shared" si="68"/>
        <v>21453</v>
      </c>
      <c r="L370" s="479">
        <f t="shared" si="68"/>
        <v>20155</v>
      </c>
      <c r="M370" s="33">
        <f t="shared" si="66"/>
        <v>93.94956416352025</v>
      </c>
      <c r="N370" s="566"/>
      <c r="O370" s="567"/>
      <c r="P370" s="504"/>
      <c r="Q370" s="505"/>
      <c r="R370" s="568"/>
    </row>
    <row r="371" spans="1:18" s="2" customFormat="1" ht="73.5" customHeight="1" x14ac:dyDescent="0.3">
      <c r="A371" s="246">
        <v>8120</v>
      </c>
      <c r="B371" s="271" t="s">
        <v>25</v>
      </c>
      <c r="C371" s="484" t="s">
        <v>38</v>
      </c>
      <c r="D371" s="515" t="s">
        <v>64</v>
      </c>
      <c r="E371" s="180">
        <f>SUM(F371:H371)</f>
        <v>246535</v>
      </c>
      <c r="F371" s="580">
        <v>238130</v>
      </c>
      <c r="G371" s="580">
        <v>6605</v>
      </c>
      <c r="H371" s="580">
        <v>1800</v>
      </c>
      <c r="I371" s="581">
        <v>24500</v>
      </c>
      <c r="J371" s="175">
        <v>9134</v>
      </c>
      <c r="K371" s="175">
        <v>2596</v>
      </c>
      <c r="L371" s="175">
        <v>1488</v>
      </c>
      <c r="M371" s="84">
        <f t="shared" si="66"/>
        <v>57.318952234206463</v>
      </c>
      <c r="N371" s="56" t="s">
        <v>49</v>
      </c>
      <c r="O371" s="57" t="s">
        <v>63</v>
      </c>
      <c r="P371" s="725" t="s">
        <v>62</v>
      </c>
      <c r="Q371" s="59" t="s">
        <v>61</v>
      </c>
      <c r="R371" s="144" t="s">
        <v>1058</v>
      </c>
    </row>
    <row r="372" spans="1:18" s="2" customFormat="1" ht="27.6" x14ac:dyDescent="0.3">
      <c r="A372" s="178">
        <v>8155</v>
      </c>
      <c r="B372" s="72" t="s">
        <v>25</v>
      </c>
      <c r="C372" s="73" t="s">
        <v>51</v>
      </c>
      <c r="D372" s="179" t="s">
        <v>60</v>
      </c>
      <c r="E372" s="180">
        <f>SUBTOTAL(9,F372:H372)</f>
        <v>31330</v>
      </c>
      <c r="F372" s="580">
        <v>25819</v>
      </c>
      <c r="G372" s="580">
        <v>1655</v>
      </c>
      <c r="H372" s="580">
        <v>3856</v>
      </c>
      <c r="I372" s="581">
        <v>31330</v>
      </c>
      <c r="J372" s="175">
        <v>0</v>
      </c>
      <c r="K372" s="175">
        <v>2</v>
      </c>
      <c r="L372" s="175">
        <v>1</v>
      </c>
      <c r="M372" s="84">
        <f t="shared" si="66"/>
        <v>50</v>
      </c>
      <c r="N372" s="77" t="s">
        <v>49</v>
      </c>
      <c r="O372" s="78" t="s">
        <v>59</v>
      </c>
      <c r="P372" s="299" t="s">
        <v>1047</v>
      </c>
      <c r="Q372" s="79" t="s">
        <v>58</v>
      </c>
      <c r="R372" s="131" t="s">
        <v>1057</v>
      </c>
    </row>
    <row r="373" spans="1:18" s="2" customFormat="1" ht="24.75" customHeight="1" x14ac:dyDescent="0.3">
      <c r="A373" s="177">
        <v>8185</v>
      </c>
      <c r="B373" s="121" t="s">
        <v>57</v>
      </c>
      <c r="C373" s="91" t="s">
        <v>23</v>
      </c>
      <c r="D373" s="285" t="s">
        <v>56</v>
      </c>
      <c r="E373" s="137">
        <f>SUM(F373:H373)</f>
        <v>23965</v>
      </c>
      <c r="F373" s="451">
        <v>22279</v>
      </c>
      <c r="G373" s="451">
        <v>277</v>
      </c>
      <c r="H373" s="451">
        <f>853+302+21+233</f>
        <v>1409</v>
      </c>
      <c r="I373" s="579">
        <v>24458</v>
      </c>
      <c r="J373" s="54">
        <v>13096</v>
      </c>
      <c r="K373" s="54">
        <v>17455</v>
      </c>
      <c r="L373" s="54">
        <v>17321</v>
      </c>
      <c r="M373" s="87">
        <f t="shared" si="66"/>
        <v>99.232311658550557</v>
      </c>
      <c r="N373" s="77" t="s">
        <v>55</v>
      </c>
      <c r="O373" s="78" t="s">
        <v>54</v>
      </c>
      <c r="P373" s="125" t="s">
        <v>53</v>
      </c>
      <c r="Q373" s="79"/>
      <c r="R373" s="80" t="s">
        <v>52</v>
      </c>
    </row>
    <row r="374" spans="1:18" s="2" customFormat="1" ht="41.4" x14ac:dyDescent="0.3">
      <c r="A374" s="184">
        <v>8201</v>
      </c>
      <c r="B374" s="62" t="s">
        <v>25</v>
      </c>
      <c r="C374" s="73" t="s">
        <v>51</v>
      </c>
      <c r="D374" s="378" t="s">
        <v>50</v>
      </c>
      <c r="E374" s="180">
        <f>SUM(F374:H374)</f>
        <v>191898</v>
      </c>
      <c r="F374" s="49">
        <v>180000</v>
      </c>
      <c r="G374" s="49">
        <v>7907</v>
      </c>
      <c r="H374" s="49">
        <v>3991</v>
      </c>
      <c r="I374" s="51">
        <v>3247</v>
      </c>
      <c r="J374" s="107">
        <v>3229</v>
      </c>
      <c r="K374" s="107">
        <v>0</v>
      </c>
      <c r="L374" s="107">
        <v>0</v>
      </c>
      <c r="M374" s="117" t="s">
        <v>2</v>
      </c>
      <c r="N374" s="56" t="s">
        <v>49</v>
      </c>
      <c r="O374" s="57"/>
      <c r="P374" s="57"/>
      <c r="Q374" s="59"/>
      <c r="R374" s="70" t="s">
        <v>1056</v>
      </c>
    </row>
    <row r="375" spans="1:18" s="2" customFormat="1" ht="54.75" customHeight="1" thickBot="1" x14ac:dyDescent="0.35">
      <c r="A375" s="726">
        <v>8253</v>
      </c>
      <c r="B375" s="312" t="s">
        <v>25</v>
      </c>
      <c r="C375" s="238" t="s">
        <v>23</v>
      </c>
      <c r="D375" s="727" t="s">
        <v>48</v>
      </c>
      <c r="E375" s="252">
        <f>SUM(F375:H375)</f>
        <v>19181</v>
      </c>
      <c r="F375" s="253">
        <v>18466</v>
      </c>
      <c r="G375" s="253">
        <v>0</v>
      </c>
      <c r="H375" s="253">
        <v>715</v>
      </c>
      <c r="I375" s="254">
        <v>19181</v>
      </c>
      <c r="J375" s="383">
        <v>0</v>
      </c>
      <c r="K375" s="383">
        <v>1400</v>
      </c>
      <c r="L375" s="383">
        <v>1345</v>
      </c>
      <c r="M375" s="458">
        <f>(L375/K375)*100</f>
        <v>96.071428571428569</v>
      </c>
      <c r="N375" s="257" t="s">
        <v>47</v>
      </c>
      <c r="O375" s="258" t="s">
        <v>46</v>
      </c>
      <c r="P375" s="258" t="s">
        <v>45</v>
      </c>
      <c r="Q375" s="259" t="s">
        <v>44</v>
      </c>
      <c r="R375" s="459" t="s">
        <v>1055</v>
      </c>
    </row>
    <row r="376" spans="1:18" ht="24.75" customHeight="1" thickBot="1" x14ac:dyDescent="0.35">
      <c r="A376" s="872" t="s">
        <v>1036</v>
      </c>
      <c r="B376" s="873"/>
      <c r="C376" s="873"/>
      <c r="D376" s="874"/>
      <c r="E376" s="569">
        <f t="shared" ref="E376:L376" si="69">E377+E388+E390</f>
        <v>2146703</v>
      </c>
      <c r="F376" s="570">
        <f t="shared" si="69"/>
        <v>2109092</v>
      </c>
      <c r="G376" s="570">
        <f t="shared" si="69"/>
        <v>35774</v>
      </c>
      <c r="H376" s="571">
        <f t="shared" si="69"/>
        <v>1837</v>
      </c>
      <c r="I376" s="572">
        <f t="shared" si="69"/>
        <v>198774</v>
      </c>
      <c r="J376" s="570">
        <f t="shared" si="69"/>
        <v>123824</v>
      </c>
      <c r="K376" s="570">
        <f t="shared" si="69"/>
        <v>42301</v>
      </c>
      <c r="L376" s="570">
        <f t="shared" si="69"/>
        <v>42075</v>
      </c>
      <c r="M376" s="573">
        <f>(L376/K376)*100</f>
        <v>99.465733670598794</v>
      </c>
      <c r="N376" s="574"/>
      <c r="O376" s="575"/>
      <c r="P376" s="576"/>
      <c r="Q376" s="577"/>
      <c r="R376" s="578"/>
    </row>
    <row r="377" spans="1:18" ht="25.5" customHeight="1" thickBot="1" x14ac:dyDescent="0.35">
      <c r="A377" s="857" t="s">
        <v>43</v>
      </c>
      <c r="B377" s="858"/>
      <c r="C377" s="858"/>
      <c r="D377" s="859"/>
      <c r="E377" s="534">
        <f t="shared" ref="E377:K377" si="70">SUM(E378:E387)</f>
        <v>1886703</v>
      </c>
      <c r="F377" s="535">
        <f t="shared" si="70"/>
        <v>1859092</v>
      </c>
      <c r="G377" s="535">
        <f t="shared" si="70"/>
        <v>25774</v>
      </c>
      <c r="H377" s="535">
        <f t="shared" si="70"/>
        <v>1837</v>
      </c>
      <c r="I377" s="536">
        <f t="shared" si="70"/>
        <v>198185</v>
      </c>
      <c r="J377" s="537">
        <f t="shared" si="70"/>
        <v>85832</v>
      </c>
      <c r="K377" s="535">
        <f t="shared" si="70"/>
        <v>41595</v>
      </c>
      <c r="L377" s="535">
        <f>SUM(L378:L387)</f>
        <v>41486</v>
      </c>
      <c r="M377" s="165">
        <f>(L377/K377)*100</f>
        <v>99.73794927274912</v>
      </c>
      <c r="N377" s="372"/>
      <c r="O377" s="504"/>
      <c r="P377" s="504"/>
      <c r="Q377" s="505"/>
      <c r="R377" s="568"/>
    </row>
    <row r="378" spans="1:18" s="2" customFormat="1" ht="37.5" customHeight="1" x14ac:dyDescent="0.3">
      <c r="A378" s="178">
        <v>8099</v>
      </c>
      <c r="B378" s="72" t="s">
        <v>12</v>
      </c>
      <c r="C378" s="46" t="s">
        <v>38</v>
      </c>
      <c r="D378" s="327" t="s">
        <v>42</v>
      </c>
      <c r="E378" s="180">
        <f t="shared" ref="E378:E387" si="71">SUM(F378:H378)</f>
        <v>638546</v>
      </c>
      <c r="F378" s="68">
        <v>637000</v>
      </c>
      <c r="G378" s="580">
        <v>1246</v>
      </c>
      <c r="H378" s="580">
        <v>300</v>
      </c>
      <c r="I378" s="581">
        <v>58985</v>
      </c>
      <c r="J378" s="53">
        <v>8730</v>
      </c>
      <c r="K378" s="53">
        <v>0</v>
      </c>
      <c r="L378" s="175">
        <v>0</v>
      </c>
      <c r="M378" s="117" t="s">
        <v>2</v>
      </c>
      <c r="N378" s="56"/>
      <c r="O378" s="57" t="s">
        <v>41</v>
      </c>
      <c r="P378" s="57" t="s">
        <v>40</v>
      </c>
      <c r="Q378" s="59" t="s">
        <v>39</v>
      </c>
      <c r="R378" s="144" t="s">
        <v>1041</v>
      </c>
    </row>
    <row r="379" spans="1:18" s="2" customFormat="1" ht="24" customHeight="1" x14ac:dyDescent="0.3">
      <c r="A379" s="177">
        <v>8179</v>
      </c>
      <c r="B379" s="121" t="s">
        <v>12</v>
      </c>
      <c r="C379" s="91" t="s">
        <v>38</v>
      </c>
      <c r="D379" s="744" t="s">
        <v>37</v>
      </c>
      <c r="E379" s="137">
        <f t="shared" si="71"/>
        <v>98174</v>
      </c>
      <c r="F379" s="94">
        <v>95850</v>
      </c>
      <c r="G379" s="451">
        <v>1200</v>
      </c>
      <c r="H379" s="451">
        <v>1124</v>
      </c>
      <c r="I379" s="579">
        <v>98174</v>
      </c>
      <c r="J379" s="53">
        <v>41400</v>
      </c>
      <c r="K379" s="53">
        <v>11442</v>
      </c>
      <c r="L379" s="54">
        <v>11441</v>
      </c>
      <c r="M379" s="87">
        <f>(L379/K379)*100</f>
        <v>99.991260269183712</v>
      </c>
      <c r="N379" s="77"/>
      <c r="O379" s="78" t="s">
        <v>36</v>
      </c>
      <c r="P379" s="78" t="s">
        <v>35</v>
      </c>
      <c r="Q379" s="79"/>
      <c r="R379" s="131" t="s">
        <v>34</v>
      </c>
    </row>
    <row r="380" spans="1:18" s="2" customFormat="1" ht="24" customHeight="1" x14ac:dyDescent="0.3">
      <c r="A380" s="177">
        <v>8186</v>
      </c>
      <c r="B380" s="121" t="s">
        <v>12</v>
      </c>
      <c r="C380" s="91" t="s">
        <v>18</v>
      </c>
      <c r="D380" s="744" t="s">
        <v>33</v>
      </c>
      <c r="E380" s="137">
        <f t="shared" si="71"/>
        <v>9263</v>
      </c>
      <c r="F380" s="94">
        <v>8198</v>
      </c>
      <c r="G380" s="451">
        <v>952</v>
      </c>
      <c r="H380" s="451">
        <v>113</v>
      </c>
      <c r="I380" s="579">
        <v>9263</v>
      </c>
      <c r="J380" s="53">
        <v>1000</v>
      </c>
      <c r="K380" s="53">
        <v>209</v>
      </c>
      <c r="L380" s="54">
        <v>114</v>
      </c>
      <c r="M380" s="87">
        <f>(L380/K380)*100</f>
        <v>54.54545454545454</v>
      </c>
      <c r="N380" s="77"/>
      <c r="O380" s="78"/>
      <c r="P380" s="78" t="s">
        <v>32</v>
      </c>
      <c r="Q380" s="79"/>
      <c r="R380" s="131" t="s">
        <v>31</v>
      </c>
    </row>
    <row r="381" spans="1:18" s="2" customFormat="1" ht="24" customHeight="1" x14ac:dyDescent="0.3">
      <c r="A381" s="177">
        <v>8192</v>
      </c>
      <c r="B381" s="121" t="s">
        <v>25</v>
      </c>
      <c r="C381" s="91" t="s">
        <v>18</v>
      </c>
      <c r="D381" s="133" t="s">
        <v>30</v>
      </c>
      <c r="E381" s="137">
        <f t="shared" si="71"/>
        <v>30179</v>
      </c>
      <c r="F381" s="94">
        <v>29044</v>
      </c>
      <c r="G381" s="451">
        <v>835</v>
      </c>
      <c r="H381" s="451">
        <v>300</v>
      </c>
      <c r="I381" s="579">
        <v>30179</v>
      </c>
      <c r="J381" s="53">
        <v>29900</v>
      </c>
      <c r="K381" s="53">
        <v>29900</v>
      </c>
      <c r="L381" s="54">
        <v>29889</v>
      </c>
      <c r="M381" s="76">
        <f>(L381/K381)*100</f>
        <v>99.963210702341129</v>
      </c>
      <c r="N381" s="77"/>
      <c r="O381" s="78" t="s">
        <v>29</v>
      </c>
      <c r="P381" s="78" t="s">
        <v>28</v>
      </c>
      <c r="Q381" s="79" t="s">
        <v>27</v>
      </c>
      <c r="R381" s="80" t="s">
        <v>26</v>
      </c>
    </row>
    <row r="382" spans="1:18" s="2" customFormat="1" ht="24" customHeight="1" x14ac:dyDescent="0.3">
      <c r="A382" s="177">
        <v>8193</v>
      </c>
      <c r="B382" s="121" t="s">
        <v>25</v>
      </c>
      <c r="C382" s="91" t="s">
        <v>18</v>
      </c>
      <c r="D382" s="133" t="s">
        <v>24</v>
      </c>
      <c r="E382" s="137">
        <f t="shared" si="71"/>
        <v>5400</v>
      </c>
      <c r="F382" s="94">
        <v>5000</v>
      </c>
      <c r="G382" s="451">
        <v>400</v>
      </c>
      <c r="H382" s="451">
        <v>0</v>
      </c>
      <c r="I382" s="579">
        <v>0</v>
      </c>
      <c r="J382" s="53">
        <v>500</v>
      </c>
      <c r="K382" s="53">
        <v>0</v>
      </c>
      <c r="L382" s="54">
        <v>0</v>
      </c>
      <c r="M382" s="69" t="s">
        <v>2</v>
      </c>
      <c r="N382" s="77"/>
      <c r="O382" s="78"/>
      <c r="P382" s="78"/>
      <c r="Q382" s="79"/>
      <c r="R382" s="80"/>
    </row>
    <row r="383" spans="1:18" s="2" customFormat="1" ht="31.5" customHeight="1" x14ac:dyDescent="0.3">
      <c r="A383" s="178">
        <v>8198</v>
      </c>
      <c r="B383" s="72" t="s">
        <v>12</v>
      </c>
      <c r="C383" s="46" t="s">
        <v>23</v>
      </c>
      <c r="D383" s="327" t="s">
        <v>22</v>
      </c>
      <c r="E383" s="180">
        <f t="shared" si="71"/>
        <v>80741</v>
      </c>
      <c r="F383" s="580">
        <v>80000</v>
      </c>
      <c r="G383" s="580">
        <f>296+445</f>
        <v>741</v>
      </c>
      <c r="H383" s="580">
        <v>0</v>
      </c>
      <c r="I383" s="581">
        <v>1584</v>
      </c>
      <c r="J383" s="134">
        <v>2152</v>
      </c>
      <c r="K383" s="134">
        <v>43</v>
      </c>
      <c r="L383" s="175">
        <v>42</v>
      </c>
      <c r="M383" s="129">
        <f>(L383/K383)*100</f>
        <v>97.674418604651152</v>
      </c>
      <c r="N383" s="56"/>
      <c r="O383" s="57"/>
      <c r="P383" s="57"/>
      <c r="Q383" s="59"/>
      <c r="R383" s="70" t="s">
        <v>21</v>
      </c>
    </row>
    <row r="384" spans="1:18" ht="24" customHeight="1" x14ac:dyDescent="0.3">
      <c r="A384" s="178">
        <v>8206</v>
      </c>
      <c r="B384" s="72" t="s">
        <v>12</v>
      </c>
      <c r="C384" s="46" t="s">
        <v>18</v>
      </c>
      <c r="D384" s="179" t="s">
        <v>20</v>
      </c>
      <c r="E384" s="180">
        <f t="shared" si="71"/>
        <v>1900</v>
      </c>
      <c r="F384" s="49">
        <v>1500</v>
      </c>
      <c r="G384" s="49">
        <v>400</v>
      </c>
      <c r="H384" s="49">
        <v>0</v>
      </c>
      <c r="I384" s="51">
        <v>0</v>
      </c>
      <c r="J384" s="52">
        <v>500</v>
      </c>
      <c r="K384" s="52">
        <v>0</v>
      </c>
      <c r="L384" s="175">
        <v>0</v>
      </c>
      <c r="M384" s="117" t="s">
        <v>2</v>
      </c>
      <c r="N384" s="56"/>
      <c r="O384" s="57"/>
      <c r="P384" s="57"/>
      <c r="Q384" s="59"/>
      <c r="R384" s="70"/>
    </row>
    <row r="385" spans="1:18" ht="24" customHeight="1" x14ac:dyDescent="0.3">
      <c r="A385" s="178">
        <v>8221</v>
      </c>
      <c r="B385" s="72" t="s">
        <v>19</v>
      </c>
      <c r="C385" s="46" t="s">
        <v>18</v>
      </c>
      <c r="D385" s="206" t="s">
        <v>17</v>
      </c>
      <c r="E385" s="180">
        <f t="shared" si="71"/>
        <v>2500</v>
      </c>
      <c r="F385" s="49">
        <v>2500</v>
      </c>
      <c r="G385" s="49">
        <v>0</v>
      </c>
      <c r="H385" s="49">
        <v>0</v>
      </c>
      <c r="I385" s="51">
        <v>0</v>
      </c>
      <c r="J385" s="52">
        <v>650</v>
      </c>
      <c r="K385" s="52">
        <v>0</v>
      </c>
      <c r="L385" s="175">
        <v>0</v>
      </c>
      <c r="M385" s="117" t="s">
        <v>2</v>
      </c>
      <c r="N385" s="56"/>
      <c r="O385" s="57"/>
      <c r="P385" s="57"/>
      <c r="Q385" s="59"/>
      <c r="R385" s="70"/>
    </row>
    <row r="386" spans="1:18" ht="44.25" customHeight="1" x14ac:dyDescent="0.3">
      <c r="A386" s="177">
        <v>8244</v>
      </c>
      <c r="B386" s="121" t="s">
        <v>12</v>
      </c>
      <c r="C386" s="91" t="s">
        <v>11</v>
      </c>
      <c r="D386" s="186" t="s">
        <v>16</v>
      </c>
      <c r="E386" s="137">
        <f t="shared" si="71"/>
        <v>1020000</v>
      </c>
      <c r="F386" s="65">
        <v>1000000</v>
      </c>
      <c r="G386" s="65">
        <v>20000</v>
      </c>
      <c r="H386" s="65">
        <v>0</v>
      </c>
      <c r="I386" s="67">
        <v>0</v>
      </c>
      <c r="J386" s="53">
        <v>500</v>
      </c>
      <c r="K386" s="53">
        <v>1</v>
      </c>
      <c r="L386" s="54">
        <v>0</v>
      </c>
      <c r="M386" s="76">
        <f>(L386/K386)*100</f>
        <v>0</v>
      </c>
      <c r="N386" s="77"/>
      <c r="O386" s="78"/>
      <c r="P386" s="78"/>
      <c r="Q386" s="79"/>
      <c r="R386" s="80" t="s">
        <v>15</v>
      </c>
    </row>
    <row r="387" spans="1:18" ht="24" customHeight="1" thickBot="1" x14ac:dyDescent="0.35">
      <c r="A387" s="249">
        <v>8245</v>
      </c>
      <c r="B387" s="420" t="s">
        <v>12</v>
      </c>
      <c r="C387" s="250" t="s">
        <v>11</v>
      </c>
      <c r="D387" s="422" t="s">
        <v>10</v>
      </c>
      <c r="E387" s="180">
        <f t="shared" si="71"/>
        <v>0</v>
      </c>
      <c r="F387" s="253">
        <v>0</v>
      </c>
      <c r="G387" s="253">
        <v>0</v>
      </c>
      <c r="H387" s="253">
        <v>0</v>
      </c>
      <c r="I387" s="254">
        <v>0</v>
      </c>
      <c r="J387" s="385">
        <v>500</v>
      </c>
      <c r="K387" s="385">
        <v>0</v>
      </c>
      <c r="L387" s="548">
        <v>0</v>
      </c>
      <c r="M387" s="514" t="s">
        <v>2</v>
      </c>
      <c r="N387" s="257"/>
      <c r="O387" s="258"/>
      <c r="P387" s="258"/>
      <c r="Q387" s="259"/>
      <c r="R387" s="459" t="s">
        <v>14</v>
      </c>
    </row>
    <row r="388" spans="1:18" ht="24.75" customHeight="1" thickBot="1" x14ac:dyDescent="0.35">
      <c r="A388" s="857" t="s">
        <v>13</v>
      </c>
      <c r="B388" s="858"/>
      <c r="C388" s="858"/>
      <c r="D388" s="859"/>
      <c r="E388" s="503">
        <f t="shared" ref="E388:L388" si="72">SUM(E389:E389)</f>
        <v>260000</v>
      </c>
      <c r="F388" s="480">
        <f t="shared" si="72"/>
        <v>250000</v>
      </c>
      <c r="G388" s="480">
        <f t="shared" si="72"/>
        <v>10000</v>
      </c>
      <c r="H388" s="480">
        <f t="shared" si="72"/>
        <v>0</v>
      </c>
      <c r="I388" s="481">
        <f t="shared" si="72"/>
        <v>589</v>
      </c>
      <c r="J388" s="480">
        <f t="shared" si="72"/>
        <v>0</v>
      </c>
      <c r="K388" s="480">
        <f t="shared" si="72"/>
        <v>590</v>
      </c>
      <c r="L388" s="480">
        <f t="shared" si="72"/>
        <v>589</v>
      </c>
      <c r="M388" s="33">
        <f>(L388/K388)*100</f>
        <v>99.830508474576277</v>
      </c>
      <c r="N388" s="372"/>
      <c r="O388" s="504"/>
      <c r="P388" s="504"/>
      <c r="Q388" s="505"/>
      <c r="R388" s="568"/>
    </row>
    <row r="389" spans="1:18" ht="24.75" customHeight="1" thickBot="1" x14ac:dyDescent="0.35">
      <c r="A389" s="237">
        <v>8245</v>
      </c>
      <c r="B389" s="263" t="s">
        <v>12</v>
      </c>
      <c r="C389" s="147" t="s">
        <v>11</v>
      </c>
      <c r="D389" s="582" t="s">
        <v>10</v>
      </c>
      <c r="E389" s="240">
        <f>SUM(F389:H389)</f>
        <v>260000</v>
      </c>
      <c r="F389" s="241">
        <v>250000</v>
      </c>
      <c r="G389" s="241">
        <v>10000</v>
      </c>
      <c r="H389" s="241"/>
      <c r="I389" s="242">
        <v>589</v>
      </c>
      <c r="J389" s="153">
        <v>0</v>
      </c>
      <c r="K389" s="153">
        <v>590</v>
      </c>
      <c r="L389" s="218">
        <v>589</v>
      </c>
      <c r="M389" s="243">
        <f>(L389/K389)*100</f>
        <v>99.830508474576277</v>
      </c>
      <c r="N389" s="156" t="s">
        <v>9</v>
      </c>
      <c r="O389" s="244" t="s">
        <v>8</v>
      </c>
      <c r="P389" s="244" t="s">
        <v>7</v>
      </c>
      <c r="Q389" s="159" t="s">
        <v>6</v>
      </c>
      <c r="R389" s="224" t="s">
        <v>5</v>
      </c>
    </row>
    <row r="390" spans="1:18" ht="24.75" customHeight="1" thickBot="1" x14ac:dyDescent="0.35">
      <c r="A390" s="860" t="s">
        <v>4</v>
      </c>
      <c r="B390" s="861"/>
      <c r="C390" s="861"/>
      <c r="D390" s="862"/>
      <c r="E390" s="583">
        <f t="shared" ref="E390:L390" si="73">SUM(E391:E392)</f>
        <v>0</v>
      </c>
      <c r="F390" s="537">
        <f t="shared" si="73"/>
        <v>0</v>
      </c>
      <c r="G390" s="537">
        <f t="shared" si="73"/>
        <v>0</v>
      </c>
      <c r="H390" s="535">
        <f t="shared" si="73"/>
        <v>0</v>
      </c>
      <c r="I390" s="536">
        <f t="shared" si="73"/>
        <v>0</v>
      </c>
      <c r="J390" s="537">
        <f t="shared" si="73"/>
        <v>37992</v>
      </c>
      <c r="K390" s="535">
        <f t="shared" si="73"/>
        <v>116</v>
      </c>
      <c r="L390" s="537">
        <f t="shared" si="73"/>
        <v>0</v>
      </c>
      <c r="M390" s="165">
        <f>(L390/K390)*100</f>
        <v>0</v>
      </c>
      <c r="N390" s="545"/>
      <c r="O390" s="546"/>
      <c r="P390" s="546"/>
      <c r="Q390" s="540"/>
      <c r="R390" s="584"/>
    </row>
    <row r="391" spans="1:18" ht="24.75" customHeight="1" x14ac:dyDescent="0.3">
      <c r="A391" s="585">
        <v>8064</v>
      </c>
      <c r="B391" s="586"/>
      <c r="C391" s="587"/>
      <c r="D391" s="588" t="s">
        <v>3</v>
      </c>
      <c r="E391" s="231">
        <v>0</v>
      </c>
      <c r="F391" s="589">
        <v>0</v>
      </c>
      <c r="G391" s="589">
        <v>0</v>
      </c>
      <c r="H391" s="589">
        <v>0</v>
      </c>
      <c r="I391" s="590">
        <v>0</v>
      </c>
      <c r="J391" s="591">
        <v>17992</v>
      </c>
      <c r="K391" s="231">
        <v>0</v>
      </c>
      <c r="L391" s="591">
        <v>0</v>
      </c>
      <c r="M391" s="69" t="s">
        <v>2</v>
      </c>
      <c r="N391" s="592"/>
      <c r="O391" s="593"/>
      <c r="P391" s="593"/>
      <c r="Q391" s="594"/>
      <c r="R391" s="595"/>
    </row>
    <row r="392" spans="1:18" ht="24.75" customHeight="1" thickBot="1" x14ac:dyDescent="0.35">
      <c r="A392" s="596" t="s">
        <v>1</v>
      </c>
      <c r="B392" s="597"/>
      <c r="C392" s="598"/>
      <c r="D392" s="599" t="s">
        <v>0</v>
      </c>
      <c r="E392" s="154">
        <v>0</v>
      </c>
      <c r="F392" s="600">
        <v>0</v>
      </c>
      <c r="G392" s="601">
        <v>0</v>
      </c>
      <c r="H392" s="601">
        <v>0</v>
      </c>
      <c r="I392" s="602">
        <v>0</v>
      </c>
      <c r="J392" s="600">
        <v>20000</v>
      </c>
      <c r="K392" s="154">
        <v>116</v>
      </c>
      <c r="L392" s="600">
        <v>0</v>
      </c>
      <c r="M392" s="603">
        <f>(L392/K392)*100</f>
        <v>0</v>
      </c>
      <c r="N392" s="604"/>
      <c r="O392" s="605"/>
      <c r="P392" s="605"/>
      <c r="Q392" s="606"/>
      <c r="R392" s="607"/>
    </row>
    <row r="393" spans="1:18" x14ac:dyDescent="0.3">
      <c r="A393" s="608"/>
      <c r="B393" s="609"/>
      <c r="C393" s="610"/>
      <c r="D393" s="610"/>
      <c r="E393" s="611"/>
      <c r="F393" s="611"/>
      <c r="G393" s="611"/>
      <c r="H393" s="611"/>
      <c r="I393" s="611"/>
      <c r="J393" s="611"/>
      <c r="K393" s="611"/>
      <c r="L393" s="611"/>
      <c r="M393" s="610"/>
      <c r="N393" s="612"/>
      <c r="O393" s="612"/>
      <c r="P393" s="612"/>
      <c r="Q393" s="612"/>
      <c r="R393" s="613"/>
    </row>
    <row r="394" spans="1:18" ht="15" thickBot="1" x14ac:dyDescent="0.35">
      <c r="A394" s="608"/>
      <c r="B394" s="609"/>
      <c r="C394" s="610"/>
      <c r="D394" s="610"/>
      <c r="E394" s="611"/>
      <c r="F394" s="611"/>
      <c r="G394" s="611"/>
      <c r="H394" s="611"/>
      <c r="I394" s="611"/>
      <c r="J394" s="611"/>
      <c r="K394" s="611"/>
      <c r="L394" s="611"/>
      <c r="M394" s="610"/>
      <c r="N394" s="612"/>
      <c r="O394" s="612"/>
      <c r="P394" s="612"/>
      <c r="Q394" s="612"/>
      <c r="R394" s="613"/>
    </row>
    <row r="395" spans="1:18" ht="15" thickBot="1" x14ac:dyDescent="0.35">
      <c r="B395" s="615"/>
      <c r="E395" s="616"/>
      <c r="F395" s="616"/>
      <c r="G395" s="616"/>
      <c r="H395" s="616"/>
      <c r="I395" s="616"/>
      <c r="J395" s="617">
        <f>J6+J9+J245+J345+J367+J376</f>
        <v>1515351</v>
      </c>
      <c r="K395" s="617">
        <f>K6+K9+K245+K345+K367+K376</f>
        <v>1015053</v>
      </c>
      <c r="L395" s="618">
        <f>L6+L9+L245+L345+L367+L376</f>
        <v>942483</v>
      </c>
      <c r="N395" s="619"/>
      <c r="O395" s="619"/>
      <c r="P395" s="619"/>
      <c r="Q395" s="619"/>
      <c r="R395" s="620"/>
    </row>
  </sheetData>
  <autoFilter ref="C1:C395"/>
  <mergeCells count="51">
    <mergeCell ref="A1:R1"/>
    <mergeCell ref="E3:H3"/>
    <mergeCell ref="J3:K3"/>
    <mergeCell ref="L3:M3"/>
    <mergeCell ref="N3:Q3"/>
    <mergeCell ref="A87:D87"/>
    <mergeCell ref="E4:E5"/>
    <mergeCell ref="F4:H4"/>
    <mergeCell ref="P4:P5"/>
    <mergeCell ref="Q4:Q5"/>
    <mergeCell ref="A7:D7"/>
    <mergeCell ref="A10:D10"/>
    <mergeCell ref="A40:D40"/>
    <mergeCell ref="A79:D79"/>
    <mergeCell ref="A84:D84"/>
    <mergeCell ref="N36:O36"/>
    <mergeCell ref="N257:O257"/>
    <mergeCell ref="A330:D330"/>
    <mergeCell ref="A334:D334"/>
    <mergeCell ref="A266:D266"/>
    <mergeCell ref="A91:D91"/>
    <mergeCell ref="A239:D239"/>
    <mergeCell ref="A245:D245"/>
    <mergeCell ref="A246:D246"/>
    <mergeCell ref="A248:D248"/>
    <mergeCell ref="A252:D252"/>
    <mergeCell ref="A264:D264"/>
    <mergeCell ref="A254:D254"/>
    <mergeCell ref="A256:D256"/>
    <mergeCell ref="A258:D258"/>
    <mergeCell ref="A260:D260"/>
    <mergeCell ref="A262:D262"/>
    <mergeCell ref="A377:D377"/>
    <mergeCell ref="A388:D388"/>
    <mergeCell ref="A390:D390"/>
    <mergeCell ref="A346:D346"/>
    <mergeCell ref="A363:D363"/>
    <mergeCell ref="A365:D365"/>
    <mergeCell ref="A367:D367"/>
    <mergeCell ref="A368:D368"/>
    <mergeCell ref="A376:D376"/>
    <mergeCell ref="A345:D345"/>
    <mergeCell ref="A272:D272"/>
    <mergeCell ref="A274:D274"/>
    <mergeCell ref="A288:D288"/>
    <mergeCell ref="A291:D291"/>
    <mergeCell ref="A298:D298"/>
    <mergeCell ref="A300:D300"/>
    <mergeCell ref="A319:D319"/>
    <mergeCell ref="A328:D328"/>
    <mergeCell ref="A293:D293"/>
  </mergeCells>
  <printOptions horizontalCentered="1"/>
  <pageMargins left="0.70866141732283472" right="0.70866141732283472" top="0.59055118110236227" bottom="0.59055118110236227" header="0.31496062992125984" footer="0.31496062992125984"/>
  <pageSetup paperSize="9" scale="44" fitToHeight="0" orientation="landscape" r:id="rId1"/>
  <headerFooter differentFirst="1">
    <oddFooter>&amp;C&amp;P/&amp;N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2019-12 TITUL</vt:lpstr>
      <vt:lpstr>2019-12</vt:lpstr>
      <vt:lpstr>List1</vt:lpstr>
      <vt:lpstr>'2019-12'!Názvy_tisku</vt:lpstr>
      <vt:lpstr>'2019-12'!Oblast_tisku</vt:lpstr>
    </vt:vector>
  </TitlesOfParts>
  <Company>MMO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Bednářová Jana</dc:creator>
  <cp:lastModifiedBy>Dannhoferová Irena</cp:lastModifiedBy>
  <cp:lastPrinted>2020-05-11T07:20:47Z</cp:lastPrinted>
  <dcterms:created xsi:type="dcterms:W3CDTF">2020-02-25T07:29:34Z</dcterms:created>
  <dcterms:modified xsi:type="dcterms:W3CDTF">2020-05-31T18:03:56Z</dcterms:modified>
</cp:coreProperties>
</file>