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9372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'List1'!$2:$5</definedName>
    <definedName name="_xlnm.Print_Area" localSheetId="0">'List1'!$A$1:$F$248</definedName>
  </definedNames>
  <calcPr fullCalcOnLoad="1"/>
</workbook>
</file>

<file path=xl/sharedStrings.xml><?xml version="1.0" encoding="utf-8"?>
<sst xmlns="http://schemas.openxmlformats.org/spreadsheetml/2006/main" count="280" uniqueCount="114">
  <si>
    <t>ÚZ</t>
  </si>
  <si>
    <t>účel</t>
  </si>
  <si>
    <t>provoz bazénu</t>
  </si>
  <si>
    <t>plavecký výcvik</t>
  </si>
  <si>
    <t>údržba Ústředního hřbitova</t>
  </si>
  <si>
    <t>neúčelová dotace</t>
  </si>
  <si>
    <t>účelové dotace celkem</t>
  </si>
  <si>
    <t>Celkem účelové dotace</t>
  </si>
  <si>
    <t>Celkem neúčelové dotace</t>
  </si>
  <si>
    <t>Celkem neinvestiční dotace</t>
  </si>
  <si>
    <t>celkem</t>
  </si>
  <si>
    <t>MOP</t>
  </si>
  <si>
    <t>SLO</t>
  </si>
  <si>
    <t>OJI</t>
  </si>
  <si>
    <t>POR</t>
  </si>
  <si>
    <t>NBE</t>
  </si>
  <si>
    <t>VIT</t>
  </si>
  <si>
    <t>SBE</t>
  </si>
  <si>
    <t>MHH</t>
  </si>
  <si>
    <t>PET</t>
  </si>
  <si>
    <t>LHO</t>
  </si>
  <si>
    <t>HOS</t>
  </si>
  <si>
    <t>NVE</t>
  </si>
  <si>
    <t>PRO</t>
  </si>
  <si>
    <t>MIC</t>
  </si>
  <si>
    <t>RAB</t>
  </si>
  <si>
    <t>KPO</t>
  </si>
  <si>
    <t>MAR</t>
  </si>
  <si>
    <t>POL</t>
  </si>
  <si>
    <t>HRA</t>
  </si>
  <si>
    <t>SVI</t>
  </si>
  <si>
    <t>TRE</t>
  </si>
  <si>
    <t>PLE</t>
  </si>
  <si>
    <t>PUS</t>
  </si>
  <si>
    <t>městský obvod</t>
  </si>
  <si>
    <t>součinnost v rámci monitoringu výsadeb zeleně projektů "Izolační zeleň…"</t>
  </si>
  <si>
    <t>údržba veřejného prostranství - Nová Karolina a prostoru před hl. nádražím</t>
  </si>
  <si>
    <t>kompenzace úplat za vzdělávání v mateřských školách</t>
  </si>
  <si>
    <t>projekt "Koncepce bydlení a její pilotní ověření ve městě O…" - not. doložky</t>
  </si>
  <si>
    <t>revitalizace aleje na ul. Zborovská</t>
  </si>
  <si>
    <t>projekt "Přírodovědná učebna v přírodě na Srbské"</t>
  </si>
  <si>
    <t>spolufinancování ozdravných pobytů z dotačního programu MSK</t>
  </si>
  <si>
    <t>předfinancování a spolufin. ozdravných pobytů z dotačního programu MSK</t>
  </si>
  <si>
    <t>revitalizace sadu kpt. Jaroše a revitalizace parku U Káňů</t>
  </si>
  <si>
    <t>zabezpečení prevence kriminality - projekty</t>
  </si>
  <si>
    <t>zabezpečení prevence kriminality - projekt</t>
  </si>
  <si>
    <t xml:space="preserve">projekt "Koncepce bydlení a její pilotní ověření ve městě Ostrava" </t>
  </si>
  <si>
    <t>proj. "Koncepce bydlení a její pilotní ověření ve městě O." - notářské doložky</t>
  </si>
  <si>
    <t>akce "Rozmarné slavnosti řeky Ostravice"</t>
  </si>
  <si>
    <t>správa a údržba přednádražního prostoru</t>
  </si>
  <si>
    <t>projekt "7 extenzivních trvalkových záhonů v parteru u budovy MMO"</t>
  </si>
  <si>
    <t>projekt "Rozvoj rovného přístupu ke vzdělávání ve městě Ostrava"</t>
  </si>
  <si>
    <t>PD na akci Oprava opěrných zídek a břehů Ludgeřovického potoka</t>
  </si>
  <si>
    <t>obnova a zachování kulturních památek - MŠO Blahoslavova</t>
  </si>
  <si>
    <t>upravený
rozpočet</t>
  </si>
  <si>
    <t>schválený
rozpočet</t>
  </si>
  <si>
    <t>v Kč</t>
  </si>
  <si>
    <t>CELKEM</t>
  </si>
  <si>
    <t>poukázáno</t>
  </si>
  <si>
    <t>dokončení akce "Revitalizace rybníků Pod Bedřiškou"</t>
  </si>
  <si>
    <t>protipovodňová opatření - oprava opěrných zídek a břehů Ludgeř. potoka</t>
  </si>
  <si>
    <t>zabezpečení akceschopnosti JSDH - kategorie JPO II</t>
  </si>
  <si>
    <t>trvalkové záhony na ul. Českobratrská před JFO</t>
  </si>
  <si>
    <t>finanční vypořádání roku 2018</t>
  </si>
  <si>
    <t>projekt "Májová Plesná 2019"</t>
  </si>
  <si>
    <t>opravy místních komunikací</t>
  </si>
  <si>
    <t xml:space="preserve">prevence kriminality - projekt "Ostrava - Domovník - preventista 2019-2020" </t>
  </si>
  <si>
    <t>projekt VKP č. 65 Alej podél ul. Bartovická v k.ú. Bartovice</t>
  </si>
  <si>
    <t>projekt VKP č. 76 Revitalizace plochy na ul. Hvězdná  v k.ú. Radvanice</t>
  </si>
  <si>
    <t>akce "Galerie Dukla"</t>
  </si>
  <si>
    <t>akce "Letní umělecká scéna v Porubě 2019"</t>
  </si>
  <si>
    <t>akce "Cyklus komorních koncertů 2019"</t>
  </si>
  <si>
    <t>akce "Slezskoostravská  galerie"</t>
  </si>
  <si>
    <t xml:space="preserve">akce "Den Slezské 2019"  </t>
  </si>
  <si>
    <t xml:space="preserve">akce "Honění krále ve Lhotce" </t>
  </si>
  <si>
    <t>akce "MichalFest 2019"</t>
  </si>
  <si>
    <t>oprava komunikace vedoucí podél rybníků Pod Bedřiškou</t>
  </si>
  <si>
    <t>renovace 2 uměleckých děl - "Plastika ve fontáně" a plastika "Ryba"</t>
  </si>
  <si>
    <t>proj. "Chemická ochrana thujových porostů na Ústředním hřbitově…"</t>
  </si>
  <si>
    <t>projekt "Geotechnický monitoring na pozemcích …, k.ú. Koblov"</t>
  </si>
  <si>
    <t>projekt "Sadové úpravy hráze na pozemku parc. č. 168/13…"</t>
  </si>
  <si>
    <t>projekt "Izolační zeleň - Polanka nad Odrou, část A"</t>
  </si>
  <si>
    <t>projekt "Obnova zeleně Šídlovec, Ostrava-Hrabová I. etapa"</t>
  </si>
  <si>
    <t>projekt "Revitalizace zeleně na vybraných plochách městské části Svinov…"</t>
  </si>
  <si>
    <t>předfinancování akce Komunitní centrum - VŠICHNI SPOLU</t>
  </si>
  <si>
    <t>oprava chodníků podél komunikace ul. Koněvova</t>
  </si>
  <si>
    <t>zametání účelových komunikací v MO MOaP v roce 2019</t>
  </si>
  <si>
    <t>projekt "Vyhodnocení zdravotního stavu dřevin a návrhu opatření"</t>
  </si>
  <si>
    <t>daň z hazardních her a ze zrušeného odvodu z loterií</t>
  </si>
  <si>
    <t>ocenění investorů a autorů v soutěži o titul Ostravská stavba roku 2018</t>
  </si>
  <si>
    <t>pořízení 2 cykloboxů pro ZŠ gen. Škarvady, a 1 ks pro ZŠ A. Hrdličky</t>
  </si>
  <si>
    <t>pořízení cykloboxu pro ZŠ Stará Bělá</t>
  </si>
  <si>
    <t>pořízení cykloboxu pro ZŠ Hrabová</t>
  </si>
  <si>
    <t>projekt Ostrava - Domovník - preventista 2019-2020</t>
  </si>
  <si>
    <t>projekt "Výsadba květinových záhonů podél ul. Bohumínská"</t>
  </si>
  <si>
    <t>předfinancování akce Zeleň v areálu bývalého koupaliště v Radvanicích</t>
  </si>
  <si>
    <t>projekt "Lepší přístup k výuce jazyků na ZŠ v Ostravě - Porubě"</t>
  </si>
  <si>
    <t xml:space="preserve">obnova a zachování kulturních památek - nám. Dr. E.Beneše - výměna oken </t>
  </si>
  <si>
    <t>oprava památníku padlým "Hrdinové neumírají, umučeni a popraveni …"</t>
  </si>
  <si>
    <t>Neinvestiční dotace městským obvodům z rozpočtu SMO k 31.12.2019</t>
  </si>
  <si>
    <t>akce "Waldorfská ZŠ a MŠ"</t>
  </si>
  <si>
    <t>oprava hydroizolace budovy hasičské zbrojnice JSDH v Kunčičkách</t>
  </si>
  <si>
    <t>akce Rekonstrukce kulturního domu Petřkovice - běžné výdaje</t>
  </si>
  <si>
    <t>projekt "Návrh trvalkových záhonů na ul. Čapkova a Těšínská"</t>
  </si>
  <si>
    <t>projekt "Izolační zeleň - Polanka nad Odrou, část E"</t>
  </si>
  <si>
    <t>projekt "Demolice hřišť na ul. Zimmlerova a ul. Horymírova"</t>
  </si>
  <si>
    <t>akce Komunitní centrum v Ostravě-Michálkovicích</t>
  </si>
  <si>
    <t>projekt "Inventarizace stromového patra v městském obvodě MOaP"</t>
  </si>
  <si>
    <t>vybavení hasičské zbrojnice</t>
  </si>
  <si>
    <t>oprava místní komunikace ul. Jindřicha Mošny</t>
  </si>
  <si>
    <t>projekt "Výsadba stromů ve Staré Bělé"</t>
  </si>
  <si>
    <t>oprava zpevněných ploch v oblasti Nová Karolina</t>
  </si>
  <si>
    <t>oprava MK - spojovací cesta mezi ul. Hlučínskou a Údolní</t>
  </si>
  <si>
    <t>Revitalizace Bestova rybníka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</si>
</sst>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  <numFmt numFmtId="166" formatCode="#,##0.000"/>
    <numFmt numFmtId="167" formatCode="0.0"/>
  </numFmts>
  <fonts count="41">
    <font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sz val="9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1" fontId="0" fillId="0" borderId="12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1" fontId="0" fillId="0" borderId="15" xfId="0" applyNumberForma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" fontId="4" fillId="6" borderId="21" xfId="0" applyNumberFormat="1" applyFon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1" fontId="4" fillId="0" borderId="18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6" borderId="27" xfId="0" applyNumberFormat="1" applyFont="1" applyFill="1" applyBorder="1" applyAlignment="1">
      <alignment vertical="center"/>
    </xf>
    <xf numFmtId="4" fontId="4" fillId="6" borderId="21" xfId="0" applyNumberFormat="1" applyFon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1" fontId="0" fillId="0" borderId="18" xfId="0" applyNumberFormat="1" applyFill="1" applyBorder="1" applyAlignment="1">
      <alignment vertical="center"/>
    </xf>
    <xf numFmtId="1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4" fontId="0" fillId="0" borderId="30" xfId="0" applyNumberFormat="1" applyFill="1" applyBorder="1" applyAlignment="1">
      <alignment vertical="center"/>
    </xf>
    <xf numFmtId="1" fontId="0" fillId="0" borderId="31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1" fontId="0" fillId="0" borderId="13" xfId="0" applyNumberFormat="1" applyFill="1" applyBorder="1" applyAlignment="1">
      <alignment vertical="center"/>
    </xf>
    <xf numFmtId="1" fontId="0" fillId="0" borderId="3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3" fontId="0" fillId="0" borderId="32" xfId="0" applyNumberFormat="1" applyBorder="1" applyAlignment="1">
      <alignment vertical="center"/>
    </xf>
    <xf numFmtId="4" fontId="0" fillId="0" borderId="34" xfId="0" applyNumberFormat="1" applyBorder="1" applyAlignment="1">
      <alignment vertical="center"/>
    </xf>
    <xf numFmtId="4" fontId="0" fillId="0" borderId="19" xfId="0" applyNumberFormat="1" applyFill="1" applyBorder="1" applyAlignment="1">
      <alignment vertical="center"/>
    </xf>
    <xf numFmtId="1" fontId="0" fillId="0" borderId="20" xfId="0" applyNumberFormat="1" applyFill="1" applyBorder="1" applyAlignment="1">
      <alignment vertical="center"/>
    </xf>
    <xf numFmtId="1" fontId="0" fillId="0" borderId="11" xfId="0" applyNumberForma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4" fontId="0" fillId="0" borderId="29" xfId="0" applyNumberFormat="1" applyFill="1" applyBorder="1" applyAlignment="1">
      <alignment vertical="center"/>
    </xf>
    <xf numFmtId="4" fontId="0" fillId="0" borderId="32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1" fontId="0" fillId="0" borderId="17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1" fontId="0" fillId="0" borderId="34" xfId="0" applyNumberFormat="1" applyFill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3" fontId="0" fillId="0" borderId="37" xfId="0" applyNumberFormat="1" applyFill="1" applyBorder="1" applyAlignment="1">
      <alignment vertical="center"/>
    </xf>
    <xf numFmtId="1" fontId="0" fillId="0" borderId="38" xfId="0" applyNumberFormat="1" applyFill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1" xfId="0" applyBorder="1" applyAlignment="1">
      <alignment horizontal="center"/>
    </xf>
    <xf numFmtId="3" fontId="0" fillId="0" borderId="44" xfId="0" applyNumberFormat="1" applyFill="1" applyBorder="1" applyAlignment="1">
      <alignment vertical="center"/>
    </xf>
    <xf numFmtId="3" fontId="0" fillId="0" borderId="4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4" fillId="6" borderId="40" xfId="0" applyNumberFormat="1" applyFont="1" applyFill="1" applyBorder="1" applyAlignment="1">
      <alignment vertical="center"/>
    </xf>
    <xf numFmtId="3" fontId="0" fillId="0" borderId="41" xfId="0" applyNumberFormat="1" applyFill="1" applyBorder="1" applyAlignment="1">
      <alignment vertical="center"/>
    </xf>
    <xf numFmtId="4" fontId="0" fillId="0" borderId="34" xfId="0" applyNumberFormat="1" applyFill="1" applyBorder="1" applyAlignment="1">
      <alignment vertical="center"/>
    </xf>
    <xf numFmtId="3" fontId="0" fillId="0" borderId="46" xfId="0" applyNumberForma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1" fontId="0" fillId="0" borderId="47" xfId="0" applyNumberFormat="1" applyFill="1" applyBorder="1" applyAlignment="1">
      <alignment vertical="center"/>
    </xf>
    <xf numFmtId="3" fontId="0" fillId="0" borderId="48" xfId="0" applyNumberFormat="1" applyFill="1" applyBorder="1" applyAlignment="1">
      <alignment vertical="center"/>
    </xf>
    <xf numFmtId="1" fontId="0" fillId="0" borderId="29" xfId="0" applyNumberForma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0" fillId="0" borderId="39" xfId="0" applyNumberFormat="1" applyFill="1" applyBorder="1" applyAlignment="1">
      <alignment vertical="center"/>
    </xf>
    <xf numFmtId="4" fontId="4" fillId="6" borderId="38" xfId="0" applyNumberFormat="1" applyFont="1" applyFill="1" applyBorder="1" applyAlignment="1">
      <alignment vertical="center"/>
    </xf>
    <xf numFmtId="0" fontId="0" fillId="0" borderId="20" xfId="0" applyBorder="1" applyAlignment="1">
      <alignment/>
    </xf>
    <xf numFmtId="3" fontId="0" fillId="0" borderId="38" xfId="0" applyNumberFormat="1" applyFill="1" applyBorder="1" applyAlignment="1">
      <alignment vertical="center"/>
    </xf>
    <xf numFmtId="1" fontId="0" fillId="0" borderId="45" xfId="0" applyNumberFormat="1" applyFill="1" applyBorder="1" applyAlignment="1">
      <alignment vertical="center"/>
    </xf>
    <xf numFmtId="4" fontId="0" fillId="0" borderId="49" xfId="0" applyNumberFormat="1" applyFill="1" applyBorder="1" applyAlignment="1">
      <alignment vertical="center"/>
    </xf>
    <xf numFmtId="1" fontId="0" fillId="33" borderId="19" xfId="0" applyNumberFormat="1" applyFill="1" applyBorder="1" applyAlignment="1">
      <alignment vertical="center"/>
    </xf>
    <xf numFmtId="0" fontId="0" fillId="0" borderId="29" xfId="0" applyBorder="1" applyAlignment="1">
      <alignment/>
    </xf>
    <xf numFmtId="3" fontId="0" fillId="0" borderId="12" xfId="0" applyNumberFormat="1" applyFill="1" applyBorder="1" applyAlignment="1">
      <alignment vertical="center"/>
    </xf>
    <xf numFmtId="1" fontId="0" fillId="0" borderId="14" xfId="0" applyNumberFormat="1" applyFill="1" applyBorder="1" applyAlignment="1">
      <alignment vertical="center"/>
    </xf>
    <xf numFmtId="3" fontId="0" fillId="0" borderId="50" xfId="0" applyNumberFormat="1" applyFill="1" applyBorder="1" applyAlignment="1">
      <alignment vertical="center"/>
    </xf>
    <xf numFmtId="0" fontId="0" fillId="0" borderId="41" xfId="0" applyBorder="1" applyAlignment="1">
      <alignment/>
    </xf>
    <xf numFmtId="1" fontId="4" fillId="0" borderId="20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3" fontId="4" fillId="0" borderId="40" xfId="0" applyNumberFormat="1" applyFont="1" applyFill="1" applyBorder="1" applyAlignment="1">
      <alignment vertical="center"/>
    </xf>
    <xf numFmtId="3" fontId="0" fillId="0" borderId="43" xfId="0" applyNumberFormat="1" applyFill="1" applyBorder="1" applyAlignment="1">
      <alignment vertical="center"/>
    </xf>
    <xf numFmtId="3" fontId="0" fillId="0" borderId="42" xfId="0" applyNumberFormat="1" applyFill="1" applyBorder="1" applyAlignment="1">
      <alignment vertical="center"/>
    </xf>
    <xf numFmtId="4" fontId="0" fillId="0" borderId="51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vertical="center"/>
    </xf>
    <xf numFmtId="4" fontId="0" fillId="0" borderId="38" xfId="0" applyNumberFormat="1" applyFill="1" applyBorder="1" applyAlignment="1">
      <alignment vertical="center"/>
    </xf>
    <xf numFmtId="3" fontId="5" fillId="6" borderId="20" xfId="0" applyNumberFormat="1" applyFont="1" applyFill="1" applyBorder="1" applyAlignment="1">
      <alignment vertical="center"/>
    </xf>
    <xf numFmtId="4" fontId="5" fillId="6" borderId="20" xfId="0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4" fillId="12" borderId="43" xfId="0" applyFont="1" applyFill="1" applyBorder="1" applyAlignment="1">
      <alignment horizontal="center"/>
    </xf>
    <xf numFmtId="0" fontId="4" fillId="12" borderId="42" xfId="0" applyFont="1" applyFill="1" applyBorder="1" applyAlignment="1">
      <alignment horizontal="center"/>
    </xf>
    <xf numFmtId="0" fontId="4" fillId="12" borderId="41" xfId="0" applyFont="1" applyFill="1" applyBorder="1" applyAlignment="1">
      <alignment horizontal="center"/>
    </xf>
    <xf numFmtId="0" fontId="4" fillId="12" borderId="29" xfId="0" applyFont="1" applyFill="1" applyBorder="1" applyAlignment="1">
      <alignment horizontal="center"/>
    </xf>
    <xf numFmtId="0" fontId="4" fillId="12" borderId="26" xfId="0" applyFont="1" applyFill="1" applyBorder="1" applyAlignment="1">
      <alignment/>
    </xf>
    <xf numFmtId="0" fontId="6" fillId="12" borderId="20" xfId="0" applyFont="1" applyFill="1" applyBorder="1" applyAlignment="1">
      <alignment/>
    </xf>
    <xf numFmtId="0" fontId="4" fillId="12" borderId="20" xfId="0" applyFont="1" applyFill="1" applyBorder="1" applyAlignment="1">
      <alignment/>
    </xf>
    <xf numFmtId="0" fontId="4" fillId="12" borderId="43" xfId="0" applyFont="1" applyFill="1" applyBorder="1" applyAlignment="1">
      <alignment horizontal="center" vertical="center" wrapText="1"/>
    </xf>
    <xf numFmtId="0" fontId="4" fillId="12" borderId="41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5" fillId="6" borderId="40" xfId="0" applyFont="1" applyFill="1" applyBorder="1" applyAlignment="1">
      <alignment vertical="center"/>
    </xf>
    <xf numFmtId="0" fontId="4" fillId="12" borderId="42" xfId="0" applyFont="1" applyFill="1" applyBorder="1" applyAlignment="1">
      <alignment horizontal="center" vertical="center" wrapText="1"/>
    </xf>
    <xf numFmtId="0" fontId="4" fillId="12" borderId="29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0" fontId="0" fillId="12" borderId="29" xfId="0" applyFill="1" applyBorder="1" applyAlignment="1">
      <alignment vertical="center" wrapText="1"/>
    </xf>
    <xf numFmtId="0" fontId="0" fillId="12" borderId="20" xfId="0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8"/>
  <sheetViews>
    <sheetView showGridLines="0" tabSelected="1" zoomScaleSheetLayoutView="120" workbookViewId="0" topLeftCell="A29">
      <selection activeCell="C29" sqref="C29"/>
    </sheetView>
  </sheetViews>
  <sheetFormatPr defaultColWidth="9.00390625" defaultRowHeight="12.75"/>
  <cols>
    <col min="1" max="1" width="10.125" style="0" customWidth="1"/>
    <col min="2" max="2" width="11.375" style="0" customWidth="1"/>
    <col min="3" max="3" width="63.50390625" style="0" customWidth="1"/>
    <col min="4" max="5" width="16.625" style="0" customWidth="1"/>
    <col min="6" max="6" width="18.125" style="0" customWidth="1"/>
    <col min="7" max="7" width="15.50390625" style="0" customWidth="1"/>
    <col min="8" max="8" width="13.50390625" style="0" customWidth="1"/>
  </cols>
  <sheetData>
    <row r="1" spans="1:6" ht="15.75" customHeight="1">
      <c r="A1" s="2" t="s">
        <v>99</v>
      </c>
      <c r="F1" s="6"/>
    </row>
    <row r="2" spans="3:6" ht="12" customHeight="1" thickBot="1">
      <c r="C2" s="1"/>
      <c r="D2" s="1"/>
      <c r="F2" s="6" t="s">
        <v>56</v>
      </c>
    </row>
    <row r="3" spans="1:6" ht="12.75" customHeight="1">
      <c r="A3" s="146" t="s">
        <v>34</v>
      </c>
      <c r="B3" s="130"/>
      <c r="C3" s="131"/>
      <c r="D3" s="146" t="s">
        <v>55</v>
      </c>
      <c r="E3" s="137" t="s">
        <v>54</v>
      </c>
      <c r="F3" s="131"/>
    </row>
    <row r="4" spans="1:6" ht="12.75">
      <c r="A4" s="149"/>
      <c r="B4" s="132" t="s">
        <v>0</v>
      </c>
      <c r="C4" s="133" t="s">
        <v>1</v>
      </c>
      <c r="D4" s="147"/>
      <c r="E4" s="138"/>
      <c r="F4" s="133" t="s">
        <v>58</v>
      </c>
    </row>
    <row r="5" spans="1:6" ht="12.75" customHeight="1" thickBot="1">
      <c r="A5" s="150"/>
      <c r="B5" s="134"/>
      <c r="C5" s="135"/>
      <c r="D5" s="148"/>
      <c r="E5" s="139"/>
      <c r="F5" s="136"/>
    </row>
    <row r="6" spans="1:6" ht="15" customHeight="1">
      <c r="A6" s="84" t="s">
        <v>11</v>
      </c>
      <c r="B6" s="8">
        <v>90</v>
      </c>
      <c r="C6" s="9" t="s">
        <v>2</v>
      </c>
      <c r="D6" s="9">
        <v>2000000</v>
      </c>
      <c r="E6" s="58">
        <v>2000000</v>
      </c>
      <c r="F6" s="42">
        <v>2000000</v>
      </c>
    </row>
    <row r="7" spans="1:6" ht="15" customHeight="1">
      <c r="A7" s="85"/>
      <c r="B7" s="11">
        <v>90</v>
      </c>
      <c r="C7" s="12" t="s">
        <v>36</v>
      </c>
      <c r="D7" s="13">
        <v>5100000</v>
      </c>
      <c r="E7" s="15">
        <v>5100000</v>
      </c>
      <c r="F7" s="43">
        <v>5100000</v>
      </c>
    </row>
    <row r="8" spans="1:6" ht="15" customHeight="1">
      <c r="A8" s="85"/>
      <c r="B8" s="11">
        <v>91</v>
      </c>
      <c r="C8" s="12" t="s">
        <v>3</v>
      </c>
      <c r="D8" s="13">
        <v>936000</v>
      </c>
      <c r="E8" s="15">
        <v>936000</v>
      </c>
      <c r="F8" s="43">
        <v>936000</v>
      </c>
    </row>
    <row r="9" spans="1:6" ht="15" customHeight="1">
      <c r="A9" s="85"/>
      <c r="B9" s="11">
        <v>93</v>
      </c>
      <c r="C9" s="12" t="s">
        <v>48</v>
      </c>
      <c r="D9" s="15">
        <v>0</v>
      </c>
      <c r="E9" s="15">
        <v>270000</v>
      </c>
      <c r="F9" s="43">
        <v>270000</v>
      </c>
    </row>
    <row r="10" spans="1:6" ht="15" customHeight="1">
      <c r="A10" s="85"/>
      <c r="B10" s="11">
        <v>93</v>
      </c>
      <c r="C10" s="12" t="s">
        <v>53</v>
      </c>
      <c r="D10" s="15">
        <v>1059000</v>
      </c>
      <c r="E10" s="15">
        <v>1059000</v>
      </c>
      <c r="F10" s="43">
        <v>0</v>
      </c>
    </row>
    <row r="11" spans="1:6" ht="15" customHeight="1">
      <c r="A11" s="85"/>
      <c r="B11" s="11">
        <v>93</v>
      </c>
      <c r="C11" s="12" t="s">
        <v>97</v>
      </c>
      <c r="D11" s="15">
        <v>0</v>
      </c>
      <c r="E11" s="15">
        <v>500000</v>
      </c>
      <c r="F11" s="43">
        <v>214556</v>
      </c>
    </row>
    <row r="12" spans="1:6" ht="15" customHeight="1">
      <c r="A12" s="85"/>
      <c r="B12" s="11">
        <v>93</v>
      </c>
      <c r="C12" s="12" t="s">
        <v>100</v>
      </c>
      <c r="D12" s="15">
        <v>0</v>
      </c>
      <c r="E12" s="15">
        <v>2778000</v>
      </c>
      <c r="F12" s="43">
        <v>2777258.42</v>
      </c>
    </row>
    <row r="13" spans="1:6" ht="15" customHeight="1">
      <c r="A13" s="85"/>
      <c r="B13" s="11">
        <v>1010</v>
      </c>
      <c r="C13" s="12" t="s">
        <v>41</v>
      </c>
      <c r="D13" s="15">
        <v>0</v>
      </c>
      <c r="E13" s="15">
        <v>4193000</v>
      </c>
      <c r="F13" s="43">
        <v>3922250</v>
      </c>
    </row>
    <row r="14" spans="1:6" ht="15" customHeight="1">
      <c r="A14" s="85"/>
      <c r="B14" s="11">
        <v>1030</v>
      </c>
      <c r="C14" s="12" t="s">
        <v>39</v>
      </c>
      <c r="D14" s="15">
        <v>739000</v>
      </c>
      <c r="E14" s="15">
        <v>739000</v>
      </c>
      <c r="F14" s="43">
        <v>484134.85</v>
      </c>
    </row>
    <row r="15" spans="1:6" ht="15" customHeight="1">
      <c r="A15" s="85"/>
      <c r="B15" s="11">
        <v>1030</v>
      </c>
      <c r="C15" s="12" t="s">
        <v>62</v>
      </c>
      <c r="D15" s="15">
        <v>603000</v>
      </c>
      <c r="E15" s="15">
        <v>603000</v>
      </c>
      <c r="F15" s="43">
        <v>320121.12</v>
      </c>
    </row>
    <row r="16" spans="1:6" ht="15" customHeight="1">
      <c r="A16" s="85"/>
      <c r="B16" s="11">
        <v>1030</v>
      </c>
      <c r="C16" s="12" t="s">
        <v>50</v>
      </c>
      <c r="D16" s="15">
        <v>129000</v>
      </c>
      <c r="E16" s="15">
        <v>129000</v>
      </c>
      <c r="F16" s="43">
        <v>38808</v>
      </c>
    </row>
    <row r="17" spans="1:6" ht="15" customHeight="1">
      <c r="A17" s="85"/>
      <c r="B17" s="11">
        <v>1030</v>
      </c>
      <c r="C17" s="12" t="s">
        <v>86</v>
      </c>
      <c r="D17" s="15">
        <v>0</v>
      </c>
      <c r="E17" s="15">
        <v>462000</v>
      </c>
      <c r="F17" s="43">
        <v>461400</v>
      </c>
    </row>
    <row r="18" spans="1:6" ht="15" customHeight="1">
      <c r="A18" s="85"/>
      <c r="B18" s="11">
        <v>1030</v>
      </c>
      <c r="C18" s="12" t="s">
        <v>107</v>
      </c>
      <c r="D18" s="15">
        <v>0</v>
      </c>
      <c r="E18" s="15">
        <v>1210000</v>
      </c>
      <c r="F18" s="43">
        <v>403535</v>
      </c>
    </row>
    <row r="19" spans="1:6" ht="15" customHeight="1">
      <c r="A19" s="85"/>
      <c r="B19" s="11">
        <v>1355</v>
      </c>
      <c r="C19" s="12" t="s">
        <v>88</v>
      </c>
      <c r="D19" s="15">
        <v>0</v>
      </c>
      <c r="E19" s="15">
        <f>20759000+22035000</f>
        <v>42794000</v>
      </c>
      <c r="F19" s="43">
        <f>20759160.17+22035151.02</f>
        <v>42794311.19</v>
      </c>
    </row>
    <row r="20" spans="1:6" ht="15" customHeight="1">
      <c r="A20" s="85"/>
      <c r="B20" s="11">
        <v>3111</v>
      </c>
      <c r="C20" s="12" t="s">
        <v>37</v>
      </c>
      <c r="D20" s="15">
        <v>281000</v>
      </c>
      <c r="E20" s="15">
        <v>281000</v>
      </c>
      <c r="F20" s="43">
        <v>280999</v>
      </c>
    </row>
    <row r="21" spans="1:6" ht="15" customHeight="1">
      <c r="A21" s="85"/>
      <c r="B21" s="16">
        <v>3637</v>
      </c>
      <c r="C21" s="13" t="s">
        <v>35</v>
      </c>
      <c r="D21" s="15">
        <v>0</v>
      </c>
      <c r="E21" s="15">
        <v>9000</v>
      </c>
      <c r="F21" s="43">
        <v>9000</v>
      </c>
    </row>
    <row r="22" spans="1:6" ht="15" customHeight="1">
      <c r="A22" s="85"/>
      <c r="B22" s="16">
        <v>6330</v>
      </c>
      <c r="C22" s="26" t="s">
        <v>111</v>
      </c>
      <c r="D22" s="15">
        <v>0</v>
      </c>
      <c r="E22" s="15">
        <v>160000</v>
      </c>
      <c r="F22" s="43">
        <v>159522</v>
      </c>
    </row>
    <row r="23" spans="1:6" ht="15" customHeight="1">
      <c r="A23" s="85"/>
      <c r="B23" s="16">
        <v>6402</v>
      </c>
      <c r="C23" s="26" t="s">
        <v>63</v>
      </c>
      <c r="D23" s="15">
        <v>0</v>
      </c>
      <c r="E23" s="15">
        <v>751000</v>
      </c>
      <c r="F23" s="43">
        <v>751229.05</v>
      </c>
    </row>
    <row r="24" spans="1:6" ht="15" customHeight="1">
      <c r="A24" s="85"/>
      <c r="B24" s="16">
        <v>7402</v>
      </c>
      <c r="C24" s="26" t="s">
        <v>44</v>
      </c>
      <c r="D24" s="15">
        <v>0</v>
      </c>
      <c r="E24" s="15">
        <v>492000</v>
      </c>
      <c r="F24" s="43">
        <v>492000</v>
      </c>
    </row>
    <row r="25" spans="1:6" ht="15" customHeight="1">
      <c r="A25" s="85"/>
      <c r="B25" s="16">
        <v>7606</v>
      </c>
      <c r="C25" s="13" t="s">
        <v>51</v>
      </c>
      <c r="D25" s="15">
        <v>626000</v>
      </c>
      <c r="E25" s="15">
        <f>626000+33000</f>
        <v>659000</v>
      </c>
      <c r="F25" s="43">
        <f>625600+33324-11426.72</f>
        <v>647497.28</v>
      </c>
    </row>
    <row r="26" spans="1:6" ht="15" customHeight="1" thickBot="1">
      <c r="A26" s="85"/>
      <c r="B26" s="11">
        <v>7608</v>
      </c>
      <c r="C26" s="12" t="s">
        <v>38</v>
      </c>
      <c r="D26" s="15">
        <v>0</v>
      </c>
      <c r="E26" s="15">
        <v>63000</v>
      </c>
      <c r="F26" s="43">
        <f>62920-2420</f>
        <v>60500</v>
      </c>
    </row>
    <row r="27" spans="1:6" ht="15" customHeight="1" thickBot="1" thickTop="1">
      <c r="A27" s="86"/>
      <c r="B27" s="17"/>
      <c r="C27" s="18" t="s">
        <v>6</v>
      </c>
      <c r="D27" s="18">
        <f>SUM(D6:D26)</f>
        <v>11473000</v>
      </c>
      <c r="E27" s="31">
        <f>SUM(E6:E26)</f>
        <v>65188000</v>
      </c>
      <c r="F27" s="71">
        <f>SUM(F6:F26)</f>
        <v>62123121.91</v>
      </c>
    </row>
    <row r="28" spans="1:6" ht="15" customHeight="1" thickBot="1">
      <c r="A28" s="86"/>
      <c r="B28" s="20"/>
      <c r="C28" s="21" t="s">
        <v>5</v>
      </c>
      <c r="D28" s="22">
        <v>163586000</v>
      </c>
      <c r="E28" s="22">
        <v>163586000</v>
      </c>
      <c r="F28" s="69">
        <v>163586000</v>
      </c>
    </row>
    <row r="29" spans="1:7" ht="15" customHeight="1" thickBot="1">
      <c r="A29" s="87"/>
      <c r="B29" s="24"/>
      <c r="C29" s="25" t="s">
        <v>57</v>
      </c>
      <c r="D29" s="25">
        <f>SUM(D27:D28)</f>
        <v>175059000</v>
      </c>
      <c r="E29" s="25">
        <f>SUM(E27:E28)</f>
        <v>228774000</v>
      </c>
      <c r="F29" s="35">
        <f>SUM(F27:F28)</f>
        <v>225709121.91</v>
      </c>
      <c r="G29" s="3"/>
    </row>
    <row r="30" spans="1:6" ht="15" customHeight="1">
      <c r="A30" s="84" t="s">
        <v>12</v>
      </c>
      <c r="B30" s="66">
        <v>90</v>
      </c>
      <c r="C30" s="41" t="s">
        <v>4</v>
      </c>
      <c r="D30" s="58">
        <v>8300000</v>
      </c>
      <c r="E30" s="9">
        <v>8300000</v>
      </c>
      <c r="F30" s="10">
        <v>8300000</v>
      </c>
    </row>
    <row r="31" spans="1:6" ht="15" customHeight="1">
      <c r="A31" s="86"/>
      <c r="B31" s="113">
        <v>91</v>
      </c>
      <c r="C31" s="27" t="s">
        <v>3</v>
      </c>
      <c r="D31" s="29">
        <v>267000</v>
      </c>
      <c r="E31" s="12">
        <v>267000</v>
      </c>
      <c r="F31" s="28">
        <v>267000</v>
      </c>
    </row>
    <row r="32" spans="1:6" ht="15" customHeight="1">
      <c r="A32" s="86"/>
      <c r="B32" s="113">
        <v>93</v>
      </c>
      <c r="C32" s="27" t="s">
        <v>94</v>
      </c>
      <c r="D32" s="29">
        <v>0</v>
      </c>
      <c r="E32" s="12">
        <v>2227000</v>
      </c>
      <c r="F32" s="28">
        <v>2226465.5</v>
      </c>
    </row>
    <row r="33" spans="1:6" ht="15" customHeight="1">
      <c r="A33" s="86"/>
      <c r="B33" s="113">
        <v>93</v>
      </c>
      <c r="C33" s="27" t="s">
        <v>98</v>
      </c>
      <c r="D33" s="29">
        <v>0</v>
      </c>
      <c r="E33" s="12">
        <v>76000</v>
      </c>
      <c r="F33" s="28">
        <v>75325</v>
      </c>
    </row>
    <row r="34" spans="1:6" ht="15" customHeight="1">
      <c r="A34" s="86"/>
      <c r="B34" s="113">
        <v>93</v>
      </c>
      <c r="C34" s="27" t="s">
        <v>101</v>
      </c>
      <c r="D34" s="29">
        <v>0</v>
      </c>
      <c r="E34" s="12">
        <v>330000</v>
      </c>
      <c r="F34" s="28">
        <v>330000</v>
      </c>
    </row>
    <row r="35" spans="1:6" ht="15" customHeight="1">
      <c r="A35" s="86"/>
      <c r="B35" s="11">
        <v>6330</v>
      </c>
      <c r="C35" s="27" t="s">
        <v>101</v>
      </c>
      <c r="D35" s="29">
        <v>0</v>
      </c>
      <c r="E35" s="12">
        <v>94000</v>
      </c>
      <c r="F35" s="28">
        <v>93080.7</v>
      </c>
    </row>
    <row r="36" spans="1:6" ht="15" customHeight="1">
      <c r="A36" s="86"/>
      <c r="B36" s="11">
        <v>1030</v>
      </c>
      <c r="C36" s="27" t="s">
        <v>78</v>
      </c>
      <c r="D36" s="29">
        <v>0</v>
      </c>
      <c r="E36" s="12">
        <v>100000</v>
      </c>
      <c r="F36" s="28">
        <v>100000</v>
      </c>
    </row>
    <row r="37" spans="1:6" ht="15" customHeight="1" thickBot="1">
      <c r="A37" s="107"/>
      <c r="B37" s="38">
        <v>1030</v>
      </c>
      <c r="C37" s="105" t="s">
        <v>79</v>
      </c>
      <c r="D37" s="95">
        <v>0</v>
      </c>
      <c r="E37" s="39">
        <v>69000</v>
      </c>
      <c r="F37" s="55">
        <v>41297.3</v>
      </c>
    </row>
    <row r="38" spans="1:6" ht="15" customHeight="1">
      <c r="A38" s="89" t="s">
        <v>12</v>
      </c>
      <c r="B38" s="57">
        <v>1030</v>
      </c>
      <c r="C38" s="41" t="s">
        <v>87</v>
      </c>
      <c r="D38" s="58">
        <v>0</v>
      </c>
      <c r="E38" s="9">
        <v>493000</v>
      </c>
      <c r="F38" s="10">
        <v>492768.14</v>
      </c>
    </row>
    <row r="39" spans="1:6" ht="15" customHeight="1">
      <c r="A39" s="92"/>
      <c r="B39" s="49">
        <v>1355</v>
      </c>
      <c r="C39" s="12" t="s">
        <v>88</v>
      </c>
      <c r="D39" s="29">
        <v>0</v>
      </c>
      <c r="E39" s="12">
        <v>7000</v>
      </c>
      <c r="F39" s="28">
        <v>7599.53</v>
      </c>
    </row>
    <row r="40" spans="1:6" ht="15" customHeight="1">
      <c r="A40" s="92"/>
      <c r="B40" s="49">
        <v>3111</v>
      </c>
      <c r="C40" s="29" t="s">
        <v>37</v>
      </c>
      <c r="D40" s="29">
        <v>182000</v>
      </c>
      <c r="E40" s="12">
        <v>182000</v>
      </c>
      <c r="F40" s="28">
        <v>181200</v>
      </c>
    </row>
    <row r="41" spans="1:6" ht="15" customHeight="1">
      <c r="A41" s="116"/>
      <c r="B41" s="114">
        <v>3637</v>
      </c>
      <c r="C41" s="15" t="s">
        <v>35</v>
      </c>
      <c r="D41" s="15">
        <v>0</v>
      </c>
      <c r="E41" s="13">
        <v>4000</v>
      </c>
      <c r="F41" s="14">
        <v>1234.66</v>
      </c>
    </row>
    <row r="42" spans="1:6" ht="15" customHeight="1">
      <c r="A42" s="92"/>
      <c r="B42" s="114">
        <v>6330</v>
      </c>
      <c r="C42" s="26" t="s">
        <v>85</v>
      </c>
      <c r="D42" s="15">
        <v>0</v>
      </c>
      <c r="E42" s="13">
        <v>2797000</v>
      </c>
      <c r="F42" s="14">
        <f>989097.38+1807750.1</f>
        <v>2796847.48</v>
      </c>
    </row>
    <row r="43" spans="1:6" ht="15" customHeight="1">
      <c r="A43" s="116"/>
      <c r="B43" s="49">
        <v>7102</v>
      </c>
      <c r="C43" s="27" t="s">
        <v>71</v>
      </c>
      <c r="D43" s="29">
        <v>0</v>
      </c>
      <c r="E43" s="12">
        <v>120000</v>
      </c>
      <c r="F43" s="28">
        <v>120000</v>
      </c>
    </row>
    <row r="44" spans="1:6" ht="15" customHeight="1">
      <c r="A44" s="90"/>
      <c r="B44" s="114">
        <v>7102</v>
      </c>
      <c r="C44" s="26" t="s">
        <v>72</v>
      </c>
      <c r="D44" s="15">
        <v>0</v>
      </c>
      <c r="E44" s="13">
        <v>80000</v>
      </c>
      <c r="F44" s="14">
        <v>80000</v>
      </c>
    </row>
    <row r="45" spans="1:6" ht="15" customHeight="1">
      <c r="A45" s="116"/>
      <c r="B45" s="49">
        <v>7102</v>
      </c>
      <c r="C45" s="27" t="s">
        <v>73</v>
      </c>
      <c r="D45" s="29">
        <v>0</v>
      </c>
      <c r="E45" s="12">
        <v>100000</v>
      </c>
      <c r="F45" s="28">
        <v>100000</v>
      </c>
    </row>
    <row r="46" spans="1:6" ht="15" customHeight="1" thickBot="1">
      <c r="A46" s="90"/>
      <c r="B46" s="114">
        <v>7402</v>
      </c>
      <c r="C46" s="26" t="s">
        <v>44</v>
      </c>
      <c r="D46" s="15">
        <v>0</v>
      </c>
      <c r="E46" s="13">
        <v>286000</v>
      </c>
      <c r="F46" s="14">
        <v>286000</v>
      </c>
    </row>
    <row r="47" spans="1:6" ht="15" customHeight="1" thickBot="1" thickTop="1">
      <c r="A47" s="92"/>
      <c r="B47" s="17"/>
      <c r="C47" s="31" t="s">
        <v>6</v>
      </c>
      <c r="D47" s="31">
        <f>SUM(D30:D46)</f>
        <v>8749000</v>
      </c>
      <c r="E47" s="18">
        <f>SUM(E30:E46)</f>
        <v>15532000</v>
      </c>
      <c r="F47" s="19">
        <f>SUM(F30:F46)</f>
        <v>15498818.31</v>
      </c>
    </row>
    <row r="48" spans="1:6" ht="15" customHeight="1" thickBot="1">
      <c r="A48" s="92"/>
      <c r="B48" s="117"/>
      <c r="C48" s="32" t="s">
        <v>5</v>
      </c>
      <c r="D48" s="33">
        <v>109789000</v>
      </c>
      <c r="E48" s="22">
        <v>109789000</v>
      </c>
      <c r="F48" s="23">
        <v>109789000</v>
      </c>
    </row>
    <row r="49" spans="1:7" ht="15" customHeight="1" thickBot="1">
      <c r="A49" s="91"/>
      <c r="B49" s="117"/>
      <c r="C49" s="25" t="s">
        <v>57</v>
      </c>
      <c r="D49" s="34">
        <f>SUM(D47:D48)</f>
        <v>118538000</v>
      </c>
      <c r="E49" s="25">
        <f>SUM(E47:E48)</f>
        <v>125321000</v>
      </c>
      <c r="F49" s="106">
        <f>SUM(F47:F48)</f>
        <v>125287818.31</v>
      </c>
      <c r="G49" s="3"/>
    </row>
    <row r="50" spans="1:8" ht="15" customHeight="1">
      <c r="A50" s="84" t="s">
        <v>13</v>
      </c>
      <c r="B50" s="9">
        <v>90</v>
      </c>
      <c r="C50" s="41" t="s">
        <v>2</v>
      </c>
      <c r="D50" s="58">
        <v>3000000</v>
      </c>
      <c r="E50" s="9">
        <v>3000000</v>
      </c>
      <c r="F50" s="10">
        <v>3000000</v>
      </c>
      <c r="G50" s="4"/>
      <c r="H50" s="5"/>
    </row>
    <row r="51" spans="1:8" ht="15" customHeight="1">
      <c r="A51" s="85"/>
      <c r="B51" s="36">
        <v>91</v>
      </c>
      <c r="C51" s="26" t="s">
        <v>3</v>
      </c>
      <c r="D51" s="15">
        <v>1886000</v>
      </c>
      <c r="E51" s="13">
        <v>1886000</v>
      </c>
      <c r="F51" s="14">
        <v>1886000</v>
      </c>
      <c r="G51" s="4"/>
      <c r="H51" s="5"/>
    </row>
    <row r="52" spans="1:8" ht="15" customHeight="1">
      <c r="A52" s="85"/>
      <c r="B52" s="36">
        <v>93</v>
      </c>
      <c r="C52" s="26" t="s">
        <v>77</v>
      </c>
      <c r="D52" s="15">
        <v>0</v>
      </c>
      <c r="E52" s="13">
        <v>96000</v>
      </c>
      <c r="F52" s="14">
        <v>95590</v>
      </c>
      <c r="G52" s="4"/>
      <c r="H52" s="5"/>
    </row>
    <row r="53" spans="1:8" ht="15" customHeight="1">
      <c r="A53" s="85"/>
      <c r="B53" s="36">
        <v>93</v>
      </c>
      <c r="C53" s="26" t="s">
        <v>105</v>
      </c>
      <c r="D53" s="15">
        <v>0</v>
      </c>
      <c r="E53" s="13">
        <v>550000</v>
      </c>
      <c r="F53" s="14">
        <v>550000</v>
      </c>
      <c r="G53" s="4"/>
      <c r="H53" s="5"/>
    </row>
    <row r="54" spans="1:8" ht="15" customHeight="1">
      <c r="A54" s="85"/>
      <c r="B54" s="11">
        <v>1355</v>
      </c>
      <c r="C54" s="12" t="s">
        <v>88</v>
      </c>
      <c r="D54" s="15">
        <v>0</v>
      </c>
      <c r="E54" s="13">
        <f>2099000+602000</f>
        <v>2701000</v>
      </c>
      <c r="F54" s="14">
        <f>2098846.5+601800.34</f>
        <v>2700646.84</v>
      </c>
      <c r="G54" s="4"/>
      <c r="H54" s="5"/>
    </row>
    <row r="55" spans="1:8" ht="15" customHeight="1">
      <c r="A55" s="85"/>
      <c r="B55" s="16">
        <v>1030</v>
      </c>
      <c r="C55" s="26" t="s">
        <v>40</v>
      </c>
      <c r="D55" s="15">
        <v>302000</v>
      </c>
      <c r="E55" s="13">
        <v>302000</v>
      </c>
      <c r="F55" s="14">
        <v>0</v>
      </c>
      <c r="G55" s="4"/>
      <c r="H55" s="5"/>
    </row>
    <row r="56" spans="1:8" ht="15" customHeight="1">
      <c r="A56" s="85"/>
      <c r="B56" s="11">
        <v>3111</v>
      </c>
      <c r="C56" s="29" t="s">
        <v>37</v>
      </c>
      <c r="D56" s="15">
        <v>784000</v>
      </c>
      <c r="E56" s="13">
        <v>784000</v>
      </c>
      <c r="F56" s="14">
        <f>786990-3600</f>
        <v>783390</v>
      </c>
      <c r="G56" s="4"/>
      <c r="H56" s="5"/>
    </row>
    <row r="57" spans="1:8" ht="15" customHeight="1">
      <c r="A57" s="85"/>
      <c r="B57" s="16">
        <v>3637</v>
      </c>
      <c r="C57" s="15" t="s">
        <v>35</v>
      </c>
      <c r="D57" s="15">
        <v>0</v>
      </c>
      <c r="E57" s="13">
        <v>5000</v>
      </c>
      <c r="F57" s="14">
        <v>5000</v>
      </c>
      <c r="G57" s="4"/>
      <c r="H57" s="5"/>
    </row>
    <row r="58" spans="1:8" ht="15" customHeight="1">
      <c r="A58" s="85"/>
      <c r="B58" s="16">
        <v>6402</v>
      </c>
      <c r="C58" s="26" t="s">
        <v>63</v>
      </c>
      <c r="D58" s="15">
        <v>0</v>
      </c>
      <c r="E58" s="13">
        <f>3015000-2000</f>
        <v>3013000</v>
      </c>
      <c r="F58" s="14">
        <v>3015275.04</v>
      </c>
      <c r="G58" s="4"/>
      <c r="H58" s="5"/>
    </row>
    <row r="59" spans="1:8" ht="15" customHeight="1">
      <c r="A59" s="85"/>
      <c r="B59" s="16">
        <v>7402</v>
      </c>
      <c r="C59" s="26" t="s">
        <v>44</v>
      </c>
      <c r="D59" s="15">
        <v>0</v>
      </c>
      <c r="E59" s="13">
        <v>1030000</v>
      </c>
      <c r="F59" s="14">
        <v>1030000</v>
      </c>
      <c r="G59" s="4"/>
      <c r="H59" s="5"/>
    </row>
    <row r="60" spans="1:8" ht="15" customHeight="1">
      <c r="A60" s="85"/>
      <c r="B60" s="16">
        <v>7606</v>
      </c>
      <c r="C60" s="15" t="s">
        <v>51</v>
      </c>
      <c r="D60" s="15">
        <v>857000</v>
      </c>
      <c r="E60" s="13">
        <f>857000-223000</f>
        <v>634000</v>
      </c>
      <c r="F60" s="14">
        <f>856800-220588.27</f>
        <v>636211.73</v>
      </c>
      <c r="G60" s="4"/>
      <c r="H60" s="5"/>
    </row>
    <row r="61" spans="1:8" ht="15" customHeight="1">
      <c r="A61" s="85"/>
      <c r="B61" s="16">
        <v>7608</v>
      </c>
      <c r="C61" s="26" t="s">
        <v>47</v>
      </c>
      <c r="D61" s="15">
        <v>0</v>
      </c>
      <c r="E61" s="13">
        <v>211000</v>
      </c>
      <c r="F61" s="14">
        <f>210540-171820</f>
        <v>38720</v>
      </c>
      <c r="G61" s="4"/>
      <c r="H61" s="5"/>
    </row>
    <row r="62" spans="1:8" ht="15" customHeight="1" thickBot="1">
      <c r="A62" s="85"/>
      <c r="B62" s="11">
        <v>7608</v>
      </c>
      <c r="C62" s="29" t="s">
        <v>46</v>
      </c>
      <c r="D62" s="15">
        <v>0</v>
      </c>
      <c r="E62" s="13">
        <f>634000+82000</f>
        <v>716000</v>
      </c>
      <c r="F62" s="14">
        <f>633898+81102</f>
        <v>715000</v>
      </c>
      <c r="G62" s="4"/>
      <c r="H62" s="5"/>
    </row>
    <row r="63" spans="1:8" ht="15" customHeight="1" thickBot="1" thickTop="1">
      <c r="A63" s="86"/>
      <c r="B63" s="30"/>
      <c r="C63" s="31" t="s">
        <v>6</v>
      </c>
      <c r="D63" s="31">
        <f>SUM(D50:D62)</f>
        <v>6829000</v>
      </c>
      <c r="E63" s="18">
        <f>SUM(E50:E62)</f>
        <v>14928000</v>
      </c>
      <c r="F63" s="19">
        <f>SUM(F50:F62)</f>
        <v>14455833.61</v>
      </c>
      <c r="G63" s="4"/>
      <c r="H63" s="5"/>
    </row>
    <row r="64" spans="1:8" ht="15" customHeight="1" thickBot="1">
      <c r="A64" s="86"/>
      <c r="B64" s="20"/>
      <c r="C64" s="32" t="s">
        <v>5</v>
      </c>
      <c r="D64" s="33">
        <v>367212000</v>
      </c>
      <c r="E64" s="22">
        <v>367212000</v>
      </c>
      <c r="F64" s="23">
        <v>367210475</v>
      </c>
      <c r="G64" s="4"/>
      <c r="H64" s="5"/>
    </row>
    <row r="65" spans="1:8" ht="15" customHeight="1" thickBot="1">
      <c r="A65" s="87"/>
      <c r="B65" s="70"/>
      <c r="C65" s="25" t="s">
        <v>57</v>
      </c>
      <c r="D65" s="34">
        <f>SUM(D63:D64)</f>
        <v>374041000</v>
      </c>
      <c r="E65" s="25">
        <f>SUM(E63:E64)</f>
        <v>382140000</v>
      </c>
      <c r="F65" s="106">
        <f>SUM(F63:F64)</f>
        <v>381666308.61</v>
      </c>
      <c r="G65" s="5"/>
      <c r="H65" s="5"/>
    </row>
    <row r="66" spans="1:6" ht="15" customHeight="1">
      <c r="A66" s="84" t="s">
        <v>14</v>
      </c>
      <c r="B66" s="8">
        <v>91</v>
      </c>
      <c r="C66" s="41" t="s">
        <v>3</v>
      </c>
      <c r="D66" s="58">
        <v>1318000</v>
      </c>
      <c r="E66" s="9">
        <v>1318000</v>
      </c>
      <c r="F66" s="10">
        <v>1318000</v>
      </c>
    </row>
    <row r="67" spans="1:6" ht="15" customHeight="1">
      <c r="A67" s="85"/>
      <c r="B67" s="36">
        <v>93</v>
      </c>
      <c r="C67" s="26" t="s">
        <v>90</v>
      </c>
      <c r="D67" s="15">
        <v>0</v>
      </c>
      <c r="E67" s="13">
        <v>90000</v>
      </c>
      <c r="F67" s="14">
        <v>90000</v>
      </c>
    </row>
    <row r="68" spans="1:6" ht="15" customHeight="1">
      <c r="A68" s="85"/>
      <c r="B68" s="11">
        <v>1355</v>
      </c>
      <c r="C68" s="12" t="s">
        <v>88</v>
      </c>
      <c r="D68" s="29">
        <v>0</v>
      </c>
      <c r="E68" s="12">
        <f>610000+93000</f>
        <v>703000</v>
      </c>
      <c r="F68" s="28">
        <f>609750.54+92584.67</f>
        <v>702335.2100000001</v>
      </c>
    </row>
    <row r="69" spans="1:6" ht="15" customHeight="1">
      <c r="A69" s="112"/>
      <c r="B69" s="16">
        <v>3111</v>
      </c>
      <c r="C69" s="15" t="s">
        <v>37</v>
      </c>
      <c r="D69" s="15">
        <v>417000</v>
      </c>
      <c r="E69" s="13">
        <v>417000</v>
      </c>
      <c r="F69" s="14">
        <v>416790</v>
      </c>
    </row>
    <row r="70" spans="1:6" ht="15" customHeight="1" thickBot="1">
      <c r="A70" s="88"/>
      <c r="B70" s="38">
        <v>3637</v>
      </c>
      <c r="C70" s="95" t="s">
        <v>35</v>
      </c>
      <c r="D70" s="95">
        <v>0</v>
      </c>
      <c r="E70" s="39">
        <v>23000</v>
      </c>
      <c r="F70" s="55">
        <v>23000</v>
      </c>
    </row>
    <row r="71" spans="1:6" ht="15" customHeight="1">
      <c r="A71" s="89" t="s">
        <v>14</v>
      </c>
      <c r="B71" s="57">
        <v>6330</v>
      </c>
      <c r="C71" s="58" t="s">
        <v>84</v>
      </c>
      <c r="D71" s="58">
        <v>0</v>
      </c>
      <c r="E71" s="9">
        <v>941000</v>
      </c>
      <c r="F71" s="10">
        <v>257381.5</v>
      </c>
    </row>
    <row r="72" spans="1:6" ht="15" customHeight="1">
      <c r="A72" s="90"/>
      <c r="B72" s="114">
        <v>6330</v>
      </c>
      <c r="C72" s="26" t="s">
        <v>96</v>
      </c>
      <c r="D72" s="15">
        <v>0</v>
      </c>
      <c r="E72" s="13">
        <v>3131000</v>
      </c>
      <c r="F72" s="14">
        <v>3130511.8</v>
      </c>
    </row>
    <row r="73" spans="1:6" ht="15" customHeight="1">
      <c r="A73" s="90"/>
      <c r="B73" s="49">
        <v>6402</v>
      </c>
      <c r="C73" s="27" t="s">
        <v>63</v>
      </c>
      <c r="D73" s="29">
        <v>0</v>
      </c>
      <c r="E73" s="12">
        <v>3668000</v>
      </c>
      <c r="F73" s="28">
        <v>3667595.57</v>
      </c>
    </row>
    <row r="74" spans="1:6" ht="15" customHeight="1">
      <c r="A74" s="116"/>
      <c r="B74" s="114">
        <v>7102</v>
      </c>
      <c r="C74" s="15" t="s">
        <v>69</v>
      </c>
      <c r="D74" s="15">
        <v>0</v>
      </c>
      <c r="E74" s="13">
        <v>120000</v>
      </c>
      <c r="F74" s="14">
        <v>120000</v>
      </c>
    </row>
    <row r="75" spans="1:6" ht="15" customHeight="1">
      <c r="A75" s="90"/>
      <c r="B75" s="49">
        <v>7102</v>
      </c>
      <c r="C75" s="29" t="s">
        <v>70</v>
      </c>
      <c r="D75" s="15">
        <v>0</v>
      </c>
      <c r="E75" s="13">
        <v>150000</v>
      </c>
      <c r="F75" s="14">
        <v>150000</v>
      </c>
    </row>
    <row r="76" spans="1:6" ht="15" customHeight="1">
      <c r="A76" s="90"/>
      <c r="B76" s="49">
        <v>7402</v>
      </c>
      <c r="C76" s="29" t="s">
        <v>44</v>
      </c>
      <c r="D76" s="29">
        <v>0</v>
      </c>
      <c r="E76" s="12">
        <v>752000</v>
      </c>
      <c r="F76" s="28">
        <v>752000</v>
      </c>
    </row>
    <row r="77" spans="1:6" ht="15" customHeight="1">
      <c r="A77" s="116"/>
      <c r="B77" s="49">
        <v>7606</v>
      </c>
      <c r="C77" s="29" t="s">
        <v>51</v>
      </c>
      <c r="D77" s="29">
        <v>721000</v>
      </c>
      <c r="E77" s="12">
        <f>721000-48000-244000</f>
        <v>429000</v>
      </c>
      <c r="F77" s="28">
        <f>720800-47600-244095</f>
        <v>429105</v>
      </c>
    </row>
    <row r="78" spans="1:6" ht="15" customHeight="1" thickBot="1">
      <c r="A78" s="116"/>
      <c r="B78" s="114">
        <v>7608</v>
      </c>
      <c r="C78" s="15" t="s">
        <v>38</v>
      </c>
      <c r="D78" s="15">
        <v>0</v>
      </c>
      <c r="E78" s="13">
        <v>10000</v>
      </c>
      <c r="F78" s="14">
        <f>9680-7260</f>
        <v>2420</v>
      </c>
    </row>
    <row r="79" spans="1:6" ht="15" customHeight="1" thickBot="1" thickTop="1">
      <c r="A79" s="92"/>
      <c r="B79" s="118"/>
      <c r="C79" s="31" t="s">
        <v>6</v>
      </c>
      <c r="D79" s="31">
        <f>SUM(D66:D78)</f>
        <v>2456000</v>
      </c>
      <c r="E79" s="18">
        <f>SUM(E66:E78)</f>
        <v>11752000</v>
      </c>
      <c r="F79" s="19">
        <f>SUM(F66:F78)</f>
        <v>11059139.08</v>
      </c>
    </row>
    <row r="80" spans="1:6" ht="15" customHeight="1" thickBot="1">
      <c r="A80" s="92"/>
      <c r="B80" s="119"/>
      <c r="C80" s="32" t="s">
        <v>5</v>
      </c>
      <c r="D80" s="33">
        <v>243735000</v>
      </c>
      <c r="E80" s="22">
        <v>243735000</v>
      </c>
      <c r="F80" s="23">
        <v>243735000</v>
      </c>
    </row>
    <row r="81" spans="1:7" ht="15" customHeight="1" thickBot="1">
      <c r="A81" s="91"/>
      <c r="B81" s="117"/>
      <c r="C81" s="25" t="s">
        <v>57</v>
      </c>
      <c r="D81" s="34">
        <f>SUM(D79:D80)</f>
        <v>246191000</v>
      </c>
      <c r="E81" s="25">
        <f>SUM(E79:E80)</f>
        <v>255487000</v>
      </c>
      <c r="F81" s="106">
        <f>SUM(F79:F80)</f>
        <v>254794139.08</v>
      </c>
      <c r="G81" s="3"/>
    </row>
    <row r="82" spans="1:7" ht="15" customHeight="1">
      <c r="A82" s="84" t="s">
        <v>15</v>
      </c>
      <c r="B82" s="8">
        <v>91</v>
      </c>
      <c r="C82" s="41" t="s">
        <v>3</v>
      </c>
      <c r="D82" s="58">
        <v>33000</v>
      </c>
      <c r="E82" s="9">
        <v>33000</v>
      </c>
      <c r="F82" s="10">
        <v>33000</v>
      </c>
      <c r="G82" s="3"/>
    </row>
    <row r="83" spans="1:7" ht="15" customHeight="1">
      <c r="A83" s="85"/>
      <c r="B83" s="11">
        <v>1355</v>
      </c>
      <c r="C83" s="12" t="s">
        <v>88</v>
      </c>
      <c r="D83" s="29">
        <v>0</v>
      </c>
      <c r="E83" s="12">
        <f>1434000+1528000</f>
        <v>2962000</v>
      </c>
      <c r="F83" s="28">
        <f>1434272.1+1527647.02</f>
        <v>2961919.12</v>
      </c>
      <c r="G83" s="3"/>
    </row>
    <row r="84" spans="1:7" ht="15" customHeight="1">
      <c r="A84" s="85"/>
      <c r="B84" s="101">
        <v>1010</v>
      </c>
      <c r="C84" s="99" t="s">
        <v>41</v>
      </c>
      <c r="D84" s="97">
        <v>0</v>
      </c>
      <c r="E84" s="44">
        <v>210000</v>
      </c>
      <c r="F84" s="45">
        <v>0</v>
      </c>
      <c r="G84" s="3"/>
    </row>
    <row r="85" spans="1:7" ht="15" customHeight="1" thickBot="1">
      <c r="A85" s="85"/>
      <c r="B85" s="50">
        <v>6402</v>
      </c>
      <c r="C85" s="63" t="s">
        <v>63</v>
      </c>
      <c r="D85" s="63">
        <v>0</v>
      </c>
      <c r="E85" s="52">
        <v>33000</v>
      </c>
      <c r="F85" s="98">
        <v>33178.56</v>
      </c>
      <c r="G85" s="3"/>
    </row>
    <row r="86" spans="1:7" ht="15" customHeight="1" thickBot="1" thickTop="1">
      <c r="A86" s="85"/>
      <c r="B86" s="47"/>
      <c r="C86" s="33" t="s">
        <v>6</v>
      </c>
      <c r="D86" s="33">
        <f>SUM(D82:D85)</f>
        <v>33000</v>
      </c>
      <c r="E86" s="22">
        <f>SUM(E82:E85)</f>
        <v>3238000</v>
      </c>
      <c r="F86" s="23">
        <f>SUM(F82:F85)</f>
        <v>3028097.68</v>
      </c>
      <c r="G86" s="3"/>
    </row>
    <row r="87" spans="1:7" ht="15" customHeight="1" thickBot="1">
      <c r="A87" s="85"/>
      <c r="B87" s="47"/>
      <c r="C87" s="32" t="s">
        <v>5</v>
      </c>
      <c r="D87" s="33">
        <v>9952000</v>
      </c>
      <c r="E87" s="22">
        <v>9952000</v>
      </c>
      <c r="F87" s="23">
        <v>9952000</v>
      </c>
      <c r="G87" s="3"/>
    </row>
    <row r="88" spans="1:7" ht="15" customHeight="1" thickBot="1">
      <c r="A88" s="87"/>
      <c r="B88" s="38"/>
      <c r="C88" s="25" t="s">
        <v>57</v>
      </c>
      <c r="D88" s="34">
        <f>SUM(D86:D87)</f>
        <v>9985000</v>
      </c>
      <c r="E88" s="25">
        <f>SUM(E86:E87)</f>
        <v>13190000</v>
      </c>
      <c r="F88" s="106">
        <f>SUM(F86:F87)</f>
        <v>12980097.68</v>
      </c>
      <c r="G88" s="3"/>
    </row>
    <row r="89" spans="1:6" ht="15" customHeight="1">
      <c r="A89" s="84" t="s">
        <v>16</v>
      </c>
      <c r="B89" s="8">
        <v>91</v>
      </c>
      <c r="C89" s="41" t="s">
        <v>3</v>
      </c>
      <c r="D89" s="58">
        <v>121000</v>
      </c>
      <c r="E89" s="9">
        <v>121000</v>
      </c>
      <c r="F89" s="10">
        <v>121000</v>
      </c>
    </row>
    <row r="90" spans="1:6" ht="15" customHeight="1">
      <c r="A90" s="85"/>
      <c r="B90" s="11">
        <v>1355</v>
      </c>
      <c r="C90" s="12" t="s">
        <v>88</v>
      </c>
      <c r="D90" s="29">
        <v>0</v>
      </c>
      <c r="E90" s="12">
        <v>149000</v>
      </c>
      <c r="F90" s="14">
        <v>149043.07</v>
      </c>
    </row>
    <row r="91" spans="1:6" ht="15" customHeight="1">
      <c r="A91" s="85"/>
      <c r="B91" s="11">
        <v>3111</v>
      </c>
      <c r="C91" s="12" t="s">
        <v>37</v>
      </c>
      <c r="D91" s="15">
        <v>76000</v>
      </c>
      <c r="E91" s="13">
        <v>76000</v>
      </c>
      <c r="F91" s="14">
        <v>75300</v>
      </c>
    </row>
    <row r="92" spans="1:6" ht="15" customHeight="1">
      <c r="A92" s="85"/>
      <c r="B92" s="49">
        <v>3637</v>
      </c>
      <c r="C92" s="29" t="s">
        <v>35</v>
      </c>
      <c r="D92" s="29">
        <v>0</v>
      </c>
      <c r="E92" s="12">
        <v>4000</v>
      </c>
      <c r="F92" s="28">
        <v>0</v>
      </c>
    </row>
    <row r="93" spans="1:6" ht="15" customHeight="1">
      <c r="A93" s="85"/>
      <c r="B93" s="16">
        <v>7402</v>
      </c>
      <c r="C93" s="26" t="s">
        <v>44</v>
      </c>
      <c r="D93" s="15">
        <v>0</v>
      </c>
      <c r="E93" s="13">
        <v>364000</v>
      </c>
      <c r="F93" s="14">
        <v>364000</v>
      </c>
    </row>
    <row r="94" spans="1:6" ht="15" customHeight="1" thickBot="1">
      <c r="A94" s="85"/>
      <c r="B94" s="16">
        <v>7608</v>
      </c>
      <c r="C94" s="29" t="s">
        <v>46</v>
      </c>
      <c r="D94" s="15">
        <v>0</v>
      </c>
      <c r="E94" s="13">
        <v>55000</v>
      </c>
      <c r="F94" s="14">
        <v>54512.87</v>
      </c>
    </row>
    <row r="95" spans="1:6" ht="15" customHeight="1" thickBot="1" thickTop="1">
      <c r="A95" s="85"/>
      <c r="B95" s="48"/>
      <c r="C95" s="31" t="s">
        <v>6</v>
      </c>
      <c r="D95" s="31">
        <f>SUM(D89:D94)</f>
        <v>197000</v>
      </c>
      <c r="E95" s="18">
        <f>SUM(E89:E94)</f>
        <v>769000</v>
      </c>
      <c r="F95" s="19">
        <f>SUM(F89:F94)</f>
        <v>763855.9400000001</v>
      </c>
    </row>
    <row r="96" spans="1:6" ht="15" customHeight="1" thickBot="1">
      <c r="A96" s="85"/>
      <c r="B96" s="47"/>
      <c r="C96" s="32" t="s">
        <v>5</v>
      </c>
      <c r="D96" s="33">
        <v>34070000</v>
      </c>
      <c r="E96" s="22">
        <v>34070000</v>
      </c>
      <c r="F96" s="23">
        <v>34070000</v>
      </c>
    </row>
    <row r="97" spans="1:7" ht="15" customHeight="1" thickBot="1">
      <c r="A97" s="87"/>
      <c r="B97" s="40"/>
      <c r="C97" s="25" t="s">
        <v>57</v>
      </c>
      <c r="D97" s="34">
        <f>SUM(D95:D96)</f>
        <v>34267000</v>
      </c>
      <c r="E97" s="25">
        <f>SUM(E95:E96)</f>
        <v>34839000</v>
      </c>
      <c r="F97" s="106">
        <f>SUM(F95:F96)</f>
        <v>34833855.94</v>
      </c>
      <c r="G97" s="3"/>
    </row>
    <row r="98" spans="1:6" ht="15" customHeight="1">
      <c r="A98" s="84" t="s">
        <v>17</v>
      </c>
      <c r="B98" s="9">
        <v>91</v>
      </c>
      <c r="C98" s="41" t="s">
        <v>3</v>
      </c>
      <c r="D98" s="58">
        <v>109000</v>
      </c>
      <c r="E98" s="9">
        <v>109000</v>
      </c>
      <c r="F98" s="10">
        <v>109000</v>
      </c>
    </row>
    <row r="99" spans="1:6" ht="15" customHeight="1">
      <c r="A99" s="85"/>
      <c r="B99" s="13">
        <v>93</v>
      </c>
      <c r="C99" s="26" t="s">
        <v>91</v>
      </c>
      <c r="D99" s="15">
        <v>0</v>
      </c>
      <c r="E99" s="13">
        <v>30000</v>
      </c>
      <c r="F99" s="14">
        <v>30000</v>
      </c>
    </row>
    <row r="100" spans="1:6" ht="15" customHeight="1" thickBot="1">
      <c r="A100" s="88"/>
      <c r="B100" s="109">
        <v>1010</v>
      </c>
      <c r="C100" s="115" t="s">
        <v>41</v>
      </c>
      <c r="D100" s="93">
        <v>0</v>
      </c>
      <c r="E100" s="94">
        <v>750000</v>
      </c>
      <c r="F100" s="110">
        <v>486120</v>
      </c>
    </row>
    <row r="101" spans="1:6" ht="15" customHeight="1">
      <c r="A101" s="84" t="s">
        <v>17</v>
      </c>
      <c r="B101" s="66">
        <v>1030</v>
      </c>
      <c r="C101" s="41" t="s">
        <v>110</v>
      </c>
      <c r="D101" s="58">
        <v>0</v>
      </c>
      <c r="E101" s="9">
        <v>83000</v>
      </c>
      <c r="F101" s="10">
        <v>83000</v>
      </c>
    </row>
    <row r="102" spans="1:6" ht="15" customHeight="1">
      <c r="A102" s="85"/>
      <c r="B102" s="11">
        <v>1355</v>
      </c>
      <c r="C102" s="12" t="s">
        <v>88</v>
      </c>
      <c r="D102" s="29">
        <v>0</v>
      </c>
      <c r="E102" s="12">
        <v>1000</v>
      </c>
      <c r="F102" s="14">
        <v>777.96</v>
      </c>
    </row>
    <row r="103" spans="1:6" ht="15" customHeight="1" thickBot="1">
      <c r="A103" s="86"/>
      <c r="B103" s="50">
        <v>7402</v>
      </c>
      <c r="C103" s="51" t="s">
        <v>44</v>
      </c>
      <c r="D103" s="63">
        <v>0</v>
      </c>
      <c r="E103" s="53">
        <v>53000</v>
      </c>
      <c r="F103" s="54">
        <v>53000</v>
      </c>
    </row>
    <row r="104" spans="1:6" ht="15" customHeight="1" thickBot="1" thickTop="1">
      <c r="A104" s="85"/>
      <c r="B104" s="39"/>
      <c r="C104" s="72" t="s">
        <v>6</v>
      </c>
      <c r="D104" s="33">
        <f>SUM(D98:D103)</f>
        <v>109000</v>
      </c>
      <c r="E104" s="22">
        <f>SUM(E98:E103)</f>
        <v>1026000</v>
      </c>
      <c r="F104" s="23">
        <f>SUM(F98:F103)</f>
        <v>761897.96</v>
      </c>
    </row>
    <row r="105" spans="1:6" ht="15" customHeight="1" thickBot="1">
      <c r="A105" s="85"/>
      <c r="B105" s="39"/>
      <c r="C105" s="73" t="s">
        <v>5</v>
      </c>
      <c r="D105" s="33">
        <v>24355000</v>
      </c>
      <c r="E105" s="22">
        <v>24355000</v>
      </c>
      <c r="F105" s="23">
        <v>24355000</v>
      </c>
    </row>
    <row r="106" spans="1:7" ht="15" customHeight="1" thickBot="1">
      <c r="A106" s="88"/>
      <c r="B106" s="56"/>
      <c r="C106" s="25" t="s">
        <v>57</v>
      </c>
      <c r="D106" s="34">
        <f>SUM(D104:D105)</f>
        <v>24464000</v>
      </c>
      <c r="E106" s="25">
        <f>SUM(E104:E105)</f>
        <v>25381000</v>
      </c>
      <c r="F106" s="106">
        <f>SUM(F104:F105)</f>
        <v>25116897.96</v>
      </c>
      <c r="G106" s="3"/>
    </row>
    <row r="107" spans="1:7" ht="15" customHeight="1">
      <c r="A107" s="84" t="s">
        <v>33</v>
      </c>
      <c r="B107" s="66">
        <v>1355</v>
      </c>
      <c r="C107" s="9" t="s">
        <v>88</v>
      </c>
      <c r="D107" s="58">
        <v>0</v>
      </c>
      <c r="E107" s="9">
        <v>2000</v>
      </c>
      <c r="F107" s="10">
        <v>1764.83</v>
      </c>
      <c r="G107" s="3"/>
    </row>
    <row r="108" spans="1:7" ht="15" customHeight="1">
      <c r="A108" s="85"/>
      <c r="B108" s="16">
        <v>3637</v>
      </c>
      <c r="C108" s="15" t="s">
        <v>35</v>
      </c>
      <c r="D108" s="15">
        <v>0</v>
      </c>
      <c r="E108" s="13">
        <v>3000</v>
      </c>
      <c r="F108" s="14">
        <v>3000</v>
      </c>
      <c r="G108" s="3"/>
    </row>
    <row r="109" spans="1:7" ht="15" customHeight="1">
      <c r="A109" s="85"/>
      <c r="B109" s="16">
        <v>6330</v>
      </c>
      <c r="C109" s="26" t="s">
        <v>108</v>
      </c>
      <c r="D109" s="29">
        <v>0</v>
      </c>
      <c r="E109" s="12">
        <v>500000</v>
      </c>
      <c r="F109" s="28">
        <v>480520.04</v>
      </c>
      <c r="G109" s="3"/>
    </row>
    <row r="110" spans="1:7" ht="15" customHeight="1">
      <c r="A110" s="85"/>
      <c r="B110" s="16">
        <v>6402</v>
      </c>
      <c r="C110" s="26" t="s">
        <v>63</v>
      </c>
      <c r="D110" s="97">
        <v>0</v>
      </c>
      <c r="E110" s="44">
        <v>17000</v>
      </c>
      <c r="F110" s="45">
        <v>16708.64</v>
      </c>
      <c r="G110" s="3"/>
    </row>
    <row r="111" spans="1:7" ht="15" customHeight="1" thickBot="1">
      <c r="A111" s="85"/>
      <c r="B111" s="50">
        <v>7402</v>
      </c>
      <c r="C111" s="51" t="s">
        <v>44</v>
      </c>
      <c r="D111" s="63">
        <v>0</v>
      </c>
      <c r="E111" s="52">
        <v>53000</v>
      </c>
      <c r="F111" s="98">
        <v>53000</v>
      </c>
      <c r="G111" s="3"/>
    </row>
    <row r="112" spans="1:7" ht="15" customHeight="1" thickBot="1" thickTop="1">
      <c r="A112" s="85"/>
      <c r="B112" s="47"/>
      <c r="C112" s="33" t="s">
        <v>6</v>
      </c>
      <c r="D112" s="95">
        <f>SUM(D107:D111)</f>
        <v>0</v>
      </c>
      <c r="E112" s="39">
        <f>SUM(E107:E111)</f>
        <v>575000</v>
      </c>
      <c r="F112" s="55">
        <f>SUM(F107:F111)</f>
        <v>554993.51</v>
      </c>
      <c r="G112" s="3"/>
    </row>
    <row r="113" spans="1:7" ht="15" customHeight="1" thickBot="1">
      <c r="A113" s="85"/>
      <c r="B113" s="47"/>
      <c r="C113" s="33" t="s">
        <v>5</v>
      </c>
      <c r="D113" s="33">
        <v>5324000</v>
      </c>
      <c r="E113" s="22">
        <v>5324000</v>
      </c>
      <c r="F113" s="23">
        <v>5324000</v>
      </c>
      <c r="G113" s="3"/>
    </row>
    <row r="114" spans="1:7" ht="15" customHeight="1" thickBot="1">
      <c r="A114" s="88"/>
      <c r="B114" s="38"/>
      <c r="C114" s="25" t="s">
        <v>57</v>
      </c>
      <c r="D114" s="34">
        <f>SUM(D112:D113)</f>
        <v>5324000</v>
      </c>
      <c r="E114" s="25">
        <f>SUM(E112:E113)</f>
        <v>5899000</v>
      </c>
      <c r="F114" s="106">
        <f>SUM(F112:F113)</f>
        <v>5878993.51</v>
      </c>
      <c r="G114" s="3"/>
    </row>
    <row r="115" spans="1:6" ht="15" customHeight="1">
      <c r="A115" s="84" t="s">
        <v>18</v>
      </c>
      <c r="B115" s="8">
        <v>91</v>
      </c>
      <c r="C115" s="41" t="s">
        <v>3</v>
      </c>
      <c r="D115" s="9">
        <v>118000</v>
      </c>
      <c r="E115" s="58">
        <v>118000</v>
      </c>
      <c r="F115" s="42">
        <v>118000</v>
      </c>
    </row>
    <row r="116" spans="1:6" ht="15" customHeight="1">
      <c r="A116" s="85"/>
      <c r="B116" s="11">
        <v>1010</v>
      </c>
      <c r="C116" s="27" t="s">
        <v>41</v>
      </c>
      <c r="D116" s="13">
        <v>0</v>
      </c>
      <c r="E116" s="15">
        <v>540000</v>
      </c>
      <c r="F116" s="43">
        <v>540000</v>
      </c>
    </row>
    <row r="117" spans="1:6" ht="15" customHeight="1">
      <c r="A117" s="85"/>
      <c r="B117" s="11">
        <v>1355</v>
      </c>
      <c r="C117" s="12" t="s">
        <v>88</v>
      </c>
      <c r="D117" s="13">
        <v>0</v>
      </c>
      <c r="E117" s="15">
        <v>1168000</v>
      </c>
      <c r="F117" s="43">
        <v>1167897.89</v>
      </c>
    </row>
    <row r="118" spans="1:6" ht="15" customHeight="1">
      <c r="A118" s="85"/>
      <c r="B118" s="11">
        <v>3111</v>
      </c>
      <c r="C118" s="29" t="s">
        <v>37</v>
      </c>
      <c r="D118" s="13">
        <v>186000</v>
      </c>
      <c r="E118" s="15">
        <v>186000</v>
      </c>
      <c r="F118" s="43">
        <v>186000</v>
      </c>
    </row>
    <row r="119" spans="1:6" ht="15" customHeight="1">
      <c r="A119" s="85"/>
      <c r="B119" s="16">
        <v>3637</v>
      </c>
      <c r="C119" s="15" t="s">
        <v>35</v>
      </c>
      <c r="D119" s="13">
        <v>0</v>
      </c>
      <c r="E119" s="15">
        <v>4000</v>
      </c>
      <c r="F119" s="43">
        <v>3959.28</v>
      </c>
    </row>
    <row r="120" spans="1:6" ht="15" customHeight="1">
      <c r="A120" s="85"/>
      <c r="B120" s="16">
        <v>6402</v>
      </c>
      <c r="C120" s="26" t="s">
        <v>63</v>
      </c>
      <c r="D120" s="12">
        <v>0</v>
      </c>
      <c r="E120" s="15">
        <v>643000</v>
      </c>
      <c r="F120" s="43">
        <v>643049.61</v>
      </c>
    </row>
    <row r="121" spans="1:6" ht="15" customHeight="1">
      <c r="A121" s="85"/>
      <c r="B121" s="16">
        <v>7109</v>
      </c>
      <c r="C121" s="15" t="s">
        <v>66</v>
      </c>
      <c r="D121" s="13">
        <v>0</v>
      </c>
      <c r="E121" s="15">
        <f>160000-160000</f>
        <v>0</v>
      </c>
      <c r="F121" s="43">
        <f>160000-160000</f>
        <v>0</v>
      </c>
    </row>
    <row r="122" spans="1:6" ht="15" customHeight="1">
      <c r="A122" s="85"/>
      <c r="B122" s="16">
        <v>7402</v>
      </c>
      <c r="C122" s="15" t="s">
        <v>44</v>
      </c>
      <c r="D122" s="13">
        <v>0</v>
      </c>
      <c r="E122" s="15">
        <v>367000</v>
      </c>
      <c r="F122" s="43">
        <v>367000</v>
      </c>
    </row>
    <row r="123" spans="1:6" ht="15" customHeight="1">
      <c r="A123" s="85"/>
      <c r="B123" s="49">
        <v>7608</v>
      </c>
      <c r="C123" s="29" t="s">
        <v>38</v>
      </c>
      <c r="D123" s="12">
        <v>0</v>
      </c>
      <c r="E123" s="29">
        <v>22000</v>
      </c>
      <c r="F123" s="61">
        <f>21780-12753</f>
        <v>9027</v>
      </c>
    </row>
    <row r="124" spans="1:6" ht="15" customHeight="1">
      <c r="A124" s="85"/>
      <c r="B124" s="16">
        <v>7119</v>
      </c>
      <c r="C124" s="15" t="s">
        <v>93</v>
      </c>
      <c r="D124" s="13">
        <v>0</v>
      </c>
      <c r="E124" s="15">
        <v>50000</v>
      </c>
      <c r="F124" s="43">
        <v>50000</v>
      </c>
    </row>
    <row r="125" spans="1:6" ht="15" customHeight="1" thickBot="1">
      <c r="A125" s="85"/>
      <c r="B125" s="16">
        <v>14032</v>
      </c>
      <c r="C125" s="15" t="s">
        <v>93</v>
      </c>
      <c r="D125" s="13">
        <v>0</v>
      </c>
      <c r="E125" s="15">
        <v>350000</v>
      </c>
      <c r="F125" s="43">
        <f>350000-8358</f>
        <v>341642</v>
      </c>
    </row>
    <row r="126" spans="1:6" ht="15" customHeight="1" thickBot="1" thickTop="1">
      <c r="A126" s="85"/>
      <c r="B126" s="48"/>
      <c r="C126" s="31" t="s">
        <v>6</v>
      </c>
      <c r="D126" s="18">
        <f>SUM(D115:D125)</f>
        <v>304000</v>
      </c>
      <c r="E126" s="31">
        <f>SUM(E115:E125)</f>
        <v>3448000</v>
      </c>
      <c r="F126" s="71">
        <f>SUM(F115:F125)</f>
        <v>3426575.78</v>
      </c>
    </row>
    <row r="127" spans="1:6" ht="15" customHeight="1" thickBot="1">
      <c r="A127" s="85"/>
      <c r="B127" s="47"/>
      <c r="C127" s="32" t="s">
        <v>5</v>
      </c>
      <c r="D127" s="22">
        <v>45131000</v>
      </c>
      <c r="E127" s="33">
        <v>45131000</v>
      </c>
      <c r="F127" s="69">
        <v>45131000</v>
      </c>
    </row>
    <row r="128" spans="1:7" ht="15" customHeight="1" thickBot="1">
      <c r="A128" s="87"/>
      <c r="B128" s="38"/>
      <c r="C128" s="25" t="s">
        <v>57</v>
      </c>
      <c r="D128" s="34">
        <f>SUM(D126:D127)</f>
        <v>45435000</v>
      </c>
      <c r="E128" s="34">
        <f>SUM(E126:E127)</f>
        <v>48579000</v>
      </c>
      <c r="F128" s="35">
        <f>SUM(F126:F127)</f>
        <v>48557575.78</v>
      </c>
      <c r="G128" s="7"/>
    </row>
    <row r="129" spans="1:6" ht="15" customHeight="1">
      <c r="A129" s="84" t="s">
        <v>19</v>
      </c>
      <c r="B129" s="36">
        <v>91</v>
      </c>
      <c r="C129" s="26" t="s">
        <v>3</v>
      </c>
      <c r="D129" s="15">
        <v>79000</v>
      </c>
      <c r="E129" s="9">
        <v>79000</v>
      </c>
      <c r="F129" s="14">
        <v>79000</v>
      </c>
    </row>
    <row r="130" spans="1:6" ht="15" customHeight="1">
      <c r="A130" s="85"/>
      <c r="B130" s="36">
        <v>93</v>
      </c>
      <c r="C130" s="26" t="s">
        <v>52</v>
      </c>
      <c r="D130" s="15">
        <v>479000</v>
      </c>
      <c r="E130" s="13">
        <v>479000</v>
      </c>
      <c r="F130" s="28">
        <f>114950+360000</f>
        <v>474950</v>
      </c>
    </row>
    <row r="131" spans="1:6" ht="15" customHeight="1">
      <c r="A131" s="85"/>
      <c r="B131" s="36">
        <v>93</v>
      </c>
      <c r="C131" s="26" t="s">
        <v>60</v>
      </c>
      <c r="D131" s="29">
        <f>2095000+9000000</f>
        <v>11095000</v>
      </c>
      <c r="E131" s="12">
        <f>2095000+9000000-5920000</f>
        <v>5175000</v>
      </c>
      <c r="F131" s="28">
        <f>6600+4800+11200+5400+25600+2336138.32+663084.83+2113689.94</f>
        <v>5166513.09</v>
      </c>
    </row>
    <row r="132" spans="1:6" ht="15" customHeight="1">
      <c r="A132" s="85"/>
      <c r="B132" s="113">
        <v>93</v>
      </c>
      <c r="C132" s="27" t="s">
        <v>89</v>
      </c>
      <c r="D132" s="29">
        <v>0</v>
      </c>
      <c r="E132" s="12">
        <v>195000</v>
      </c>
      <c r="F132" s="28">
        <v>195000</v>
      </c>
    </row>
    <row r="133" spans="1:6" ht="15" customHeight="1" thickBot="1">
      <c r="A133" s="107"/>
      <c r="B133" s="47">
        <v>93</v>
      </c>
      <c r="C133" s="105" t="s">
        <v>102</v>
      </c>
      <c r="D133" s="95">
        <v>0</v>
      </c>
      <c r="E133" s="39">
        <v>3559000</v>
      </c>
      <c r="F133" s="55">
        <f>2318416.63+872177.68+368348.78</f>
        <v>3558943.09</v>
      </c>
    </row>
    <row r="134" spans="1:6" ht="15" customHeight="1">
      <c r="A134" s="84" t="s">
        <v>19</v>
      </c>
      <c r="B134" s="66">
        <v>1355</v>
      </c>
      <c r="C134" s="9" t="s">
        <v>88</v>
      </c>
      <c r="D134" s="121">
        <v>0</v>
      </c>
      <c r="E134" s="122">
        <v>1000</v>
      </c>
      <c r="F134" s="123">
        <v>1555.92</v>
      </c>
    </row>
    <row r="135" spans="1:6" ht="15" customHeight="1" thickBot="1">
      <c r="A135" s="85"/>
      <c r="B135" s="11">
        <v>6330</v>
      </c>
      <c r="C135" s="12" t="s">
        <v>112</v>
      </c>
      <c r="D135" s="63">
        <v>0</v>
      </c>
      <c r="E135" s="52">
        <f>2000000-2000000</f>
        <v>0</v>
      </c>
      <c r="F135" s="98">
        <v>0</v>
      </c>
    </row>
    <row r="136" spans="1:6" ht="15" customHeight="1" thickBot="1" thickTop="1">
      <c r="A136" s="85"/>
      <c r="B136" s="37"/>
      <c r="C136" s="31" t="s">
        <v>6</v>
      </c>
      <c r="D136" s="33">
        <f>SUM(D129:D135)</f>
        <v>11653000</v>
      </c>
      <c r="E136" s="22">
        <f>SUM(E129:E135)</f>
        <v>9488000</v>
      </c>
      <c r="F136" s="23">
        <f>SUM(F129:F135)</f>
        <v>9475962.1</v>
      </c>
    </row>
    <row r="137" spans="1:6" ht="15" customHeight="1" thickBot="1">
      <c r="A137" s="85"/>
      <c r="B137" s="38"/>
      <c r="C137" s="32" t="s">
        <v>5</v>
      </c>
      <c r="D137" s="33">
        <v>16038000</v>
      </c>
      <c r="E137" s="22">
        <v>16038000</v>
      </c>
      <c r="F137" s="23">
        <v>16038000</v>
      </c>
    </row>
    <row r="138" spans="1:6" ht="15" customHeight="1" thickBot="1">
      <c r="A138" s="88"/>
      <c r="B138" s="38"/>
      <c r="C138" s="25" t="s">
        <v>57</v>
      </c>
      <c r="D138" s="34">
        <f>SUM(D136:D137)</f>
        <v>27691000</v>
      </c>
      <c r="E138" s="25">
        <f>SUM(E136:E137)</f>
        <v>25526000</v>
      </c>
      <c r="F138" s="106">
        <f>SUM(F136:F137)</f>
        <v>25513962.1</v>
      </c>
    </row>
    <row r="139" spans="1:6" ht="15" customHeight="1">
      <c r="A139" s="84" t="s">
        <v>20</v>
      </c>
      <c r="B139" s="66">
        <v>91</v>
      </c>
      <c r="C139" s="58" t="s">
        <v>3</v>
      </c>
      <c r="D139" s="58">
        <v>33000</v>
      </c>
      <c r="E139" s="9">
        <v>33000</v>
      </c>
      <c r="F139" s="10">
        <v>33000</v>
      </c>
    </row>
    <row r="140" spans="1:6" ht="15" customHeight="1">
      <c r="A140" s="85"/>
      <c r="B140" s="49">
        <v>7102</v>
      </c>
      <c r="C140" s="29" t="s">
        <v>74</v>
      </c>
      <c r="D140" s="29">
        <v>0</v>
      </c>
      <c r="E140" s="12">
        <v>80000</v>
      </c>
      <c r="F140" s="28">
        <v>80000</v>
      </c>
    </row>
    <row r="141" spans="1:6" ht="15" customHeight="1">
      <c r="A141" s="85"/>
      <c r="B141" s="16">
        <v>3111</v>
      </c>
      <c r="C141" s="15" t="s">
        <v>37</v>
      </c>
      <c r="D141" s="15">
        <v>2000</v>
      </c>
      <c r="E141" s="13">
        <v>2000</v>
      </c>
      <c r="F141" s="14">
        <v>1550</v>
      </c>
    </row>
    <row r="142" spans="1:6" ht="15" customHeight="1" thickBot="1">
      <c r="A142" s="112"/>
      <c r="B142" s="46">
        <v>7402</v>
      </c>
      <c r="C142" s="67" t="s">
        <v>44</v>
      </c>
      <c r="D142" s="97">
        <v>0</v>
      </c>
      <c r="E142" s="44">
        <v>40000</v>
      </c>
      <c r="F142" s="14">
        <v>40000</v>
      </c>
    </row>
    <row r="143" spans="1:6" ht="15" customHeight="1" thickBot="1" thickTop="1">
      <c r="A143" s="86"/>
      <c r="B143" s="37"/>
      <c r="C143" s="31" t="s">
        <v>6</v>
      </c>
      <c r="D143" s="31">
        <f>SUM(D139:D142)</f>
        <v>35000</v>
      </c>
      <c r="E143" s="18">
        <f>SUM(E139:E142)</f>
        <v>155000</v>
      </c>
      <c r="F143" s="19">
        <f>SUM(F139:F142)</f>
        <v>154550</v>
      </c>
    </row>
    <row r="144" spans="1:6" ht="15" customHeight="1" thickBot="1">
      <c r="A144" s="86"/>
      <c r="B144" s="38"/>
      <c r="C144" s="32" t="s">
        <v>5</v>
      </c>
      <c r="D144" s="33">
        <v>5798000</v>
      </c>
      <c r="E144" s="22">
        <v>5798000</v>
      </c>
      <c r="F144" s="23">
        <v>5798000</v>
      </c>
    </row>
    <row r="145" spans="1:7" ht="15" customHeight="1" thickBot="1">
      <c r="A145" s="107"/>
      <c r="B145" s="38"/>
      <c r="C145" s="25" t="s">
        <v>57</v>
      </c>
      <c r="D145" s="34">
        <f>SUM(D143:D144)</f>
        <v>5833000</v>
      </c>
      <c r="E145" s="25">
        <f>SUM(E143:E144)</f>
        <v>5953000</v>
      </c>
      <c r="F145" s="106">
        <f>SUM(F143:F144)</f>
        <v>5952550</v>
      </c>
      <c r="G145" s="7"/>
    </row>
    <row r="146" spans="1:6" ht="15" customHeight="1">
      <c r="A146" s="85" t="s">
        <v>21</v>
      </c>
      <c r="B146" s="8">
        <v>91</v>
      </c>
      <c r="C146" s="41" t="s">
        <v>3</v>
      </c>
      <c r="D146" s="58">
        <v>41000</v>
      </c>
      <c r="E146" s="9">
        <v>41000</v>
      </c>
      <c r="F146" s="10">
        <v>41000</v>
      </c>
    </row>
    <row r="147" spans="1:6" ht="15" customHeight="1">
      <c r="A147" s="85"/>
      <c r="B147" s="11">
        <v>1355</v>
      </c>
      <c r="C147" s="12" t="s">
        <v>88</v>
      </c>
      <c r="D147" s="15">
        <v>0</v>
      </c>
      <c r="E147" s="13">
        <v>1000</v>
      </c>
      <c r="F147" s="14">
        <v>259.32</v>
      </c>
    </row>
    <row r="148" spans="1:6" ht="15" customHeight="1" thickBot="1">
      <c r="A148" s="85"/>
      <c r="B148" s="11">
        <v>3111</v>
      </c>
      <c r="C148" s="29" t="s">
        <v>37</v>
      </c>
      <c r="D148" s="15">
        <v>2000</v>
      </c>
      <c r="E148" s="13">
        <v>2000</v>
      </c>
      <c r="F148" s="14">
        <v>1200</v>
      </c>
    </row>
    <row r="149" spans="1:6" ht="15" customHeight="1" thickBot="1" thickTop="1">
      <c r="A149" s="86"/>
      <c r="B149" s="62"/>
      <c r="C149" s="31" t="s">
        <v>6</v>
      </c>
      <c r="D149" s="31">
        <f>SUM(D146:D148)</f>
        <v>43000</v>
      </c>
      <c r="E149" s="18">
        <f>SUM(E146:E148)</f>
        <v>44000</v>
      </c>
      <c r="F149" s="19">
        <f>SUM(F146:F148)</f>
        <v>42459.32</v>
      </c>
    </row>
    <row r="150" spans="1:6" ht="15" customHeight="1" thickBot="1">
      <c r="A150" s="86"/>
      <c r="B150" s="38"/>
      <c r="C150" s="32" t="s">
        <v>5</v>
      </c>
      <c r="D150" s="33">
        <v>11700000</v>
      </c>
      <c r="E150" s="22">
        <v>11700000</v>
      </c>
      <c r="F150" s="23">
        <v>11700000</v>
      </c>
    </row>
    <row r="151" spans="1:7" ht="15" customHeight="1" thickBot="1">
      <c r="A151" s="86"/>
      <c r="B151" s="38"/>
      <c r="C151" s="25" t="s">
        <v>57</v>
      </c>
      <c r="D151" s="34">
        <f>SUM(D149:D150)</f>
        <v>11743000</v>
      </c>
      <c r="E151" s="25">
        <f>SUM(E149:E150)</f>
        <v>11744000</v>
      </c>
      <c r="F151" s="106">
        <f>SUM(F149:F150)</f>
        <v>11742459.32</v>
      </c>
      <c r="G151" s="7"/>
    </row>
    <row r="152" spans="1:7" ht="15" customHeight="1">
      <c r="A152" s="84" t="s">
        <v>22</v>
      </c>
      <c r="B152" s="16">
        <v>93</v>
      </c>
      <c r="C152" s="15" t="s">
        <v>59</v>
      </c>
      <c r="D152" s="9">
        <v>140000</v>
      </c>
      <c r="E152" s="26">
        <v>140000</v>
      </c>
      <c r="F152" s="42">
        <f>5381.35+18582.16+116036.49</f>
        <v>140000</v>
      </c>
      <c r="G152" s="7"/>
    </row>
    <row r="153" spans="1:7" ht="15" customHeight="1">
      <c r="A153" s="85"/>
      <c r="B153" s="11">
        <v>93</v>
      </c>
      <c r="C153" s="29" t="s">
        <v>76</v>
      </c>
      <c r="D153" s="12">
        <v>0</v>
      </c>
      <c r="E153" s="27">
        <v>2036000</v>
      </c>
      <c r="F153" s="61">
        <f>1090923.9+944271.9</f>
        <v>2035195.7999999998</v>
      </c>
      <c r="G153" s="7"/>
    </row>
    <row r="154" spans="1:7" ht="15" customHeight="1">
      <c r="A154" s="85"/>
      <c r="B154" s="11">
        <v>1030</v>
      </c>
      <c r="C154" s="29" t="s">
        <v>80</v>
      </c>
      <c r="D154" s="12">
        <v>0</v>
      </c>
      <c r="E154" s="27">
        <v>1067000</v>
      </c>
      <c r="F154" s="61">
        <v>623222.88</v>
      </c>
      <c r="G154" s="7"/>
    </row>
    <row r="155" spans="1:7" ht="15" customHeight="1" thickBot="1">
      <c r="A155" s="85"/>
      <c r="B155" s="50">
        <v>3637</v>
      </c>
      <c r="C155" s="63" t="s">
        <v>35</v>
      </c>
      <c r="D155" s="52">
        <v>0</v>
      </c>
      <c r="E155" s="51">
        <v>4000</v>
      </c>
      <c r="F155" s="60">
        <v>4000</v>
      </c>
      <c r="G155" s="7"/>
    </row>
    <row r="156" spans="1:7" ht="15" customHeight="1" thickBot="1" thickTop="1">
      <c r="A156" s="85"/>
      <c r="B156" s="47"/>
      <c r="C156" s="33" t="s">
        <v>6</v>
      </c>
      <c r="D156" s="22">
        <f>SUM(D152:D155)</f>
        <v>140000</v>
      </c>
      <c r="E156" s="72">
        <f>SUM(E152:E155)</f>
        <v>3247000</v>
      </c>
      <c r="F156" s="69">
        <f>SUM(F152:F155)</f>
        <v>2802418.6799999997</v>
      </c>
      <c r="G156" s="7"/>
    </row>
    <row r="157" spans="1:7" ht="15" customHeight="1" thickBot="1">
      <c r="A157" s="85"/>
      <c r="B157" s="108"/>
      <c r="C157" s="74" t="s">
        <v>5</v>
      </c>
      <c r="D157" s="75">
        <v>6954000</v>
      </c>
      <c r="E157" s="104">
        <v>6954000</v>
      </c>
      <c r="F157" s="100">
        <v>6954000</v>
      </c>
      <c r="G157" s="7"/>
    </row>
    <row r="158" spans="1:6" ht="15" customHeight="1" thickBot="1">
      <c r="A158" s="88"/>
      <c r="B158" s="38"/>
      <c r="C158" s="25" t="s">
        <v>57</v>
      </c>
      <c r="D158" s="25">
        <f>SUM(D156:D157)</f>
        <v>7094000</v>
      </c>
      <c r="E158" s="34">
        <f>SUM(E156:E157)</f>
        <v>10201000</v>
      </c>
      <c r="F158" s="35">
        <f>SUM(F156:F157)</f>
        <v>9756418.68</v>
      </c>
    </row>
    <row r="159" spans="1:6" ht="15" customHeight="1">
      <c r="A159" s="84" t="s">
        <v>23</v>
      </c>
      <c r="B159" s="8">
        <v>91</v>
      </c>
      <c r="C159" s="41" t="s">
        <v>3</v>
      </c>
      <c r="D159" s="58">
        <v>71000</v>
      </c>
      <c r="E159" s="58">
        <v>71000</v>
      </c>
      <c r="F159" s="42">
        <v>71000</v>
      </c>
    </row>
    <row r="160" spans="1:6" ht="15" customHeight="1">
      <c r="A160" s="85"/>
      <c r="B160" s="113">
        <v>93</v>
      </c>
      <c r="C160" s="27" t="s">
        <v>113</v>
      </c>
      <c r="D160" s="29">
        <v>1303000</v>
      </c>
      <c r="E160" s="29">
        <f>1303000-1232000</f>
        <v>71000</v>
      </c>
      <c r="F160" s="61">
        <v>70110</v>
      </c>
    </row>
    <row r="161" spans="1:6" ht="15" customHeight="1">
      <c r="A161" s="85"/>
      <c r="B161" s="11">
        <v>1355</v>
      </c>
      <c r="C161" s="12" t="s">
        <v>88</v>
      </c>
      <c r="D161" s="29">
        <v>0</v>
      </c>
      <c r="E161" s="29">
        <v>1000</v>
      </c>
      <c r="F161" s="61">
        <v>129.66</v>
      </c>
    </row>
    <row r="162" spans="1:6" ht="15" customHeight="1" thickBot="1">
      <c r="A162" s="85"/>
      <c r="B162" s="65">
        <v>7402</v>
      </c>
      <c r="C162" s="51" t="s">
        <v>44</v>
      </c>
      <c r="D162" s="97">
        <v>0</v>
      </c>
      <c r="E162" s="97">
        <v>48000</v>
      </c>
      <c r="F162" s="59">
        <v>48000</v>
      </c>
    </row>
    <row r="163" spans="1:6" ht="15" customHeight="1" thickBot="1" thickTop="1">
      <c r="A163" s="86"/>
      <c r="B163" s="48"/>
      <c r="C163" s="31" t="s">
        <v>6</v>
      </c>
      <c r="D163" s="31">
        <f>SUM(D159:D162)</f>
        <v>1374000</v>
      </c>
      <c r="E163" s="31">
        <f>SUM(E159:E162)</f>
        <v>191000</v>
      </c>
      <c r="F163" s="71">
        <f>SUM(F159:F162)</f>
        <v>189239.66</v>
      </c>
    </row>
    <row r="164" spans="1:6" ht="15" customHeight="1" thickBot="1">
      <c r="A164" s="85"/>
      <c r="B164" s="108"/>
      <c r="C164" s="76" t="s">
        <v>5</v>
      </c>
      <c r="D164" s="120">
        <v>8139000</v>
      </c>
      <c r="E164" s="120">
        <v>8139000</v>
      </c>
      <c r="F164" s="78">
        <v>8139000</v>
      </c>
    </row>
    <row r="165" spans="1:6" ht="15" customHeight="1" thickBot="1">
      <c r="A165" s="88"/>
      <c r="B165" s="38"/>
      <c r="C165" s="25" t="s">
        <v>57</v>
      </c>
      <c r="D165" s="34">
        <f>SUM(D163:D164)</f>
        <v>9513000</v>
      </c>
      <c r="E165" s="96">
        <f>SUM(E163:E164)</f>
        <v>8330000</v>
      </c>
      <c r="F165" s="35">
        <f>SUM(F163:F164)</f>
        <v>8328239.66</v>
      </c>
    </row>
    <row r="166" spans="1:6" ht="15" customHeight="1" thickBot="1">
      <c r="A166" s="129" t="s">
        <v>24</v>
      </c>
      <c r="B166" s="64">
        <v>91</v>
      </c>
      <c r="C166" s="124" t="s">
        <v>3</v>
      </c>
      <c r="D166" s="125">
        <v>80000</v>
      </c>
      <c r="E166" s="64">
        <v>80000</v>
      </c>
      <c r="F166" s="126">
        <v>80000</v>
      </c>
    </row>
    <row r="167" spans="1:6" ht="15" customHeight="1">
      <c r="A167" s="84" t="s">
        <v>24</v>
      </c>
      <c r="B167" s="36">
        <v>93</v>
      </c>
      <c r="C167" s="26" t="s">
        <v>65</v>
      </c>
      <c r="D167" s="15">
        <v>4886000</v>
      </c>
      <c r="E167" s="13">
        <v>4886000</v>
      </c>
      <c r="F167" s="14">
        <v>4886000</v>
      </c>
    </row>
    <row r="168" spans="1:6" ht="15" customHeight="1">
      <c r="A168" s="85"/>
      <c r="B168" s="11">
        <v>1010</v>
      </c>
      <c r="C168" s="27" t="s">
        <v>41</v>
      </c>
      <c r="D168" s="15">
        <v>0</v>
      </c>
      <c r="E168" s="13">
        <v>369000</v>
      </c>
      <c r="F168" s="14">
        <v>252954</v>
      </c>
    </row>
    <row r="169" spans="1:6" ht="15" customHeight="1">
      <c r="A169" s="85"/>
      <c r="B169" s="11">
        <v>1355</v>
      </c>
      <c r="C169" s="12" t="s">
        <v>88</v>
      </c>
      <c r="D169" s="15">
        <v>0</v>
      </c>
      <c r="E169" s="13">
        <f>1392000+741000</f>
        <v>2133000</v>
      </c>
      <c r="F169" s="14">
        <f>1392463.13+740677.35</f>
        <v>2133140.48</v>
      </c>
    </row>
    <row r="170" spans="1:6" ht="15" customHeight="1">
      <c r="A170" s="85"/>
      <c r="B170" s="11">
        <v>3111</v>
      </c>
      <c r="C170" s="29" t="s">
        <v>37</v>
      </c>
      <c r="D170" s="15">
        <v>30000</v>
      </c>
      <c r="E170" s="13">
        <v>30000</v>
      </c>
      <c r="F170" s="14">
        <v>30000</v>
      </c>
    </row>
    <row r="171" spans="1:6" ht="15" customHeight="1">
      <c r="A171" s="112"/>
      <c r="B171" s="11">
        <v>6330</v>
      </c>
      <c r="C171" s="113" t="s">
        <v>106</v>
      </c>
      <c r="D171" s="29">
        <v>0</v>
      </c>
      <c r="E171" s="12">
        <v>686000</v>
      </c>
      <c r="F171" s="28">
        <v>686000</v>
      </c>
    </row>
    <row r="172" spans="1:6" ht="15" customHeight="1">
      <c r="A172" s="85"/>
      <c r="B172" s="16">
        <v>6402</v>
      </c>
      <c r="C172" s="26" t="s">
        <v>63</v>
      </c>
      <c r="D172" s="12">
        <v>0</v>
      </c>
      <c r="E172" s="13">
        <v>17000</v>
      </c>
      <c r="F172" s="14">
        <v>16374.27</v>
      </c>
    </row>
    <row r="173" spans="1:6" ht="15" customHeight="1">
      <c r="A173" s="112"/>
      <c r="B173" s="16">
        <v>7102</v>
      </c>
      <c r="C173" s="26" t="s">
        <v>75</v>
      </c>
      <c r="D173" s="15">
        <v>0</v>
      </c>
      <c r="E173" s="13">
        <v>350000</v>
      </c>
      <c r="F173" s="14">
        <v>350000</v>
      </c>
    </row>
    <row r="174" spans="1:6" ht="15" customHeight="1" thickBot="1">
      <c r="A174" s="112"/>
      <c r="B174" s="46">
        <v>7402</v>
      </c>
      <c r="C174" s="67" t="s">
        <v>44</v>
      </c>
      <c r="D174" s="15">
        <v>0</v>
      </c>
      <c r="E174" s="13">
        <v>215000</v>
      </c>
      <c r="F174" s="14">
        <v>215000</v>
      </c>
    </row>
    <row r="175" spans="1:6" ht="15" customHeight="1" thickBot="1" thickTop="1">
      <c r="A175" s="85"/>
      <c r="B175" s="37"/>
      <c r="C175" s="31" t="s">
        <v>6</v>
      </c>
      <c r="D175" s="31">
        <f>SUM(D166:D174)</f>
        <v>4996000</v>
      </c>
      <c r="E175" s="18">
        <f>SUM(E166:E174)</f>
        <v>8766000</v>
      </c>
      <c r="F175" s="19">
        <f>SUM(F166:F174)</f>
        <v>8649468.75</v>
      </c>
    </row>
    <row r="176" spans="1:6" ht="15" customHeight="1" thickBot="1">
      <c r="A176" s="85"/>
      <c r="B176" s="38"/>
      <c r="C176" s="32" t="s">
        <v>5</v>
      </c>
      <c r="D176" s="33">
        <v>15727000</v>
      </c>
      <c r="E176" s="22">
        <v>15727000</v>
      </c>
      <c r="F176" s="23">
        <v>15727000</v>
      </c>
    </row>
    <row r="177" spans="1:7" ht="15" customHeight="1" thickBot="1">
      <c r="A177" s="87"/>
      <c r="B177" s="47"/>
      <c r="C177" s="25" t="s">
        <v>57</v>
      </c>
      <c r="D177" s="34">
        <f>SUM(D175:D176)</f>
        <v>20723000</v>
      </c>
      <c r="E177" s="25">
        <f>SUM(E175:E176)</f>
        <v>24493000</v>
      </c>
      <c r="F177" s="106">
        <f>SUM(F175:F176)</f>
        <v>24376468.75</v>
      </c>
      <c r="G177" s="7"/>
    </row>
    <row r="178" spans="1:6" ht="15" customHeight="1">
      <c r="A178" s="84" t="s">
        <v>25</v>
      </c>
      <c r="B178" s="8">
        <v>91</v>
      </c>
      <c r="C178" s="58" t="s">
        <v>3</v>
      </c>
      <c r="D178" s="58">
        <v>117000</v>
      </c>
      <c r="E178" s="9">
        <v>117000</v>
      </c>
      <c r="F178" s="10">
        <v>117000</v>
      </c>
    </row>
    <row r="179" spans="1:6" ht="15" customHeight="1">
      <c r="A179" s="85"/>
      <c r="B179" s="36">
        <v>211</v>
      </c>
      <c r="C179" s="26" t="s">
        <v>61</v>
      </c>
      <c r="D179" s="15">
        <v>0</v>
      </c>
      <c r="E179" s="13">
        <v>100000</v>
      </c>
      <c r="F179" s="14">
        <v>100000</v>
      </c>
    </row>
    <row r="180" spans="1:6" ht="15" customHeight="1">
      <c r="A180" s="85"/>
      <c r="B180" s="16">
        <v>1010</v>
      </c>
      <c r="C180" s="15" t="s">
        <v>42</v>
      </c>
      <c r="D180" s="15">
        <v>0</v>
      </c>
      <c r="E180" s="13">
        <v>773000</v>
      </c>
      <c r="F180" s="14">
        <f>773000-471000</f>
        <v>302000</v>
      </c>
    </row>
    <row r="181" spans="1:6" ht="15" customHeight="1">
      <c r="A181" s="85"/>
      <c r="B181" s="49">
        <v>1030</v>
      </c>
      <c r="C181" s="29" t="s">
        <v>43</v>
      </c>
      <c r="D181" s="29">
        <f>32000+70000</f>
        <v>102000</v>
      </c>
      <c r="E181" s="12">
        <f>32000+70000</f>
        <v>102000</v>
      </c>
      <c r="F181" s="28">
        <v>102099</v>
      </c>
    </row>
    <row r="182" spans="1:6" ht="15" customHeight="1">
      <c r="A182" s="85"/>
      <c r="B182" s="16">
        <v>1030</v>
      </c>
      <c r="C182" s="15" t="s">
        <v>68</v>
      </c>
      <c r="D182" s="15">
        <v>19000</v>
      </c>
      <c r="E182" s="13">
        <v>19000</v>
      </c>
      <c r="F182" s="14">
        <v>18226</v>
      </c>
    </row>
    <row r="183" spans="1:6" ht="15" customHeight="1">
      <c r="A183" s="85"/>
      <c r="B183" s="16">
        <v>1030</v>
      </c>
      <c r="C183" s="15" t="s">
        <v>67</v>
      </c>
      <c r="D183" s="15">
        <v>0</v>
      </c>
      <c r="E183" s="13">
        <f>407000+408000</f>
        <v>815000</v>
      </c>
      <c r="F183" s="14">
        <v>813784</v>
      </c>
    </row>
    <row r="184" spans="1:6" ht="15" customHeight="1">
      <c r="A184" s="85"/>
      <c r="B184" s="16">
        <v>1030</v>
      </c>
      <c r="C184" s="15" t="s">
        <v>103</v>
      </c>
      <c r="D184" s="15">
        <v>0</v>
      </c>
      <c r="E184" s="13">
        <v>368000</v>
      </c>
      <c r="F184" s="14">
        <f>348058.63+6969.6</f>
        <v>355028.23</v>
      </c>
    </row>
    <row r="185" spans="1:6" ht="15" customHeight="1">
      <c r="A185" s="85"/>
      <c r="B185" s="11">
        <v>1355</v>
      </c>
      <c r="C185" s="12" t="s">
        <v>88</v>
      </c>
      <c r="D185" s="15">
        <v>0</v>
      </c>
      <c r="E185" s="13">
        <f>1474000+1527000</f>
        <v>3001000</v>
      </c>
      <c r="F185" s="14">
        <f>1474579.15+1527647.02</f>
        <v>3002226.17</v>
      </c>
    </row>
    <row r="186" spans="1:6" ht="15" customHeight="1">
      <c r="A186" s="85"/>
      <c r="B186" s="11">
        <v>3111</v>
      </c>
      <c r="C186" s="29" t="s">
        <v>37</v>
      </c>
      <c r="D186" s="29">
        <v>54000</v>
      </c>
      <c r="E186" s="12">
        <v>54000</v>
      </c>
      <c r="F186" s="28">
        <v>54000</v>
      </c>
    </row>
    <row r="187" spans="1:6" ht="15" customHeight="1">
      <c r="A187" s="85"/>
      <c r="B187" s="101">
        <v>6330</v>
      </c>
      <c r="C187" s="102" t="s">
        <v>65</v>
      </c>
      <c r="D187" s="29">
        <v>0</v>
      </c>
      <c r="E187" s="12">
        <v>5097000</v>
      </c>
      <c r="F187" s="14">
        <f>4263155+833845</f>
        <v>5097000</v>
      </c>
    </row>
    <row r="188" spans="1:6" ht="15" customHeight="1">
      <c r="A188" s="85"/>
      <c r="B188" s="101">
        <v>6330</v>
      </c>
      <c r="C188" s="102" t="s">
        <v>95</v>
      </c>
      <c r="D188" s="29">
        <v>0</v>
      </c>
      <c r="E188" s="12">
        <v>12049000</v>
      </c>
      <c r="F188" s="14">
        <f>1429574.83+1053502.46+9552390.18+11708.92</f>
        <v>12047176.389999999</v>
      </c>
    </row>
    <row r="189" spans="1:6" ht="15" customHeight="1" thickBot="1">
      <c r="A189" s="85"/>
      <c r="B189" s="65">
        <v>7402</v>
      </c>
      <c r="C189" s="51" t="s">
        <v>44</v>
      </c>
      <c r="D189" s="97">
        <v>0</v>
      </c>
      <c r="E189" s="44">
        <v>185000</v>
      </c>
      <c r="F189" s="14">
        <v>185000</v>
      </c>
    </row>
    <row r="190" spans="1:6" ht="15" customHeight="1" thickBot="1" thickTop="1">
      <c r="A190" s="86"/>
      <c r="B190" s="48"/>
      <c r="C190" s="31" t="s">
        <v>6</v>
      </c>
      <c r="D190" s="31">
        <f>SUM(D178:D189)</f>
        <v>292000</v>
      </c>
      <c r="E190" s="18">
        <f>SUM(E178:E189)</f>
        <v>22680000</v>
      </c>
      <c r="F190" s="19">
        <f>SUM(F178:F189)</f>
        <v>22193539.79</v>
      </c>
    </row>
    <row r="191" spans="1:6" ht="15" customHeight="1" thickBot="1">
      <c r="A191" s="86"/>
      <c r="B191" s="47"/>
      <c r="C191" s="32" t="s">
        <v>5</v>
      </c>
      <c r="D191" s="33">
        <v>35925000</v>
      </c>
      <c r="E191" s="22">
        <v>35925000</v>
      </c>
      <c r="F191" s="23">
        <v>35925000</v>
      </c>
    </row>
    <row r="192" spans="1:7" ht="15" customHeight="1" thickBot="1">
      <c r="A192" s="87"/>
      <c r="B192" s="47"/>
      <c r="C192" s="25" t="s">
        <v>57</v>
      </c>
      <c r="D192" s="34">
        <f>SUM(D190:D191)</f>
        <v>36217000</v>
      </c>
      <c r="E192" s="25">
        <f>SUM(E190:E191)</f>
        <v>58605000</v>
      </c>
      <c r="F192" s="106">
        <f>SUM(F190:F191)</f>
        <v>58118539.79</v>
      </c>
      <c r="G192" s="7"/>
    </row>
    <row r="193" spans="1:6" ht="15" customHeight="1">
      <c r="A193" s="84" t="s">
        <v>26</v>
      </c>
      <c r="B193" s="8">
        <v>91</v>
      </c>
      <c r="C193" s="41" t="s">
        <v>3</v>
      </c>
      <c r="D193" s="58">
        <v>72000</v>
      </c>
      <c r="E193" s="9">
        <v>72000</v>
      </c>
      <c r="F193" s="10">
        <v>72000</v>
      </c>
    </row>
    <row r="194" spans="1:6" ht="15" customHeight="1">
      <c r="A194" s="85"/>
      <c r="B194" s="11">
        <v>1355</v>
      </c>
      <c r="C194" s="12" t="s">
        <v>88</v>
      </c>
      <c r="D194" s="15">
        <v>0</v>
      </c>
      <c r="E194" s="13">
        <v>7000</v>
      </c>
      <c r="F194" s="14">
        <v>7675.18</v>
      </c>
    </row>
    <row r="195" spans="1:6" ht="15" customHeight="1">
      <c r="A195" s="85"/>
      <c r="B195" s="11">
        <v>3111</v>
      </c>
      <c r="C195" s="27" t="s">
        <v>37</v>
      </c>
      <c r="D195" s="29">
        <v>5000</v>
      </c>
      <c r="E195" s="12">
        <v>5000</v>
      </c>
      <c r="F195" s="28">
        <v>4045</v>
      </c>
    </row>
    <row r="196" spans="1:6" ht="15" customHeight="1" thickBot="1">
      <c r="A196" s="85"/>
      <c r="B196" s="50">
        <v>7402</v>
      </c>
      <c r="C196" s="51" t="s">
        <v>45</v>
      </c>
      <c r="D196" s="63">
        <v>0</v>
      </c>
      <c r="E196" s="52">
        <v>48000</v>
      </c>
      <c r="F196" s="98">
        <v>48000</v>
      </c>
    </row>
    <row r="197" spans="1:6" ht="15" customHeight="1" thickBot="1" thickTop="1">
      <c r="A197" s="85"/>
      <c r="B197" s="47"/>
      <c r="C197" s="33" t="s">
        <v>6</v>
      </c>
      <c r="D197" s="33">
        <f>SUM(D193:D196)</f>
        <v>77000</v>
      </c>
      <c r="E197" s="22">
        <f>SUM(E193:E196)</f>
        <v>132000</v>
      </c>
      <c r="F197" s="23">
        <f>SUM(F193:F196)</f>
        <v>131720.18</v>
      </c>
    </row>
    <row r="198" spans="1:6" ht="15" customHeight="1" thickBot="1">
      <c r="A198" s="86"/>
      <c r="B198" s="47"/>
      <c r="C198" s="32" t="s">
        <v>5</v>
      </c>
      <c r="D198" s="33">
        <v>13329000</v>
      </c>
      <c r="E198" s="22">
        <v>13329000</v>
      </c>
      <c r="F198" s="23">
        <v>13329000</v>
      </c>
    </row>
    <row r="199" spans="1:7" ht="15" customHeight="1" thickBot="1">
      <c r="A199" s="87"/>
      <c r="B199" s="40"/>
      <c r="C199" s="25" t="s">
        <v>10</v>
      </c>
      <c r="D199" s="34">
        <f>SUM(D197:D198)</f>
        <v>13406000</v>
      </c>
      <c r="E199" s="25">
        <f>SUM(E197:E198)</f>
        <v>13461000</v>
      </c>
      <c r="F199" s="106">
        <f>SUM(F197:F198)</f>
        <v>13460720.18</v>
      </c>
      <c r="G199" s="7"/>
    </row>
    <row r="200" spans="1:6" ht="15" customHeight="1">
      <c r="A200" s="89" t="s">
        <v>27</v>
      </c>
      <c r="B200" s="57">
        <v>3637</v>
      </c>
      <c r="C200" s="58" t="s">
        <v>35</v>
      </c>
      <c r="D200" s="9">
        <v>0</v>
      </c>
      <c r="E200" s="9">
        <v>3000</v>
      </c>
      <c r="F200" s="42">
        <v>0</v>
      </c>
    </row>
    <row r="201" spans="1:6" ht="15" customHeight="1">
      <c r="A201" s="90"/>
      <c r="B201" s="103">
        <v>1355</v>
      </c>
      <c r="C201" s="97" t="s">
        <v>88</v>
      </c>
      <c r="D201" s="44">
        <v>0</v>
      </c>
      <c r="E201" s="44">
        <f>1867000+1990000</f>
        <v>3857000</v>
      </c>
      <c r="F201" s="59">
        <f>1866678.42+1990570.37</f>
        <v>3857248.79</v>
      </c>
    </row>
    <row r="202" spans="1:6" ht="15" customHeight="1" thickBot="1">
      <c r="A202" s="90"/>
      <c r="B202" s="50">
        <v>6402</v>
      </c>
      <c r="C202" s="52" t="s">
        <v>63</v>
      </c>
      <c r="D202" s="52">
        <v>0</v>
      </c>
      <c r="E202" s="52">
        <v>1000</v>
      </c>
      <c r="F202" s="60">
        <v>784.26</v>
      </c>
    </row>
    <row r="203" spans="1:6" ht="15" customHeight="1" thickBot="1" thickTop="1">
      <c r="A203" s="90"/>
      <c r="B203" s="39"/>
      <c r="C203" s="33" t="s">
        <v>6</v>
      </c>
      <c r="D203" s="22">
        <f>SUM(D200:D202)</f>
        <v>0</v>
      </c>
      <c r="E203" s="22">
        <f>SUM(E200:E202)</f>
        <v>3861000</v>
      </c>
      <c r="F203" s="69">
        <f>SUM(F200:F202)</f>
        <v>3858033.05</v>
      </c>
    </row>
    <row r="204" spans="1:6" ht="15" customHeight="1" thickBot="1">
      <c r="A204" s="90"/>
      <c r="B204" s="39"/>
      <c r="C204" s="73" t="s">
        <v>5</v>
      </c>
      <c r="D204" s="22">
        <v>5754000</v>
      </c>
      <c r="E204" s="22">
        <v>5754000</v>
      </c>
      <c r="F204" s="69">
        <v>5754000</v>
      </c>
    </row>
    <row r="205" spans="1:6" ht="15" customHeight="1" thickBot="1">
      <c r="A205" s="91"/>
      <c r="B205" s="64"/>
      <c r="C205" s="25" t="s">
        <v>57</v>
      </c>
      <c r="D205" s="25">
        <f>SUM(D203:D204)</f>
        <v>5754000</v>
      </c>
      <c r="E205" s="25">
        <f>SUM(E203:E204)</f>
        <v>9615000</v>
      </c>
      <c r="F205" s="35">
        <f>SUM(F203:F204)</f>
        <v>9612033.05</v>
      </c>
    </row>
    <row r="206" spans="1:6" ht="15" customHeight="1">
      <c r="A206" s="84" t="s">
        <v>28</v>
      </c>
      <c r="B206" s="9">
        <v>91</v>
      </c>
      <c r="C206" s="58" t="s">
        <v>3</v>
      </c>
      <c r="D206" s="9">
        <v>94000</v>
      </c>
      <c r="E206" s="9">
        <v>94000</v>
      </c>
      <c r="F206" s="42">
        <v>94000</v>
      </c>
    </row>
    <row r="207" spans="1:6" ht="15" customHeight="1">
      <c r="A207" s="112"/>
      <c r="B207" s="16">
        <v>1030</v>
      </c>
      <c r="C207" s="15" t="s">
        <v>81</v>
      </c>
      <c r="D207" s="13">
        <v>0</v>
      </c>
      <c r="E207" s="13">
        <v>1153000</v>
      </c>
      <c r="F207" s="43">
        <v>798242.31</v>
      </c>
    </row>
    <row r="208" spans="1:6" ht="15" customHeight="1">
      <c r="A208" s="112"/>
      <c r="B208" s="16">
        <v>1030</v>
      </c>
      <c r="C208" s="15" t="s">
        <v>104</v>
      </c>
      <c r="D208" s="13">
        <v>0</v>
      </c>
      <c r="E208" s="13">
        <v>432000</v>
      </c>
      <c r="F208" s="43">
        <v>431702.6</v>
      </c>
    </row>
    <row r="209" spans="1:6" ht="15" customHeight="1" thickBot="1">
      <c r="A209" s="85"/>
      <c r="B209" s="16">
        <v>6402</v>
      </c>
      <c r="C209" s="15" t="s">
        <v>63</v>
      </c>
      <c r="D209" s="13">
        <v>0</v>
      </c>
      <c r="E209" s="13">
        <v>57000</v>
      </c>
      <c r="F209" s="43">
        <v>57393.48</v>
      </c>
    </row>
    <row r="210" spans="1:6" ht="15" customHeight="1" thickBot="1" thickTop="1">
      <c r="A210" s="86"/>
      <c r="B210" s="48"/>
      <c r="C210" s="31" t="s">
        <v>6</v>
      </c>
      <c r="D210" s="18">
        <f>SUM(D206:D209)</f>
        <v>94000</v>
      </c>
      <c r="E210" s="18">
        <f>SUM(E206:E209)</f>
        <v>1736000</v>
      </c>
      <c r="F210" s="71">
        <f>SUM(F206:F209)</f>
        <v>1381338.3900000001</v>
      </c>
    </row>
    <row r="211" spans="1:6" ht="15" customHeight="1" thickBot="1">
      <c r="A211" s="86"/>
      <c r="B211" s="47"/>
      <c r="C211" s="32" t="s">
        <v>5</v>
      </c>
      <c r="D211" s="22">
        <v>26091000</v>
      </c>
      <c r="E211" s="22">
        <v>26091000</v>
      </c>
      <c r="F211" s="69">
        <v>26091000</v>
      </c>
    </row>
    <row r="212" spans="1:7" ht="15" customHeight="1" thickBot="1">
      <c r="A212" s="87"/>
      <c r="B212" s="47"/>
      <c r="C212" s="25" t="s">
        <v>57</v>
      </c>
      <c r="D212" s="25">
        <f>SUM(D210:D211)</f>
        <v>26185000</v>
      </c>
      <c r="E212" s="25">
        <f>SUM(E210:E211)</f>
        <v>27827000</v>
      </c>
      <c r="F212" s="35">
        <f>SUM(F210:F211)</f>
        <v>27472338.39</v>
      </c>
      <c r="G212" s="7"/>
    </row>
    <row r="213" spans="1:6" ht="15" customHeight="1">
      <c r="A213" s="84" t="s">
        <v>29</v>
      </c>
      <c r="B213" s="8">
        <v>91</v>
      </c>
      <c r="C213" s="41" t="s">
        <v>3</v>
      </c>
      <c r="D213" s="9">
        <v>78000</v>
      </c>
      <c r="E213" s="9">
        <v>78000</v>
      </c>
      <c r="F213" s="10">
        <v>78000</v>
      </c>
    </row>
    <row r="214" spans="1:6" ht="15" customHeight="1">
      <c r="A214" s="85"/>
      <c r="B214" s="36">
        <v>93</v>
      </c>
      <c r="C214" s="26" t="s">
        <v>89</v>
      </c>
      <c r="D214" s="13">
        <v>0</v>
      </c>
      <c r="E214" s="13">
        <v>33000</v>
      </c>
      <c r="F214" s="14">
        <v>32500</v>
      </c>
    </row>
    <row r="215" spans="1:6" ht="15" customHeight="1">
      <c r="A215" s="85"/>
      <c r="B215" s="36">
        <v>93</v>
      </c>
      <c r="C215" s="26" t="s">
        <v>92</v>
      </c>
      <c r="D215" s="13">
        <v>0</v>
      </c>
      <c r="E215" s="13">
        <f>30000-30000</f>
        <v>0</v>
      </c>
      <c r="F215" s="14">
        <f>30000-30000</f>
        <v>0</v>
      </c>
    </row>
    <row r="216" spans="1:6" ht="15" customHeight="1">
      <c r="A216" s="85"/>
      <c r="B216" s="49">
        <v>1030</v>
      </c>
      <c r="C216" s="27" t="s">
        <v>82</v>
      </c>
      <c r="D216" s="12">
        <v>0</v>
      </c>
      <c r="E216" s="12">
        <v>1541000</v>
      </c>
      <c r="F216" s="28">
        <v>1152620.56</v>
      </c>
    </row>
    <row r="217" spans="1:6" ht="15" customHeight="1">
      <c r="A217" s="85"/>
      <c r="B217" s="16">
        <v>1355</v>
      </c>
      <c r="C217" s="13" t="s">
        <v>88</v>
      </c>
      <c r="D217" s="13">
        <v>0</v>
      </c>
      <c r="E217" s="13">
        <v>1000</v>
      </c>
      <c r="F217" s="14">
        <v>817.58</v>
      </c>
    </row>
    <row r="218" spans="1:6" ht="15" customHeight="1">
      <c r="A218" s="85"/>
      <c r="B218" s="11">
        <v>3111</v>
      </c>
      <c r="C218" s="29" t="s">
        <v>37</v>
      </c>
      <c r="D218" s="13">
        <v>17000</v>
      </c>
      <c r="E218" s="13">
        <v>17000</v>
      </c>
      <c r="F218" s="14">
        <v>16830</v>
      </c>
    </row>
    <row r="219" spans="1:6" ht="15" customHeight="1" thickBot="1">
      <c r="A219" s="85"/>
      <c r="B219" s="65">
        <v>3637</v>
      </c>
      <c r="C219" s="63" t="s">
        <v>35</v>
      </c>
      <c r="D219" s="44">
        <v>0</v>
      </c>
      <c r="E219" s="44">
        <v>3000</v>
      </c>
      <c r="F219" s="14">
        <v>0</v>
      </c>
    </row>
    <row r="220" spans="1:6" ht="15" customHeight="1" thickBot="1" thickTop="1">
      <c r="A220" s="86"/>
      <c r="B220" s="48"/>
      <c r="C220" s="31" t="s">
        <v>6</v>
      </c>
      <c r="D220" s="18">
        <f>SUM(D213:D219)</f>
        <v>95000</v>
      </c>
      <c r="E220" s="18">
        <f>SUM(E213:E219)</f>
        <v>1673000</v>
      </c>
      <c r="F220" s="71">
        <f>SUM(F213:F219)</f>
        <v>1280768.1400000001</v>
      </c>
    </row>
    <row r="221" spans="1:6" ht="15" customHeight="1" thickBot="1">
      <c r="A221" s="86"/>
      <c r="B221" s="47"/>
      <c r="C221" s="32" t="s">
        <v>5</v>
      </c>
      <c r="D221" s="22">
        <v>22768000</v>
      </c>
      <c r="E221" s="22">
        <v>22768000</v>
      </c>
      <c r="F221" s="69">
        <v>22768000</v>
      </c>
    </row>
    <row r="222" spans="1:7" ht="15" customHeight="1" thickBot="1">
      <c r="A222" s="87"/>
      <c r="B222" s="47"/>
      <c r="C222" s="25" t="s">
        <v>57</v>
      </c>
      <c r="D222" s="25">
        <f>SUM(D220:D221)</f>
        <v>22863000</v>
      </c>
      <c r="E222" s="25">
        <f>SUM(E220:E221)</f>
        <v>24441000</v>
      </c>
      <c r="F222" s="35">
        <f>SUM(F220:F221)</f>
        <v>24048768.14</v>
      </c>
      <c r="G222" s="7"/>
    </row>
    <row r="223" spans="1:6" ht="15" customHeight="1">
      <c r="A223" s="84" t="s">
        <v>30</v>
      </c>
      <c r="B223" s="66">
        <v>90</v>
      </c>
      <c r="C223" s="41" t="s">
        <v>49</v>
      </c>
      <c r="D223" s="9">
        <v>1220000</v>
      </c>
      <c r="E223" s="9">
        <v>1220000</v>
      </c>
      <c r="F223" s="10">
        <v>1220000</v>
      </c>
    </row>
    <row r="224" spans="1:6" ht="15" customHeight="1">
      <c r="A224" s="85"/>
      <c r="B224" s="16">
        <v>91</v>
      </c>
      <c r="C224" s="26" t="s">
        <v>3</v>
      </c>
      <c r="D224" s="13">
        <v>98000</v>
      </c>
      <c r="E224" s="13">
        <v>98000</v>
      </c>
      <c r="F224" s="14">
        <v>98000</v>
      </c>
    </row>
    <row r="225" spans="1:6" ht="15" customHeight="1">
      <c r="A225" s="85"/>
      <c r="B225" s="16">
        <v>1030</v>
      </c>
      <c r="C225" s="26" t="s">
        <v>83</v>
      </c>
      <c r="D225" s="13">
        <v>0</v>
      </c>
      <c r="E225" s="13">
        <v>312000</v>
      </c>
      <c r="F225" s="14">
        <v>311496.88</v>
      </c>
    </row>
    <row r="226" spans="1:6" ht="15" customHeight="1">
      <c r="A226" s="85"/>
      <c r="B226" s="11">
        <v>1355</v>
      </c>
      <c r="C226" s="12" t="s">
        <v>88</v>
      </c>
      <c r="D226" s="13">
        <v>0</v>
      </c>
      <c r="E226" s="13">
        <v>3000</v>
      </c>
      <c r="F226" s="14">
        <v>3450.4</v>
      </c>
    </row>
    <row r="227" spans="1:6" ht="15" customHeight="1">
      <c r="A227" s="85"/>
      <c r="B227" s="11">
        <v>3111</v>
      </c>
      <c r="C227" s="29" t="s">
        <v>37</v>
      </c>
      <c r="D227" s="12">
        <v>27000</v>
      </c>
      <c r="E227" s="12">
        <v>27000</v>
      </c>
      <c r="F227" s="28">
        <v>26460</v>
      </c>
    </row>
    <row r="228" spans="1:6" ht="15" customHeight="1">
      <c r="A228" s="85"/>
      <c r="B228" s="49">
        <v>3637</v>
      </c>
      <c r="C228" s="29" t="s">
        <v>35</v>
      </c>
      <c r="D228" s="12">
        <v>0</v>
      </c>
      <c r="E228" s="12">
        <v>6000</v>
      </c>
      <c r="F228" s="28">
        <v>5932.61</v>
      </c>
    </row>
    <row r="229" spans="1:6" ht="15" customHeight="1">
      <c r="A229" s="85"/>
      <c r="B229" s="16">
        <v>7402</v>
      </c>
      <c r="C229" s="26" t="s">
        <v>44</v>
      </c>
      <c r="D229" s="13">
        <v>0</v>
      </c>
      <c r="E229" s="13">
        <v>158000</v>
      </c>
      <c r="F229" s="14">
        <v>158000</v>
      </c>
    </row>
    <row r="230" spans="1:6" ht="15" customHeight="1" thickBot="1">
      <c r="A230" s="85"/>
      <c r="B230" s="46">
        <v>7606</v>
      </c>
      <c r="C230" s="67" t="s">
        <v>51</v>
      </c>
      <c r="D230" s="44">
        <v>96000</v>
      </c>
      <c r="E230" s="44">
        <v>96000</v>
      </c>
      <c r="F230" s="14">
        <f>95200-5005</f>
        <v>90195</v>
      </c>
    </row>
    <row r="231" spans="1:6" ht="15" customHeight="1" thickBot="1" thickTop="1">
      <c r="A231" s="85"/>
      <c r="B231" s="37"/>
      <c r="C231" s="31" t="s">
        <v>6</v>
      </c>
      <c r="D231" s="18">
        <f>SUM(D223:D230)</f>
        <v>1441000</v>
      </c>
      <c r="E231" s="18">
        <f>SUM(E223:E230)</f>
        <v>1920000</v>
      </c>
      <c r="F231" s="71">
        <f>SUM(F223:F230)</f>
        <v>1913534.89</v>
      </c>
    </row>
    <row r="232" spans="1:6" ht="15" customHeight="1" thickBot="1">
      <c r="A232" s="88"/>
      <c r="B232" s="38"/>
      <c r="C232" s="76" t="s">
        <v>5</v>
      </c>
      <c r="D232" s="77">
        <v>28140000</v>
      </c>
      <c r="E232" s="77">
        <v>28140000</v>
      </c>
      <c r="F232" s="78">
        <v>28140000</v>
      </c>
    </row>
    <row r="233" spans="1:7" ht="15" customHeight="1" thickBot="1">
      <c r="A233" s="84" t="s">
        <v>30</v>
      </c>
      <c r="B233" s="68"/>
      <c r="C233" s="25" t="s">
        <v>57</v>
      </c>
      <c r="D233" s="25">
        <f>SUM(D231:D232)</f>
        <v>29581000</v>
      </c>
      <c r="E233" s="25">
        <f>SUM(E231:E232)</f>
        <v>30060000</v>
      </c>
      <c r="F233" s="35">
        <f>SUM(F231:F232)</f>
        <v>30053534.89</v>
      </c>
      <c r="G233" s="7"/>
    </row>
    <row r="234" spans="1:6" ht="15" customHeight="1">
      <c r="A234" s="84" t="s">
        <v>31</v>
      </c>
      <c r="B234" s="66">
        <v>93</v>
      </c>
      <c r="C234" s="58" t="s">
        <v>109</v>
      </c>
      <c r="D234" s="9">
        <v>0</v>
      </c>
      <c r="E234" s="9">
        <v>3000000</v>
      </c>
      <c r="F234" s="42">
        <v>3000000</v>
      </c>
    </row>
    <row r="235" spans="1:6" ht="15" customHeight="1">
      <c r="A235" s="85"/>
      <c r="B235" s="11">
        <v>1355</v>
      </c>
      <c r="C235" s="29" t="s">
        <v>88</v>
      </c>
      <c r="D235" s="12">
        <v>0</v>
      </c>
      <c r="E235" s="12">
        <v>1000</v>
      </c>
      <c r="F235" s="61">
        <v>259.32</v>
      </c>
    </row>
    <row r="236" spans="1:6" ht="15" customHeight="1">
      <c r="A236" s="85"/>
      <c r="B236" s="16">
        <v>3637</v>
      </c>
      <c r="C236" s="15" t="s">
        <v>35</v>
      </c>
      <c r="D236" s="13">
        <v>0</v>
      </c>
      <c r="E236" s="13">
        <v>3000</v>
      </c>
      <c r="F236" s="43">
        <v>3000</v>
      </c>
    </row>
    <row r="237" spans="1:6" ht="15" customHeight="1" thickBot="1">
      <c r="A237" s="85"/>
      <c r="B237" s="65">
        <v>6402</v>
      </c>
      <c r="C237" s="52" t="s">
        <v>63</v>
      </c>
      <c r="D237" s="52">
        <v>0</v>
      </c>
      <c r="E237" s="52">
        <v>5000</v>
      </c>
      <c r="F237" s="60">
        <v>4691.22</v>
      </c>
    </row>
    <row r="238" spans="1:6" ht="15" customHeight="1" thickBot="1" thickTop="1">
      <c r="A238" s="85"/>
      <c r="B238" s="38"/>
      <c r="C238" s="72" t="s">
        <v>6</v>
      </c>
      <c r="D238" s="22">
        <f>SUM(D234:D237)</f>
        <v>0</v>
      </c>
      <c r="E238" s="22">
        <f>SUM(E234:E237)</f>
        <v>3009000</v>
      </c>
      <c r="F238" s="69">
        <f>SUM(F234:F237)</f>
        <v>3007950.54</v>
      </c>
    </row>
    <row r="239" spans="1:6" ht="15" customHeight="1" thickBot="1">
      <c r="A239" s="85"/>
      <c r="B239" s="38"/>
      <c r="C239" s="73" t="s">
        <v>5</v>
      </c>
      <c r="D239" s="22">
        <v>6979000</v>
      </c>
      <c r="E239" s="22">
        <v>6979000</v>
      </c>
      <c r="F239" s="69">
        <v>6979000</v>
      </c>
    </row>
    <row r="240" spans="1:6" ht="15" customHeight="1" thickBot="1">
      <c r="A240" s="88"/>
      <c r="B240" s="38"/>
      <c r="C240" s="25" t="s">
        <v>57</v>
      </c>
      <c r="D240" s="25">
        <f>SUM(D238:D239)</f>
        <v>6979000</v>
      </c>
      <c r="E240" s="25">
        <f>SUM(E238:E239)</f>
        <v>9988000</v>
      </c>
      <c r="F240" s="35">
        <f>SUM(F238:F239)</f>
        <v>9986950.54</v>
      </c>
    </row>
    <row r="241" spans="1:6" ht="15" customHeight="1">
      <c r="A241" s="84" t="s">
        <v>32</v>
      </c>
      <c r="B241" s="57">
        <v>7102</v>
      </c>
      <c r="C241" s="58" t="s">
        <v>64</v>
      </c>
      <c r="D241" s="9">
        <v>0</v>
      </c>
      <c r="E241" s="9">
        <v>100000</v>
      </c>
      <c r="F241" s="42">
        <v>100000</v>
      </c>
    </row>
    <row r="242" spans="1:6" ht="15" customHeight="1" thickBot="1">
      <c r="A242" s="112"/>
      <c r="B242" s="46">
        <v>7402</v>
      </c>
      <c r="C242" s="67" t="s">
        <v>44</v>
      </c>
      <c r="D242" s="97">
        <v>0</v>
      </c>
      <c r="E242" s="44">
        <v>10000</v>
      </c>
      <c r="F242" s="59">
        <v>10000</v>
      </c>
    </row>
    <row r="243" spans="1:6" ht="15" customHeight="1" thickBot="1" thickTop="1">
      <c r="A243" s="85"/>
      <c r="B243" s="48"/>
      <c r="C243" s="31" t="s">
        <v>6</v>
      </c>
      <c r="D243" s="18">
        <f>SUM(D241)</f>
        <v>0</v>
      </c>
      <c r="E243" s="18">
        <f>SUM(E241:E242)</f>
        <v>110000</v>
      </c>
      <c r="F243" s="71">
        <f>SUM(F241:F242)</f>
        <v>110000</v>
      </c>
    </row>
    <row r="244" spans="1:6" ht="15" customHeight="1" thickBot="1">
      <c r="A244" s="85"/>
      <c r="B244" s="108"/>
      <c r="C244" s="79" t="s">
        <v>5</v>
      </c>
      <c r="D244" s="80">
        <v>5677000</v>
      </c>
      <c r="E244" s="80">
        <v>5677000</v>
      </c>
      <c r="F244" s="81">
        <v>5677000</v>
      </c>
    </row>
    <row r="245" spans="1:7" ht="15" customHeight="1" thickBot="1">
      <c r="A245" s="87"/>
      <c r="B245" s="111"/>
      <c r="C245" s="25" t="s">
        <v>57</v>
      </c>
      <c r="D245" s="25">
        <f>SUM(D243:D244)</f>
        <v>5677000</v>
      </c>
      <c r="E245" s="25">
        <f>SUM(E243:E244)</f>
        <v>5787000</v>
      </c>
      <c r="F245" s="35">
        <f>SUM(F243:F244)</f>
        <v>5787000</v>
      </c>
      <c r="G245" s="7"/>
    </row>
    <row r="246" spans="1:7" ht="15" customHeight="1" thickBot="1">
      <c r="A246" s="140" t="s">
        <v>7</v>
      </c>
      <c r="B246" s="141"/>
      <c r="C246" s="142"/>
      <c r="D246" s="82">
        <f aca="true" t="shared" si="0" ref="D246:F247">SUM(D27+D47+D63+D79+D86+D95+D104+D112+D126+D136+D143+D149+D156+D163+D175+D190+D197+D203+D210+D220+D231+D238+D243)</f>
        <v>50390000</v>
      </c>
      <c r="E246" s="82">
        <f t="shared" si="0"/>
        <v>173468000</v>
      </c>
      <c r="F246" s="83">
        <f t="shared" si="0"/>
        <v>166863317.26999995</v>
      </c>
      <c r="G246" s="7"/>
    </row>
    <row r="247" spans="1:7" ht="15" customHeight="1" thickBot="1">
      <c r="A247" s="140" t="s">
        <v>8</v>
      </c>
      <c r="B247" s="143"/>
      <c r="C247" s="144"/>
      <c r="D247" s="80">
        <f t="shared" si="0"/>
        <v>1212173000</v>
      </c>
      <c r="E247" s="80">
        <f t="shared" si="0"/>
        <v>1212173000</v>
      </c>
      <c r="F247" s="81">
        <f t="shared" si="0"/>
        <v>1212171475</v>
      </c>
      <c r="G247" s="7"/>
    </row>
    <row r="248" spans="1:6" ht="19.5" customHeight="1" thickBot="1">
      <c r="A248" s="145" t="s">
        <v>9</v>
      </c>
      <c r="B248" s="141"/>
      <c r="C248" s="142"/>
      <c r="D248" s="127">
        <f>SUM(D246:D247)</f>
        <v>1262563000</v>
      </c>
      <c r="E248" s="127">
        <f>SUM(E246:E247)</f>
        <v>1385641000</v>
      </c>
      <c r="F248" s="128">
        <f>SUM(F246:F247)</f>
        <v>1379034792.27</v>
      </c>
    </row>
  </sheetData>
  <sheetProtection/>
  <mergeCells count="6">
    <mergeCell ref="E3:E5"/>
    <mergeCell ref="A246:C246"/>
    <mergeCell ref="A247:C247"/>
    <mergeCell ref="A248:C248"/>
    <mergeCell ref="D3:D5"/>
    <mergeCell ref="A3:A5"/>
  </mergeCells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98" r:id="rId1"/>
  <headerFooter differentFirst="1">
    <oddFooter>&amp;C&amp;P/&amp;N</oddFooter>
    <firstHeader>&amp;RPříloha č.  20</firstHeader>
    <firstFooter>&amp;C&amp;P/&amp;N</firstFooter>
  </headerFooter>
  <rowBreaks count="1" manualBreakCount="1">
    <brk id="10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fin42</dc:creator>
  <cp:keywords/>
  <dc:description/>
  <cp:lastModifiedBy>Dannhoferová Irena</cp:lastModifiedBy>
  <cp:lastPrinted>2020-03-31T12:32:18Z</cp:lastPrinted>
  <dcterms:created xsi:type="dcterms:W3CDTF">2003-01-06T14:02:42Z</dcterms:created>
  <dcterms:modified xsi:type="dcterms:W3CDTF">2020-05-31T18:10:12Z</dcterms:modified>
  <cp:category/>
  <cp:version/>
  <cp:contentType/>
  <cp:contentStatus/>
</cp:coreProperties>
</file>