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0500" windowHeight="4590"/>
  </bookViews>
  <sheets>
    <sheet name="Pohledávky" sheetId="2" r:id="rId1"/>
  </sheets>
  <calcPr calcId="145621" iterateDelta="1E-4"/>
</workbook>
</file>

<file path=xl/calcChain.xml><?xml version="1.0" encoding="utf-8"?>
<calcChain xmlns="http://schemas.openxmlformats.org/spreadsheetml/2006/main">
  <c r="C73" i="2" l="1"/>
  <c r="E73" i="2"/>
  <c r="E65" i="2" l="1"/>
  <c r="E49" i="2"/>
  <c r="D49" i="2"/>
  <c r="C49" i="2"/>
  <c r="E42" i="2"/>
  <c r="D42" i="2"/>
  <c r="C42" i="2"/>
  <c r="C15" i="2"/>
  <c r="D15" i="2"/>
  <c r="E15" i="2"/>
  <c r="E6" i="2"/>
  <c r="E12" i="2"/>
  <c r="C12" i="2"/>
  <c r="E26" i="2"/>
  <c r="E17" i="2"/>
  <c r="D18" i="2"/>
  <c r="D74" i="2" l="1"/>
  <c r="E61" i="2"/>
  <c r="E72" i="2"/>
  <c r="E32" i="2" l="1"/>
  <c r="C74" i="2"/>
  <c r="D55" i="2"/>
  <c r="E55" i="2" s="1"/>
  <c r="D54" i="2"/>
  <c r="E53" i="2"/>
  <c r="D52" i="2"/>
  <c r="C52" i="2"/>
  <c r="E52" i="2" l="1"/>
  <c r="E54" i="2"/>
  <c r="E51" i="2"/>
  <c r="E48" i="2"/>
  <c r="E47" i="2" l="1"/>
  <c r="E46" i="2"/>
  <c r="E74" i="2" l="1"/>
  <c r="C36" i="2" l="1"/>
  <c r="E31" i="2"/>
  <c r="E35" i="2"/>
  <c r="E21" i="2"/>
  <c r="E19" i="2" l="1"/>
  <c r="E36" i="2" s="1"/>
  <c r="C18" i="2"/>
  <c r="E18" i="2" s="1"/>
  <c r="D36" i="2" l="1"/>
</calcChain>
</file>

<file path=xl/sharedStrings.xml><?xml version="1.0" encoding="utf-8"?>
<sst xmlns="http://schemas.openxmlformats.org/spreadsheetml/2006/main" count="79" uniqueCount="69">
  <si>
    <t>v tis. Kč</t>
  </si>
  <si>
    <t>v tom:</t>
  </si>
  <si>
    <t xml:space="preserve">v tom: </t>
  </si>
  <si>
    <t>syntetický účet</t>
  </si>
  <si>
    <t>Dlouhodobé pohledávky</t>
  </si>
  <si>
    <t>Dlouhodobé poskytnuté zálohy</t>
  </si>
  <si>
    <t>Ostatní dlouhodobé pohledávky</t>
  </si>
  <si>
    <t>Dlouhodobé poskytnuté zálohy na transfery</t>
  </si>
  <si>
    <t>bezúročné dlouhodobé zápůjčky na pořízení kotle v rámci dotačního programu "Kotlíkové dotace v MSK"</t>
  </si>
  <si>
    <t xml:space="preserve">z toho: </t>
  </si>
  <si>
    <t>půjčka Jezdeckému klubu Baník</t>
  </si>
  <si>
    <t>Krátkodobé pohledávky</t>
  </si>
  <si>
    <t>Jiné pohledávky z hlavní činnosti</t>
  </si>
  <si>
    <t xml:space="preserve">Odběratelé </t>
  </si>
  <si>
    <t>(údaje za magistrát)</t>
  </si>
  <si>
    <t>Poskytnuté návratné finanční výpomoci (NFV) dlouhodobé</t>
  </si>
  <si>
    <t>z toho:</t>
  </si>
  <si>
    <t>částka (netto)</t>
  </si>
  <si>
    <t>Celkem dlouhodobé pohledávky</t>
  </si>
  <si>
    <t>Celkem krátkodobé pohledávky</t>
  </si>
  <si>
    <t xml:space="preserve">Ostatní krátkodobé pohledávky </t>
  </si>
  <si>
    <t>Krátkodobé poskytnuté zálohy na transfery</t>
  </si>
  <si>
    <t>částka (brutto)</t>
  </si>
  <si>
    <t xml:space="preserve">poplatek za komunální odpad </t>
  </si>
  <si>
    <t>Ostatní účty krátkodobých pohledávek včetně účtů časového rozlišení a dohadných účtů</t>
  </si>
  <si>
    <t>pronájem vodohospodářského majetku - Ostravské vodárny a kanalizace a.s.</t>
  </si>
  <si>
    <t>neuhrazené pokuty po splatnosti udělované odborem dopravně správních činností</t>
  </si>
  <si>
    <t>neuhrazené pokuty udělované Městskou policií Ostrava např. botičky, blokové pokuty</t>
  </si>
  <si>
    <t>prodej pozemků v k.ú. Moravská Ostrava (nám. Dr. E. Beneše) společnosti AMÁDEUS REAL, a.s.(soudní spor)</t>
  </si>
  <si>
    <t>neuhrazené přeplatky na energiích, pohledávky z věcných břemen</t>
  </si>
  <si>
    <t xml:space="preserve">ostatní (např. pokuty udělované ostatními odbory MMO v rámci výkonu přenesené působnosti) </t>
  </si>
  <si>
    <t>smluvní pokuta za prodlení s předáním díla, s odstraněním vad a nedodělků u stavby "Komunitní centrum Ostrava" za společností Alpine Bau CZ s.r.o.</t>
  </si>
  <si>
    <t>termínované vklady</t>
  </si>
  <si>
    <t>transfery poskytnuté městským obvodům na předfinancování projektů z IROP, ROP, OPŽP, SFŽP atd.</t>
  </si>
  <si>
    <t>účetní opravné položky (korekce)</t>
  </si>
  <si>
    <t>Pohledávky města Ostravy k 31.12.2019</t>
  </si>
  <si>
    <t>Čtyřlístek - centrum pro osoby se zdravotním postižením Ostrava, příspěvková organizace - předfinancování projektů "Transformace Domova Barevný svět" a "Transformace Domova Na Liščině" a "Transformace Domova Barevný svět III a Domova Jandova" spolufinancovaných z externích zdrojů</t>
  </si>
  <si>
    <t>čipy do podzemních garáží</t>
  </si>
  <si>
    <t>HZS MSK (projekt protipovodňová opatření) a Zdravotní ústav Ostrava (pokrytí nákladů na měřící vůz)</t>
  </si>
  <si>
    <t>Městská nemocnice Ostrava, příspěvková organizace - rekonstrukce, opravy</t>
  </si>
  <si>
    <t>Poskytnuté návratné finanční výpomoci</t>
  </si>
  <si>
    <t xml:space="preserve">ostatní (např. pohledávky z nájemného a služeb u bytů i nebytových prostor) </t>
  </si>
  <si>
    <t>náhrada za pobyt psa v útulku</t>
  </si>
  <si>
    <t>náklady spojené s odstraněním vozidla a jeho umístěním na odstavné parkoviště</t>
  </si>
  <si>
    <t>neziskové organizace v oblasti kultury a sportu</t>
  </si>
  <si>
    <t>sankce udělené odborem dopravně správních činností</t>
  </si>
  <si>
    <t>obch. společ. města a cizí v oblasti sportu a volnoč. aktivit (např. Vítkovice Aréna - rekonstrukce tribun Bazaly)</t>
  </si>
  <si>
    <t>Sl. univ. v Opavě, MSK, VŠB-TU Ostrava, Univerzita Palackého Olomouc, nezisk. organizace - projekt CLAIRO</t>
  </si>
  <si>
    <t>poškozené parkovací automaty</t>
  </si>
  <si>
    <t>Dopravní podnik Ostrava a.s.(kompenzace za přepravu, historická vozidla), Koordinátor ODIS s.r.o.(provoz)</t>
  </si>
  <si>
    <t>domovům pro seniory města Ostravy na dofinancování sociálních služeb - překlenutí časového nesouladu</t>
  </si>
  <si>
    <t xml:space="preserve">Moravskoslezský kraj - investiční dotace na Bazaly II.etapa, Silnice Mostní I. etapa </t>
  </si>
  <si>
    <t>ZŠ a MŠ včetně středisek volného času města (např. opravy, nákup vybavení, spoluúčast na projektu RRP II a III)</t>
  </si>
  <si>
    <t>školské příspěvkové organizace (MŠ a ZŠ) - předfinancování projektu "Rozvoj rovného přístupu ke vzdělání ve městě Ostrava II, III" (RRP)</t>
  </si>
  <si>
    <t xml:space="preserve">AKORD &amp; POKLAD, s.r.o. (rekonstrukce, provoz), Dům kultury města Ostravy (provoz)  a Divadelní společnost Petra Bezruče s.r.o. (divad.  činnost), </t>
  </si>
  <si>
    <t xml:space="preserve">domovy pro seniory města Ostravy a Čtyřlístek - (rekonstrukce, opravy, vybavení) </t>
  </si>
  <si>
    <t>obchodní společnosti cizí v oblasti sociální a zdravotní (protidrogová prevence, sociální péče)</t>
  </si>
  <si>
    <t>Ostravské měst.lesy a zeleň, s.r.o. (provoz Lesní školy), Černá louka s.r.o. (provoz, úprava okolí, elektromobil)</t>
  </si>
  <si>
    <t>neziskové organizace v oblasti živostního prostředí (pomoc opuštěným zvířatům)</t>
  </si>
  <si>
    <t>neziskové organizace v oblasti sociální (projekty v oblasti sociální péče)</t>
  </si>
  <si>
    <t>Moravskoslezské inovační centrum Ostrava, a.s. - vyrovnávací platba za poskyt. služeb v obecném hosp. zájmu</t>
  </si>
  <si>
    <t>příspěvkové organizace města a cizí v oblasti sociální (např. domovy pro seniory - nákup nábytku, praček, sušiček)</t>
  </si>
  <si>
    <t>školské příspěvkové organizace města a cizí (např. ZŠ a MŠ - bilingvní a cizojaz. výuka, ozdravné pobyty)</t>
  </si>
  <si>
    <t>neziskové organizace v oblasti sociální (projekty v oblasti soc. péče např. Charita sv. Alexandra - chráněné dílny)</t>
  </si>
  <si>
    <t>nezisk. organizace v oblasti školství a sportu (financování projektů např. DOV -Vzdělaná Ostrava 2019, Akademie FCB Ova - Práce s talentovanou mládeží v r. 2019)</t>
  </si>
  <si>
    <t>předpis pohledávky daňové povinnosti DPH za MMO a městské obvody za měsíc 12/2019</t>
  </si>
  <si>
    <t>úhrada jistiny dluhu s příslušenstvím Exekutorskému úřadu v Ostravě - soudní spor Alpine Bau CZ s.r.o.</t>
  </si>
  <si>
    <t xml:space="preserve"> 314, 335, 344, 346, 348, 373, 381, 385, 388</t>
  </si>
  <si>
    <t>VÍTKOVICE ARÉNA a.s. (rekonstrukce stadionu Bazaly, úprava OSTRAVAR ARÉNY, provozní a osobní náklady), SAREZA (provoz. a osob. náklady), Olympic  Festival (olympijský festival Tokio 2020 v Ostravě)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</si>
</sst>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 applyAlignment="1"/>
    <xf numFmtId="0" fontId="0" fillId="0" borderId="0" xfId="0" applyBorder="1"/>
    <xf numFmtId="3" fontId="1" fillId="0" borderId="1" xfId="0" applyNumberFormat="1" applyFont="1" applyBorder="1" applyAlignment="1"/>
    <xf numFmtId="0" fontId="4" fillId="0" borderId="5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4" fillId="0" borderId="5" xfId="0" applyFont="1" applyFill="1" applyBorder="1"/>
    <xf numFmtId="3" fontId="4" fillId="0" borderId="1" xfId="0" applyNumberFormat="1" applyFont="1" applyFill="1" applyBorder="1" applyAlignment="1"/>
    <xf numFmtId="0" fontId="0" fillId="0" borderId="0" xfId="0" applyFill="1" applyBorder="1"/>
    <xf numFmtId="3" fontId="1" fillId="0" borderId="1" xfId="0" applyNumberFormat="1" applyFont="1" applyFill="1" applyBorder="1" applyAlignment="1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1" xfId="0" applyNumberFormat="1" applyFont="1" applyBorder="1" applyAlignment="1"/>
    <xf numFmtId="3" fontId="8" fillId="0" borderId="14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5" fillId="2" borderId="3" xfId="0" applyFont="1" applyFill="1" applyBorder="1"/>
    <xf numFmtId="3" fontId="5" fillId="2" borderId="13" xfId="0" applyNumberFormat="1" applyFont="1" applyFill="1" applyBorder="1"/>
    <xf numFmtId="3" fontId="4" fillId="0" borderId="1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3" fontId="1" fillId="0" borderId="2" xfId="0" applyNumberFormat="1" applyFont="1" applyBorder="1" applyAlignment="1"/>
    <xf numFmtId="0" fontId="1" fillId="0" borderId="5" xfId="0" applyFont="1" applyBorder="1"/>
    <xf numFmtId="0" fontId="0" fillId="0" borderId="0" xfId="0"/>
    <xf numFmtId="0" fontId="1" fillId="0" borderId="0" xfId="0" applyFont="1"/>
    <xf numFmtId="3" fontId="4" fillId="0" borderId="1" xfId="0" applyNumberFormat="1" applyFont="1" applyBorder="1" applyAlignment="1"/>
    <xf numFmtId="0" fontId="2" fillId="0" borderId="0" xfId="0" applyFont="1" applyAlignment="1">
      <alignment horizontal="right"/>
    </xf>
    <xf numFmtId="3" fontId="0" fillId="0" borderId="0" xfId="0" applyNumberFormat="1"/>
    <xf numFmtId="3" fontId="1" fillId="0" borderId="14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0" fontId="1" fillId="0" borderId="6" xfId="0" applyFont="1" applyFill="1" applyBorder="1"/>
    <xf numFmtId="3" fontId="1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3" fontId="4" fillId="0" borderId="10" xfId="0" applyNumberFormat="1" applyFont="1" applyBorder="1"/>
    <xf numFmtId="0" fontId="1" fillId="0" borderId="10" xfId="0" applyFont="1" applyBorder="1"/>
    <xf numFmtId="3" fontId="1" fillId="0" borderId="10" xfId="0" applyNumberFormat="1" applyFont="1" applyBorder="1"/>
    <xf numFmtId="0" fontId="0" fillId="0" borderId="10" xfId="0" applyBorder="1"/>
    <xf numFmtId="3" fontId="1" fillId="0" borderId="11" xfId="0" applyNumberFormat="1" applyFont="1" applyBorder="1"/>
    <xf numFmtId="3" fontId="4" fillId="0" borderId="10" xfId="0" applyNumberFormat="1" applyFont="1" applyFill="1" applyBorder="1"/>
    <xf numFmtId="3" fontId="9" fillId="0" borderId="10" xfId="0" applyNumberFormat="1" applyFont="1" applyBorder="1"/>
    <xf numFmtId="0" fontId="9" fillId="0" borderId="10" xfId="0" applyFont="1" applyBorder="1"/>
    <xf numFmtId="0" fontId="1" fillId="0" borderId="5" xfId="0" applyFont="1" applyBorder="1" applyAlignment="1">
      <alignment horizontal="left" wrapText="1"/>
    </xf>
    <xf numFmtId="0" fontId="4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3" fontId="1" fillId="0" borderId="2" xfId="0" applyNumberFormat="1" applyFont="1" applyFill="1" applyBorder="1" applyAlignment="1"/>
    <xf numFmtId="3" fontId="0" fillId="0" borderId="0" xfId="0" applyNumberFormat="1" applyBorder="1"/>
    <xf numFmtId="3" fontId="11" fillId="0" borderId="1" xfId="0" applyNumberFormat="1" applyFont="1" applyBorder="1" applyAlignment="1"/>
    <xf numFmtId="3" fontId="11" fillId="0" borderId="1" xfId="0" applyNumberFormat="1" applyFont="1" applyFill="1" applyBorder="1" applyAlignment="1"/>
    <xf numFmtId="0" fontId="1" fillId="0" borderId="5" xfId="0" applyFont="1" applyFill="1" applyBorder="1" applyAlignment="1">
      <alignment vertical="top" wrapText="1"/>
    </xf>
    <xf numFmtId="3" fontId="11" fillId="0" borderId="10" xfId="0" applyNumberFormat="1" applyFont="1" applyBorder="1"/>
    <xf numFmtId="2" fontId="0" fillId="0" borderId="0" xfId="0" applyNumberFormat="1"/>
    <xf numFmtId="3" fontId="1" fillId="0" borderId="10" xfId="0" applyNumberFormat="1" applyFont="1" applyFill="1" applyBorder="1"/>
    <xf numFmtId="3" fontId="9" fillId="0" borderId="11" xfId="0" applyNumberFormat="1" applyFont="1" applyBorder="1"/>
    <xf numFmtId="3" fontId="11" fillId="0" borderId="20" xfId="0" applyNumberFormat="1" applyFont="1" applyFill="1" applyBorder="1" applyAlignment="1"/>
    <xf numFmtId="0" fontId="12" fillId="0" borderId="0" xfId="0" applyFont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/>
    <xf numFmtId="0" fontId="1" fillId="0" borderId="5" xfId="0" applyFont="1" applyFill="1" applyBorder="1" applyAlignment="1"/>
    <xf numFmtId="3" fontId="13" fillId="0" borderId="10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9" fillId="0" borderId="18" xfId="0" applyFont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5" fillId="2" borderId="9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view="pageBreakPreview" topLeftCell="A25" zoomScale="60" zoomScaleNormal="100" workbookViewId="0">
      <selection activeCell="H87" sqref="H87"/>
    </sheetView>
  </sheetViews>
  <sheetFormatPr defaultRowHeight="15" x14ac:dyDescent="0.25"/>
  <cols>
    <col min="1" max="1" width="92.7109375" customWidth="1"/>
    <col min="2" max="2" width="18.28515625" customWidth="1"/>
    <col min="3" max="3" width="12.5703125" style="35" customWidth="1"/>
    <col min="4" max="4" width="11" style="35" customWidth="1"/>
    <col min="5" max="5" width="11" customWidth="1"/>
    <col min="7" max="7" width="9.85546875" bestFit="1" customWidth="1"/>
    <col min="8" max="8" width="11.42578125" bestFit="1" customWidth="1"/>
  </cols>
  <sheetData>
    <row r="1" spans="1:8" ht="15.75" x14ac:dyDescent="0.25">
      <c r="A1" s="8" t="s">
        <v>35</v>
      </c>
      <c r="F1" s="4"/>
    </row>
    <row r="2" spans="1:8" s="35" customFormat="1" ht="15.75" x14ac:dyDescent="0.25">
      <c r="A2" s="76" t="s">
        <v>14</v>
      </c>
      <c r="F2" s="4"/>
    </row>
    <row r="3" spans="1:8" s="35" customFormat="1" ht="15.75" thickBot="1" x14ac:dyDescent="0.3">
      <c r="A3" s="7"/>
      <c r="E3" s="38" t="s">
        <v>0</v>
      </c>
      <c r="F3" s="4"/>
    </row>
    <row r="4" spans="1:8" x14ac:dyDescent="0.25">
      <c r="A4" s="92" t="s">
        <v>4</v>
      </c>
      <c r="B4" s="94" t="s">
        <v>3</v>
      </c>
      <c r="C4" s="94" t="s">
        <v>22</v>
      </c>
      <c r="D4" s="94" t="s">
        <v>34</v>
      </c>
      <c r="E4" s="96" t="s">
        <v>17</v>
      </c>
      <c r="F4" s="4"/>
    </row>
    <row r="5" spans="1:8" ht="42.6" customHeight="1" thickBot="1" x14ac:dyDescent="0.3">
      <c r="A5" s="93"/>
      <c r="B5" s="95"/>
      <c r="C5" s="95"/>
      <c r="D5" s="95"/>
      <c r="E5" s="97"/>
      <c r="F5" s="4"/>
    </row>
    <row r="6" spans="1:8" x14ac:dyDescent="0.25">
      <c r="A6" s="10" t="s">
        <v>15</v>
      </c>
      <c r="B6" s="14">
        <v>462</v>
      </c>
      <c r="C6" s="45">
        <v>132519</v>
      </c>
      <c r="D6" s="44"/>
      <c r="E6" s="11">
        <f>E8+E9+E10+E11</f>
        <v>132519</v>
      </c>
      <c r="F6" s="4"/>
    </row>
    <row r="7" spans="1:8" ht="14.45" x14ac:dyDescent="0.3">
      <c r="A7" s="30" t="s">
        <v>9</v>
      </c>
      <c r="B7" s="14"/>
      <c r="C7" s="44"/>
      <c r="D7" s="44"/>
      <c r="E7" s="13"/>
      <c r="F7" s="4"/>
    </row>
    <row r="8" spans="1:8" ht="45" x14ac:dyDescent="0.25">
      <c r="A8" s="29" t="s">
        <v>36</v>
      </c>
      <c r="B8" s="14"/>
      <c r="C8" s="44"/>
      <c r="D8" s="44"/>
      <c r="E8" s="13">
        <v>114495</v>
      </c>
      <c r="F8" s="4"/>
      <c r="H8" s="39"/>
    </row>
    <row r="9" spans="1:8" s="35" customFormat="1" ht="30" x14ac:dyDescent="0.25">
      <c r="A9" s="29" t="s">
        <v>53</v>
      </c>
      <c r="B9" s="14"/>
      <c r="C9" s="44"/>
      <c r="D9" s="44"/>
      <c r="E9" s="13">
        <v>10939</v>
      </c>
      <c r="F9" s="4"/>
    </row>
    <row r="10" spans="1:8" x14ac:dyDescent="0.25">
      <c r="A10" s="30" t="s">
        <v>10</v>
      </c>
      <c r="B10" s="14"/>
      <c r="C10" s="44"/>
      <c r="D10" s="44"/>
      <c r="E10" s="13">
        <v>1498</v>
      </c>
      <c r="F10" s="4"/>
    </row>
    <row r="11" spans="1:8" ht="14.45" customHeight="1" x14ac:dyDescent="0.25">
      <c r="A11" s="31" t="s">
        <v>8</v>
      </c>
      <c r="B11" s="15"/>
      <c r="C11" s="46"/>
      <c r="D11" s="46"/>
      <c r="E11" s="33">
        <v>5587</v>
      </c>
      <c r="F11" s="4"/>
    </row>
    <row r="12" spans="1:8" x14ac:dyDescent="0.25">
      <c r="A12" s="6" t="s">
        <v>5</v>
      </c>
      <c r="B12" s="16">
        <v>465</v>
      </c>
      <c r="C12" s="47">
        <f>C14</f>
        <v>7</v>
      </c>
      <c r="D12" s="47"/>
      <c r="E12" s="37">
        <f>E14</f>
        <v>7</v>
      </c>
      <c r="F12" s="4"/>
    </row>
    <row r="13" spans="1:8" s="35" customFormat="1" ht="14.45" x14ac:dyDescent="0.3">
      <c r="A13" s="34" t="s">
        <v>16</v>
      </c>
      <c r="B13" s="16"/>
      <c r="C13" s="47"/>
      <c r="D13" s="47"/>
      <c r="E13" s="37"/>
      <c r="F13" s="4"/>
    </row>
    <row r="14" spans="1:8" x14ac:dyDescent="0.25">
      <c r="A14" s="32" t="s">
        <v>37</v>
      </c>
      <c r="B14" s="18"/>
      <c r="C14" s="49">
        <v>7</v>
      </c>
      <c r="D14" s="49"/>
      <c r="E14" s="33">
        <v>7</v>
      </c>
      <c r="F14" s="4"/>
    </row>
    <row r="15" spans="1:8" x14ac:dyDescent="0.25">
      <c r="A15" s="6" t="s">
        <v>6</v>
      </c>
      <c r="B15" s="16">
        <v>469</v>
      </c>
      <c r="C15" s="47">
        <f>C17+C18</f>
        <v>29545</v>
      </c>
      <c r="D15" s="47">
        <f>D17+D18</f>
        <v>25306</v>
      </c>
      <c r="E15" s="37">
        <f>E17+E18</f>
        <v>4239</v>
      </c>
      <c r="F15" s="4"/>
    </row>
    <row r="16" spans="1:8" ht="14.45" x14ac:dyDescent="0.3">
      <c r="A16" s="34" t="s">
        <v>16</v>
      </c>
      <c r="B16" s="17"/>
      <c r="C16" s="48"/>
      <c r="D16" s="48"/>
      <c r="E16" s="5"/>
      <c r="F16" s="4"/>
    </row>
    <row r="17" spans="1:9" s="35" customFormat="1" x14ac:dyDescent="0.25">
      <c r="A17" s="34" t="s">
        <v>28</v>
      </c>
      <c r="B17" s="17"/>
      <c r="C17" s="48">
        <v>29078</v>
      </c>
      <c r="D17" s="48">
        <v>24924</v>
      </c>
      <c r="E17" s="5">
        <f>C17-D17</f>
        <v>4154</v>
      </c>
      <c r="F17" s="4"/>
      <c r="G17" s="39"/>
      <c r="H17" s="39"/>
      <c r="I17" s="39"/>
    </row>
    <row r="18" spans="1:9" x14ac:dyDescent="0.25">
      <c r="A18" s="32" t="s">
        <v>29</v>
      </c>
      <c r="B18" s="18"/>
      <c r="C18" s="49">
        <f>294+119+54</f>
        <v>467</v>
      </c>
      <c r="D18" s="49">
        <f>98+284</f>
        <v>382</v>
      </c>
      <c r="E18" s="33">
        <f>C18-D18</f>
        <v>85</v>
      </c>
      <c r="F18" s="4"/>
    </row>
    <row r="19" spans="1:9" x14ac:dyDescent="0.25">
      <c r="A19" s="6" t="s">
        <v>7</v>
      </c>
      <c r="B19" s="16">
        <v>471</v>
      </c>
      <c r="C19" s="47">
        <v>2302771</v>
      </c>
      <c r="D19" s="47"/>
      <c r="E19" s="37">
        <f>SUM(E21:E35)</f>
        <v>2302771</v>
      </c>
      <c r="F19" s="4"/>
    </row>
    <row r="20" spans="1:9" ht="14.45" x14ac:dyDescent="0.3">
      <c r="A20" s="30" t="s">
        <v>16</v>
      </c>
      <c r="B20" s="21"/>
      <c r="C20" s="50"/>
      <c r="D20" s="50"/>
      <c r="E20" s="22"/>
      <c r="F20" s="4"/>
    </row>
    <row r="21" spans="1:9" x14ac:dyDescent="0.25">
      <c r="A21" s="30" t="s">
        <v>39</v>
      </c>
      <c r="B21" s="23"/>
      <c r="C21" s="50"/>
      <c r="D21" s="50"/>
      <c r="E21" s="68">
        <f>77776+1754</f>
        <v>79530</v>
      </c>
      <c r="F21" s="4"/>
    </row>
    <row r="22" spans="1:9" s="35" customFormat="1" x14ac:dyDescent="0.25">
      <c r="A22" s="30" t="s">
        <v>52</v>
      </c>
      <c r="B22" s="23"/>
      <c r="C22" s="50"/>
      <c r="D22" s="50"/>
      <c r="E22" s="68">
        <v>37678</v>
      </c>
      <c r="F22" s="4"/>
      <c r="G22" s="39"/>
    </row>
    <row r="23" spans="1:9" x14ac:dyDescent="0.25">
      <c r="A23" s="30" t="s">
        <v>55</v>
      </c>
      <c r="B23" s="23"/>
      <c r="C23" s="50"/>
      <c r="D23" s="50"/>
      <c r="E23" s="68">
        <v>99917</v>
      </c>
      <c r="F23" s="4"/>
      <c r="H23" s="39"/>
    </row>
    <row r="24" spans="1:9" s="35" customFormat="1" x14ac:dyDescent="0.25">
      <c r="A24" s="30" t="s">
        <v>56</v>
      </c>
      <c r="B24" s="23"/>
      <c r="C24" s="50"/>
      <c r="D24" s="50"/>
      <c r="E24" s="68">
        <v>3246</v>
      </c>
      <c r="F24" s="4"/>
    </row>
    <row r="25" spans="1:9" ht="14.45" customHeight="1" x14ac:dyDescent="0.25">
      <c r="A25" s="29" t="s">
        <v>49</v>
      </c>
      <c r="B25" s="23"/>
      <c r="C25" s="50"/>
      <c r="D25" s="50"/>
      <c r="E25" s="68">
        <v>1423832</v>
      </c>
      <c r="F25" s="4"/>
    </row>
    <row r="26" spans="1:9" s="35" customFormat="1" x14ac:dyDescent="0.25">
      <c r="A26" s="30" t="s">
        <v>57</v>
      </c>
      <c r="B26" s="58"/>
      <c r="C26" s="58"/>
      <c r="D26" s="58"/>
      <c r="E26" s="69">
        <f>750+33500</f>
        <v>34250</v>
      </c>
      <c r="F26" s="12"/>
    </row>
    <row r="27" spans="1:9" ht="45" x14ac:dyDescent="0.25">
      <c r="A27" s="29" t="s">
        <v>68</v>
      </c>
      <c r="B27" s="23"/>
      <c r="C27" s="50"/>
      <c r="D27" s="50"/>
      <c r="E27" s="68">
        <v>374754</v>
      </c>
      <c r="F27" s="4"/>
    </row>
    <row r="28" spans="1:9" s="35" customFormat="1" ht="30" x14ac:dyDescent="0.25">
      <c r="A28" s="70" t="s">
        <v>54</v>
      </c>
      <c r="B28" s="23"/>
      <c r="C28" s="50"/>
      <c r="D28" s="50"/>
      <c r="E28" s="68">
        <v>114269</v>
      </c>
      <c r="F28" s="4"/>
    </row>
    <row r="29" spans="1:9" s="35" customFormat="1" ht="14.45" customHeight="1" x14ac:dyDescent="0.25">
      <c r="A29" s="29" t="s">
        <v>60</v>
      </c>
      <c r="B29" s="23"/>
      <c r="C29" s="50"/>
      <c r="D29" s="50"/>
      <c r="E29" s="68">
        <v>19500</v>
      </c>
      <c r="F29" s="4"/>
    </row>
    <row r="30" spans="1:9" s="35" customFormat="1" x14ac:dyDescent="0.25">
      <c r="A30" s="29" t="s">
        <v>51</v>
      </c>
      <c r="B30" s="23"/>
      <c r="C30" s="50"/>
      <c r="D30" s="50"/>
      <c r="E30" s="68">
        <v>19925</v>
      </c>
      <c r="F30" s="4"/>
    </row>
    <row r="31" spans="1:9" s="35" customFormat="1" ht="14.45" customHeight="1" x14ac:dyDescent="0.25">
      <c r="A31" s="81" t="s">
        <v>47</v>
      </c>
      <c r="B31" s="23"/>
      <c r="C31" s="50"/>
      <c r="D31" s="50"/>
      <c r="E31" s="68">
        <f>1022+11557</f>
        <v>12579</v>
      </c>
      <c r="F31" s="4"/>
    </row>
    <row r="32" spans="1:9" s="35" customFormat="1" ht="15.6" customHeight="1" x14ac:dyDescent="0.25">
      <c r="A32" s="29" t="s">
        <v>44</v>
      </c>
      <c r="B32" s="23"/>
      <c r="C32" s="50"/>
      <c r="D32" s="50"/>
      <c r="E32" s="68">
        <f>10500+15000</f>
        <v>25500</v>
      </c>
      <c r="F32" s="4"/>
    </row>
    <row r="33" spans="1:8" s="35" customFormat="1" x14ac:dyDescent="0.25">
      <c r="A33" s="29" t="s">
        <v>59</v>
      </c>
      <c r="B33" s="23"/>
      <c r="C33" s="50"/>
      <c r="D33" s="50"/>
      <c r="E33" s="68">
        <v>53521</v>
      </c>
      <c r="F33" s="12"/>
    </row>
    <row r="34" spans="1:8" s="35" customFormat="1" x14ac:dyDescent="0.25">
      <c r="A34" s="29" t="s">
        <v>58</v>
      </c>
      <c r="B34" s="23"/>
      <c r="C34" s="50"/>
      <c r="D34" s="50"/>
      <c r="E34" s="68">
        <v>1390</v>
      </c>
      <c r="F34" s="12"/>
    </row>
    <row r="35" spans="1:8" s="35" customFormat="1" ht="15.75" thickBot="1" x14ac:dyDescent="0.3">
      <c r="A35" s="29" t="s">
        <v>38</v>
      </c>
      <c r="B35" s="23"/>
      <c r="C35" s="50"/>
      <c r="D35" s="50"/>
      <c r="E35" s="68">
        <f>529+2351</f>
        <v>2880</v>
      </c>
      <c r="F35" s="4"/>
    </row>
    <row r="36" spans="1:8" ht="15.75" thickBot="1" x14ac:dyDescent="0.3">
      <c r="A36" s="26" t="s">
        <v>18</v>
      </c>
      <c r="B36" s="20"/>
      <c r="C36" s="85">
        <f>C6+C12+C15+C19</f>
        <v>2464842</v>
      </c>
      <c r="D36" s="83">
        <f>D15</f>
        <v>25306</v>
      </c>
      <c r="E36" s="27">
        <f>E6+E12+E15+E19</f>
        <v>2439536</v>
      </c>
      <c r="F36" s="67"/>
      <c r="G36" s="39"/>
      <c r="H36" s="39"/>
    </row>
    <row r="37" spans="1:8" s="35" customFormat="1" ht="14.45" x14ac:dyDescent="0.3">
      <c r="A37" s="77"/>
      <c r="B37" s="78"/>
      <c r="C37" s="86"/>
      <c r="D37" s="86"/>
      <c r="E37" s="80"/>
      <c r="F37" s="67"/>
      <c r="G37" s="39"/>
      <c r="H37" s="39"/>
    </row>
    <row r="38" spans="1:8" s="35" customFormat="1" ht="14.45" x14ac:dyDescent="0.3">
      <c r="A38" s="77"/>
      <c r="B38" s="78"/>
      <c r="C38" s="79"/>
      <c r="D38" s="79"/>
      <c r="E38" s="80"/>
      <c r="F38" s="67"/>
      <c r="H38" s="39"/>
    </row>
    <row r="39" spans="1:8" ht="15.75" thickBot="1" x14ac:dyDescent="0.3">
      <c r="A39" s="9"/>
      <c r="B39" s="1"/>
      <c r="C39" s="36"/>
      <c r="D39" s="36"/>
      <c r="E39" s="38" t="s">
        <v>0</v>
      </c>
    </row>
    <row r="40" spans="1:8" ht="14.45" customHeight="1" x14ac:dyDescent="0.25">
      <c r="A40" s="92" t="s">
        <v>11</v>
      </c>
      <c r="B40" s="94" t="s">
        <v>3</v>
      </c>
      <c r="C40" s="94" t="s">
        <v>22</v>
      </c>
      <c r="D40" s="94" t="s">
        <v>34</v>
      </c>
      <c r="E40" s="96" t="s">
        <v>17</v>
      </c>
    </row>
    <row r="41" spans="1:8" ht="42.6" customHeight="1" thickBot="1" x14ac:dyDescent="0.3">
      <c r="A41" s="93"/>
      <c r="B41" s="95"/>
      <c r="C41" s="95"/>
      <c r="D41" s="95"/>
      <c r="E41" s="97"/>
    </row>
    <row r="42" spans="1:8" s="35" customFormat="1" x14ac:dyDescent="0.25">
      <c r="A42" s="54" t="s">
        <v>13</v>
      </c>
      <c r="B42" s="25">
        <v>311</v>
      </c>
      <c r="C42" s="45">
        <f>C44+C45+C46+C47+C48</f>
        <v>98392</v>
      </c>
      <c r="D42" s="55">
        <f>D44+D45+D46+D47+D48</f>
        <v>61371</v>
      </c>
      <c r="E42" s="11">
        <f>E44+E45+E46+E47+E48</f>
        <v>37021</v>
      </c>
      <c r="G42" s="39"/>
    </row>
    <row r="43" spans="1:8" s="35" customFormat="1" x14ac:dyDescent="0.25">
      <c r="A43" s="30" t="s">
        <v>9</v>
      </c>
      <c r="B43" s="14"/>
      <c r="C43" s="44"/>
      <c r="D43" s="56"/>
      <c r="E43" s="11"/>
    </row>
    <row r="44" spans="1:8" s="35" customFormat="1" ht="30" x14ac:dyDescent="0.25">
      <c r="A44" s="63" t="s">
        <v>31</v>
      </c>
      <c r="B44" s="53"/>
      <c r="C44" s="51">
        <v>58686</v>
      </c>
      <c r="D44" s="57">
        <v>58686</v>
      </c>
      <c r="E44" s="13">
        <v>0</v>
      </c>
      <c r="G44" s="39"/>
    </row>
    <row r="45" spans="1:8" s="35" customFormat="1" x14ac:dyDescent="0.25">
      <c r="A45" s="63" t="s">
        <v>25</v>
      </c>
      <c r="B45" s="53"/>
      <c r="C45" s="51">
        <v>29908</v>
      </c>
      <c r="D45" s="57"/>
      <c r="E45" s="13">
        <v>29908</v>
      </c>
      <c r="G45" s="39"/>
      <c r="H45" s="72"/>
    </row>
    <row r="46" spans="1:8" s="35" customFormat="1" x14ac:dyDescent="0.25">
      <c r="A46" s="63" t="s">
        <v>43</v>
      </c>
      <c r="B46" s="53"/>
      <c r="C46" s="51">
        <v>3053</v>
      </c>
      <c r="D46" s="71">
        <v>678</v>
      </c>
      <c r="E46" s="13">
        <f>C46-D46</f>
        <v>2375</v>
      </c>
      <c r="G46" s="39"/>
    </row>
    <row r="47" spans="1:8" s="35" customFormat="1" x14ac:dyDescent="0.25">
      <c r="A47" s="63" t="s">
        <v>42</v>
      </c>
      <c r="B47" s="53"/>
      <c r="C47" s="51">
        <v>1073</v>
      </c>
      <c r="D47" s="71">
        <v>539</v>
      </c>
      <c r="E47" s="13">
        <f>C47-D47</f>
        <v>534</v>
      </c>
      <c r="G47" s="39"/>
    </row>
    <row r="48" spans="1:8" x14ac:dyDescent="0.25">
      <c r="A48" s="42" t="s">
        <v>41</v>
      </c>
      <c r="B48" s="41"/>
      <c r="C48" s="52">
        <v>5672</v>
      </c>
      <c r="D48" s="59">
        <v>1468</v>
      </c>
      <c r="E48" s="66">
        <f>C48-D48</f>
        <v>4204</v>
      </c>
      <c r="G48" s="39"/>
      <c r="H48" s="39"/>
    </row>
    <row r="49" spans="1:8" s="35" customFormat="1" x14ac:dyDescent="0.25">
      <c r="A49" s="10" t="s">
        <v>12</v>
      </c>
      <c r="B49" s="28">
        <v>315</v>
      </c>
      <c r="C49" s="44">
        <f>C51+C52+C53+C54+C55</f>
        <v>223421</v>
      </c>
      <c r="D49" s="55">
        <f>D51+D52+D54+D55</f>
        <v>161764</v>
      </c>
      <c r="E49" s="11">
        <f>E51+E52+E53+E54+E55</f>
        <v>61657</v>
      </c>
      <c r="F49" s="39"/>
      <c r="G49" s="39"/>
    </row>
    <row r="50" spans="1:8" s="35" customFormat="1" x14ac:dyDescent="0.25">
      <c r="A50" s="30" t="s">
        <v>9</v>
      </c>
      <c r="B50" s="28"/>
      <c r="C50" s="44"/>
      <c r="D50" s="58"/>
      <c r="E50" s="11"/>
      <c r="H50" s="39"/>
    </row>
    <row r="51" spans="1:8" s="35" customFormat="1" x14ac:dyDescent="0.25">
      <c r="A51" s="30" t="s">
        <v>23</v>
      </c>
      <c r="B51" s="28"/>
      <c r="C51" s="51">
        <v>117926</v>
      </c>
      <c r="D51" s="57">
        <v>96417</v>
      </c>
      <c r="E51" s="13">
        <f>C51-D51</f>
        <v>21509</v>
      </c>
      <c r="F51" s="39"/>
      <c r="G51" s="39"/>
      <c r="H51" s="39"/>
    </row>
    <row r="52" spans="1:8" s="35" customFormat="1" x14ac:dyDescent="0.25">
      <c r="A52" s="30" t="s">
        <v>26</v>
      </c>
      <c r="B52" s="28"/>
      <c r="C52" s="51">
        <f>11770+71522+5</f>
        <v>83297</v>
      </c>
      <c r="D52" s="73">
        <f>47289+11782+5</f>
        <v>59076</v>
      </c>
      <c r="E52" s="13">
        <f>C52-D52</f>
        <v>24221</v>
      </c>
      <c r="G52" s="39"/>
    </row>
    <row r="53" spans="1:8" s="35" customFormat="1" x14ac:dyDescent="0.25">
      <c r="A53" s="30" t="s">
        <v>45</v>
      </c>
      <c r="B53" s="28"/>
      <c r="C53" s="51">
        <v>11909</v>
      </c>
      <c r="D53" s="73"/>
      <c r="E53" s="13">
        <f>C53-D53</f>
        <v>11909</v>
      </c>
      <c r="G53" s="39"/>
    </row>
    <row r="54" spans="1:8" s="35" customFormat="1" x14ac:dyDescent="0.25">
      <c r="A54" s="30" t="s">
        <v>27</v>
      </c>
      <c r="B54" s="28"/>
      <c r="C54" s="51">
        <v>4662</v>
      </c>
      <c r="D54" s="73">
        <f>3384+95</f>
        <v>3479</v>
      </c>
      <c r="E54" s="13">
        <f>C54-D54</f>
        <v>1183</v>
      </c>
    </row>
    <row r="55" spans="1:8" s="35" customFormat="1" x14ac:dyDescent="0.25">
      <c r="A55" s="42" t="s">
        <v>30</v>
      </c>
      <c r="B55" s="19"/>
      <c r="C55" s="52">
        <v>5627</v>
      </c>
      <c r="D55" s="59">
        <f>102+461+227+173+89+7+15+2+22+1+50+10+16+192+636+789</f>
        <v>2792</v>
      </c>
      <c r="E55" s="66">
        <f>C55-D55</f>
        <v>2835</v>
      </c>
      <c r="G55" s="39"/>
    </row>
    <row r="56" spans="1:8" s="35" customFormat="1" x14ac:dyDescent="0.25">
      <c r="A56" s="10" t="s">
        <v>40</v>
      </c>
      <c r="B56" s="28">
        <v>316</v>
      </c>
      <c r="C56" s="82">
        <v>10733</v>
      </c>
      <c r="D56" s="55"/>
      <c r="E56" s="11">
        <v>10733</v>
      </c>
      <c r="H56" s="39"/>
    </row>
    <row r="57" spans="1:8" s="35" customFormat="1" x14ac:dyDescent="0.25">
      <c r="A57" s="30" t="s">
        <v>9</v>
      </c>
      <c r="B57" s="28"/>
      <c r="C57" s="51"/>
      <c r="D57" s="57"/>
      <c r="E57" s="13"/>
    </row>
    <row r="58" spans="1:8" s="35" customFormat="1" x14ac:dyDescent="0.25">
      <c r="A58" s="65" t="s">
        <v>50</v>
      </c>
      <c r="B58" s="19"/>
      <c r="C58" s="52">
        <v>10733</v>
      </c>
      <c r="D58" s="59"/>
      <c r="E58" s="66">
        <v>10733</v>
      </c>
      <c r="H58" s="39"/>
    </row>
    <row r="59" spans="1:8" s="35" customFormat="1" x14ac:dyDescent="0.25">
      <c r="A59" s="10" t="s">
        <v>21</v>
      </c>
      <c r="B59" s="28">
        <v>373</v>
      </c>
      <c r="C59" s="44">
        <v>287353</v>
      </c>
      <c r="D59" s="60"/>
      <c r="E59" s="11">
        <v>287353</v>
      </c>
    </row>
    <row r="60" spans="1:8" s="35" customFormat="1" x14ac:dyDescent="0.25">
      <c r="A60" s="30" t="s">
        <v>2</v>
      </c>
      <c r="B60" s="28"/>
      <c r="C60" s="14"/>
      <c r="D60" s="61"/>
      <c r="E60" s="11"/>
    </row>
    <row r="61" spans="1:8" s="35" customFormat="1" x14ac:dyDescent="0.25">
      <c r="A61" s="30" t="s">
        <v>62</v>
      </c>
      <c r="B61" s="40"/>
      <c r="C61" s="43"/>
      <c r="D61" s="61"/>
      <c r="E61" s="69">
        <f>15565+19624</f>
        <v>35189</v>
      </c>
      <c r="G61" s="39"/>
    </row>
    <row r="62" spans="1:8" s="35" customFormat="1" x14ac:dyDescent="0.25">
      <c r="A62" s="30" t="s">
        <v>61</v>
      </c>
      <c r="B62" s="28"/>
      <c r="C62" s="14"/>
      <c r="D62" s="62"/>
      <c r="E62" s="69">
        <v>15205</v>
      </c>
      <c r="G62" s="39"/>
    </row>
    <row r="63" spans="1:8" s="35" customFormat="1" x14ac:dyDescent="0.25">
      <c r="A63" s="30" t="s">
        <v>63</v>
      </c>
      <c r="B63" s="28"/>
      <c r="C63" s="14"/>
      <c r="D63" s="62"/>
      <c r="E63" s="69">
        <v>27568</v>
      </c>
      <c r="G63" s="39"/>
    </row>
    <row r="64" spans="1:8" s="35" customFormat="1" x14ac:dyDescent="0.25">
      <c r="A64" s="30" t="s">
        <v>46</v>
      </c>
      <c r="B64" s="28"/>
      <c r="C64" s="14"/>
      <c r="D64" s="62"/>
      <c r="E64" s="69">
        <v>39260</v>
      </c>
    </row>
    <row r="65" spans="1:8" s="35" customFormat="1" ht="30" x14ac:dyDescent="0.25">
      <c r="A65" s="65" t="s">
        <v>64</v>
      </c>
      <c r="B65" s="19"/>
      <c r="C65" s="41"/>
      <c r="D65" s="74"/>
      <c r="E65" s="75">
        <f>127892+15500</f>
        <v>143392</v>
      </c>
    </row>
    <row r="66" spans="1:8" s="35" customFormat="1" x14ac:dyDescent="0.25">
      <c r="A66" s="10" t="s">
        <v>20</v>
      </c>
      <c r="B66" s="28">
        <v>377</v>
      </c>
      <c r="C66" s="44">
        <v>402811</v>
      </c>
      <c r="D66" s="44">
        <v>19</v>
      </c>
      <c r="E66" s="11">
        <v>402792</v>
      </c>
      <c r="F66" s="39"/>
      <c r="G66" s="39"/>
    </row>
    <row r="67" spans="1:8" s="35" customFormat="1" x14ac:dyDescent="0.25">
      <c r="A67" s="30" t="s">
        <v>1</v>
      </c>
      <c r="B67" s="28"/>
      <c r="C67" s="44"/>
      <c r="D67" s="44"/>
      <c r="E67" s="11"/>
      <c r="F67" s="39"/>
    </row>
    <row r="68" spans="1:8" s="35" customFormat="1" x14ac:dyDescent="0.25">
      <c r="A68" s="30" t="s">
        <v>32</v>
      </c>
      <c r="B68" s="28"/>
      <c r="C68" s="51">
        <v>340000</v>
      </c>
      <c r="D68" s="44"/>
      <c r="E68" s="13">
        <v>340000</v>
      </c>
      <c r="F68" s="39"/>
      <c r="G68" s="39"/>
    </row>
    <row r="69" spans="1:8" s="35" customFormat="1" x14ac:dyDescent="0.25">
      <c r="A69" s="30" t="s">
        <v>33</v>
      </c>
      <c r="B69" s="28"/>
      <c r="C69" s="51">
        <v>31458</v>
      </c>
      <c r="D69" s="51"/>
      <c r="E69" s="13">
        <v>31458</v>
      </c>
      <c r="F69" s="39"/>
    </row>
    <row r="70" spans="1:8" s="35" customFormat="1" x14ac:dyDescent="0.25">
      <c r="A70" s="30" t="s">
        <v>65</v>
      </c>
      <c r="B70" s="28"/>
      <c r="C70" s="51">
        <v>21036</v>
      </c>
      <c r="D70" s="51"/>
      <c r="E70" s="13">
        <v>21036</v>
      </c>
      <c r="F70" s="39"/>
      <c r="H70" s="39"/>
    </row>
    <row r="71" spans="1:8" s="35" customFormat="1" x14ac:dyDescent="0.25">
      <c r="A71" s="30" t="s">
        <v>48</v>
      </c>
      <c r="B71" s="28"/>
      <c r="C71" s="51">
        <v>19</v>
      </c>
      <c r="D71" s="51">
        <v>19</v>
      </c>
      <c r="E71" s="13"/>
      <c r="F71" s="39"/>
    </row>
    <row r="72" spans="1:8" s="35" customFormat="1" x14ac:dyDescent="0.25">
      <c r="A72" s="42" t="s">
        <v>66</v>
      </c>
      <c r="B72" s="19"/>
      <c r="C72" s="52">
        <v>8909</v>
      </c>
      <c r="D72" s="52"/>
      <c r="E72" s="66">
        <f>C72-D72</f>
        <v>8909</v>
      </c>
    </row>
    <row r="73" spans="1:8" ht="28.15" customHeight="1" thickBot="1" x14ac:dyDescent="0.3">
      <c r="A73" s="64" t="s">
        <v>24</v>
      </c>
      <c r="B73" s="87" t="s">
        <v>67</v>
      </c>
      <c r="C73" s="88">
        <f>(2331534.97+1338801+175561.29+2201341.82+404994.97+2226155.26+138890509.4+458700886.6)/1000</f>
        <v>606269.78531000006</v>
      </c>
      <c r="D73" s="89"/>
      <c r="E73" s="90">
        <f>606270</f>
        <v>606270</v>
      </c>
    </row>
    <row r="74" spans="1:8" ht="15.75" thickBot="1" x14ac:dyDescent="0.3">
      <c r="A74" s="26" t="s">
        <v>19</v>
      </c>
      <c r="B74" s="24"/>
      <c r="C74" s="83">
        <f>C42+C49+C56+C59+C66+C73</f>
        <v>1628979.7853100002</v>
      </c>
      <c r="D74" s="83">
        <f>D42+D49+D56+D59+D66+D73</f>
        <v>223154</v>
      </c>
      <c r="E74" s="84">
        <f>E42+E49+E56+E59+E66+E73</f>
        <v>1405826</v>
      </c>
      <c r="G74" s="39"/>
    </row>
    <row r="75" spans="1:8" x14ac:dyDescent="0.25">
      <c r="A75" s="91"/>
      <c r="B75" s="4"/>
    </row>
    <row r="80" spans="1:8" x14ac:dyDescent="0.25">
      <c r="A80" s="2"/>
      <c r="B80" s="3"/>
      <c r="C80" s="3"/>
      <c r="D80" s="3"/>
      <c r="E80" s="3"/>
    </row>
    <row r="81" spans="1:5" x14ac:dyDescent="0.25">
      <c r="A81" s="2"/>
      <c r="B81" s="3"/>
      <c r="C81" s="3"/>
      <c r="D81" s="3"/>
      <c r="E81" s="3"/>
    </row>
    <row r="82" spans="1:5" x14ac:dyDescent="0.25">
      <c r="A82" s="2"/>
      <c r="B82" s="3"/>
      <c r="C82" s="3"/>
      <c r="D82" s="3"/>
      <c r="E82" s="3"/>
    </row>
    <row r="83" spans="1:5" x14ac:dyDescent="0.25">
      <c r="A83" s="2"/>
      <c r="B83" s="3"/>
      <c r="C83" s="3"/>
      <c r="D83" s="3"/>
      <c r="E83" s="3"/>
    </row>
    <row r="84" spans="1:5" x14ac:dyDescent="0.25">
      <c r="A84" s="1"/>
    </row>
  </sheetData>
  <mergeCells count="10">
    <mergeCell ref="A4:A5"/>
    <mergeCell ref="B4:B5"/>
    <mergeCell ref="E4:E5"/>
    <mergeCell ref="C4:C5"/>
    <mergeCell ref="D4:D5"/>
    <mergeCell ref="A40:A41"/>
    <mergeCell ref="B40:B41"/>
    <mergeCell ref="E40:E41"/>
    <mergeCell ref="C40:C41"/>
    <mergeCell ref="D40:D41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88" orientation="landscape" r:id="rId1"/>
  <headerFooter differentFirst="1">
    <firstHeader>&amp;RPříloha č. 15</firstHead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Pohledávky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Valkovská Karla</dc:creator>
  <cp:lastModifiedBy>Dannhoferová Irena</cp:lastModifiedBy>
  <cp:lastPrinted>2020-06-04T12:49:54Z</cp:lastPrinted>
  <dcterms:created xsi:type="dcterms:W3CDTF">2016-08-02T13:38:46Z</dcterms:created>
  <dcterms:modified xsi:type="dcterms:W3CDTF">2020-06-04T12:52:17Z</dcterms:modified>
</cp:coreProperties>
</file>