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6" windowWidth="13392" windowHeight="774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L7" i="1" l="1"/>
  <c r="D6" i="1" l="1"/>
  <c r="H6" i="1" s="1"/>
  <c r="K17" i="1" l="1"/>
  <c r="N21" i="1" l="1"/>
  <c r="H21" i="1"/>
  <c r="P21" i="1" s="1"/>
  <c r="T21" i="1" s="1"/>
  <c r="N9" i="1" l="1"/>
  <c r="H9" i="1"/>
  <c r="P9" i="1" s="1"/>
  <c r="S9" i="1" l="1"/>
  <c r="H27" i="1" l="1"/>
  <c r="L22" i="1"/>
  <c r="S19" i="1"/>
  <c r="K12" i="1"/>
  <c r="N13" i="1" l="1"/>
  <c r="N14" i="1"/>
  <c r="N15" i="1"/>
  <c r="N16" i="1"/>
  <c r="N17" i="1"/>
  <c r="N18" i="1"/>
  <c r="N19" i="1"/>
  <c r="N20" i="1"/>
  <c r="N22" i="1"/>
  <c r="N23" i="1"/>
  <c r="N24" i="1"/>
  <c r="N25" i="1"/>
  <c r="N26" i="1"/>
  <c r="N27" i="1"/>
  <c r="N28" i="1"/>
  <c r="N7" i="1"/>
  <c r="N8" i="1"/>
  <c r="N10" i="1"/>
  <c r="N11" i="1"/>
  <c r="N6" i="1"/>
  <c r="N12" i="1"/>
  <c r="S29" i="1" l="1"/>
  <c r="R29" i="1"/>
  <c r="O29" i="1" l="1"/>
  <c r="M29" i="1"/>
  <c r="L29" i="1"/>
  <c r="K29" i="1"/>
  <c r="J29" i="1"/>
  <c r="G29" i="1"/>
  <c r="F29" i="1"/>
  <c r="E29" i="1"/>
  <c r="D29" i="1"/>
  <c r="C29" i="1"/>
  <c r="B29" i="1"/>
  <c r="H17" i="1" l="1"/>
  <c r="P17" i="1" l="1"/>
  <c r="T17" i="1" s="1"/>
  <c r="H7" i="1"/>
  <c r="H8" i="1"/>
  <c r="H10" i="1"/>
  <c r="H11" i="1"/>
  <c r="H12" i="1"/>
  <c r="H13" i="1"/>
  <c r="H14" i="1"/>
  <c r="H15" i="1"/>
  <c r="H16" i="1"/>
  <c r="H18" i="1"/>
  <c r="H19" i="1"/>
  <c r="H20" i="1"/>
  <c r="H22" i="1"/>
  <c r="H23" i="1"/>
  <c r="H24" i="1"/>
  <c r="H25" i="1"/>
  <c r="H26" i="1"/>
  <c r="H28" i="1"/>
  <c r="P18" i="1" l="1"/>
  <c r="T18" i="1" s="1"/>
  <c r="P27" i="1"/>
  <c r="T27" i="1" s="1"/>
  <c r="P23" i="1"/>
  <c r="T23" i="1" s="1"/>
  <c r="P22" i="1"/>
  <c r="T22" i="1" s="1"/>
  <c r="P14" i="1"/>
  <c r="T14" i="1" s="1"/>
  <c r="P28" i="1"/>
  <c r="T28" i="1" s="1"/>
  <c r="P26" i="1"/>
  <c r="T26" i="1" s="1"/>
  <c r="P25" i="1"/>
  <c r="T25" i="1" s="1"/>
  <c r="P24" i="1"/>
  <c r="T24" i="1" s="1"/>
  <c r="P20" i="1"/>
  <c r="T20" i="1" s="1"/>
  <c r="P19" i="1"/>
  <c r="T19" i="1" s="1"/>
  <c r="P16" i="1"/>
  <c r="T16" i="1" s="1"/>
  <c r="P15" i="1"/>
  <c r="T15" i="1" s="1"/>
  <c r="P13" i="1"/>
  <c r="T13" i="1" s="1"/>
  <c r="P12" i="1"/>
  <c r="T12" i="1" s="1"/>
  <c r="P11" i="1"/>
  <c r="T11" i="1" s="1"/>
  <c r="P10" i="1"/>
  <c r="T10" i="1" s="1"/>
  <c r="T9" i="1"/>
  <c r="P8" i="1"/>
  <c r="T8" i="1" s="1"/>
  <c r="P7" i="1"/>
  <c r="T7" i="1" l="1"/>
  <c r="P6" i="1"/>
  <c r="T6" i="1" s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6" i="1"/>
  <c r="P29" i="1" l="1"/>
  <c r="W29" i="1"/>
  <c r="N29" i="1"/>
  <c r="H29" i="1"/>
  <c r="T29" i="1" l="1"/>
</calcChain>
</file>

<file path=xl/sharedStrings.xml><?xml version="1.0" encoding="utf-8"?>
<sst xmlns="http://schemas.openxmlformats.org/spreadsheetml/2006/main" count="121" uniqueCount="50">
  <si>
    <t>Městský obvod</t>
  </si>
  <si>
    <t>dokrytí +</t>
  </si>
  <si>
    <t>Slezská Ostrava</t>
  </si>
  <si>
    <t>Ostrava-Jih</t>
  </si>
  <si>
    <t>Mor. Ostrava a Přívoz</t>
  </si>
  <si>
    <t>Poruba</t>
  </si>
  <si>
    <t>Nová Bělá</t>
  </si>
  <si>
    <t>Vítkovice</t>
  </si>
  <si>
    <t>Stará Bělá</t>
  </si>
  <si>
    <t>Pustkovec</t>
  </si>
  <si>
    <t>Petřkovice</t>
  </si>
  <si>
    <t>Lhotka</t>
  </si>
  <si>
    <t>Mar.Hory a Hulváky</t>
  </si>
  <si>
    <t>Hošťálkovice</t>
  </si>
  <si>
    <t>Nová Ves</t>
  </si>
  <si>
    <t>Proskovice</t>
  </si>
  <si>
    <t>Michálkovice</t>
  </si>
  <si>
    <t>Krásné Pole</t>
  </si>
  <si>
    <t>Martinov</t>
  </si>
  <si>
    <t>Radvanice a Bartovice</t>
  </si>
  <si>
    <t>Polanka n.Odrou</t>
  </si>
  <si>
    <t>Hrabová</t>
  </si>
  <si>
    <t>Svinov</t>
  </si>
  <si>
    <t>Polanka nad Odrou</t>
  </si>
  <si>
    <t>Třebovice</t>
  </si>
  <si>
    <t>Plesná</t>
  </si>
  <si>
    <t>Celkem obvody</t>
  </si>
  <si>
    <t>Finanční vypořádání SMO s městskými obvody za rok 2019</t>
  </si>
  <si>
    <t>aktivní PO</t>
  </si>
  <si>
    <t>dokrytí SR</t>
  </si>
  <si>
    <t>dokrytí SMO</t>
  </si>
  <si>
    <t>účelové fondy</t>
  </si>
  <si>
    <t>ZDROJE</t>
  </si>
  <si>
    <t>stav 
ZBÚ+pokladny 
k 31.12.2019</t>
  </si>
  <si>
    <t>jiné zdroje</t>
  </si>
  <si>
    <t>POTŘEBY</t>
  </si>
  <si>
    <t>pasivní PO</t>
  </si>
  <si>
    <t>vratky SR</t>
  </si>
  <si>
    <t>účel. fondy 
jiné potřeby</t>
  </si>
  <si>
    <t>vratky 
SMO+KÚ</t>
  </si>
  <si>
    <t>ÚHRN 
ZDROJŮ</t>
  </si>
  <si>
    <t>ÚHRN 
POTŘEB</t>
  </si>
  <si>
    <t>účelové fondy 
v rámci účtu 231</t>
  </si>
  <si>
    <t>prostředky 
u ZBÚ 
po FV 2019</t>
  </si>
  <si>
    <t>Mar. Hory a Hulváky</t>
  </si>
  <si>
    <t>zapojeno 
do SR 2020</t>
  </si>
  <si>
    <t>vázáno 
do UR 2020</t>
  </si>
  <si>
    <t>prostředky
bez účelu</t>
  </si>
  <si>
    <t>MĚSTSKÝ OBVOD</t>
  </si>
  <si>
    <t>celkem MOb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</si>
</sst>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9"/>
      <name val="Arial CE"/>
      <charset val="238"/>
    </font>
    <font>
      <b/>
      <sz val="9"/>
      <name val="Arial CE"/>
      <charset val="238"/>
    </font>
    <font>
      <b/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Arial"/>
      <family val="2"/>
    </font>
    <font>
      <b/>
      <sz val="9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14">
    <xf numFmtId="0" fontId="0" fillId="0" borderId="0" xfId="0"/>
    <xf numFmtId="0" fontId="0" fillId="0" borderId="0" xfId="0"/>
    <xf numFmtId="0" fontId="4" fillId="0" borderId="2" xfId="1" applyFont="1" applyFill="1" applyBorder="1"/>
    <xf numFmtId="0" fontId="4" fillId="0" borderId="3" xfId="1" applyFont="1" applyFill="1" applyBorder="1"/>
    <xf numFmtId="0" fontId="6" fillId="0" borderId="22" xfId="1" applyFont="1" applyBorder="1"/>
    <xf numFmtId="0" fontId="4" fillId="3" borderId="2" xfId="1" applyFont="1" applyFill="1" applyBorder="1"/>
    <xf numFmtId="0" fontId="4" fillId="3" borderId="1" xfId="1" applyFont="1" applyFill="1" applyBorder="1"/>
    <xf numFmtId="0" fontId="1" fillId="0" borderId="0" xfId="1"/>
    <xf numFmtId="4" fontId="4" fillId="0" borderId="2" xfId="1" applyNumberFormat="1" applyFont="1" applyBorder="1"/>
    <xf numFmtId="4" fontId="4" fillId="0" borderId="2" xfId="1" applyNumberFormat="1" applyFont="1" applyFill="1" applyBorder="1"/>
    <xf numFmtId="4" fontId="4" fillId="0" borderId="3" xfId="1" applyNumberFormat="1" applyFont="1" applyFill="1" applyBorder="1"/>
    <xf numFmtId="4" fontId="4" fillId="0" borderId="30" xfId="1" applyNumberFormat="1" applyFont="1" applyBorder="1"/>
    <xf numFmtId="4" fontId="4" fillId="3" borderId="2" xfId="1" applyNumberFormat="1" applyFont="1" applyFill="1" applyBorder="1"/>
    <xf numFmtId="4" fontId="6" fillId="0" borderId="0" xfId="1" applyNumberFormat="1" applyFont="1"/>
    <xf numFmtId="4" fontId="0" fillId="0" borderId="0" xfId="0" applyNumberFormat="1"/>
    <xf numFmtId="0" fontId="8" fillId="0" borderId="0" xfId="0" applyFont="1"/>
    <xf numFmtId="4" fontId="2" fillId="0" borderId="0" xfId="1" applyNumberFormat="1" applyFont="1" applyBorder="1"/>
    <xf numFmtId="0" fontId="7" fillId="0" borderId="0" xfId="0" applyFont="1"/>
    <xf numFmtId="0" fontId="6" fillId="0" borderId="0" xfId="1" applyFont="1"/>
    <xf numFmtId="4" fontId="12" fillId="0" borderId="2" xfId="1" applyNumberFormat="1" applyFont="1" applyBorder="1"/>
    <xf numFmtId="4" fontId="12" fillId="0" borderId="2" xfId="1" applyNumberFormat="1" applyFont="1" applyFill="1" applyBorder="1"/>
    <xf numFmtId="4" fontId="12" fillId="3" borderId="2" xfId="1" applyNumberFormat="1" applyFont="1" applyFill="1" applyBorder="1"/>
    <xf numFmtId="4" fontId="12" fillId="0" borderId="3" xfId="1" applyNumberFormat="1" applyFont="1" applyFill="1" applyBorder="1"/>
    <xf numFmtId="4" fontId="6" fillId="0" borderId="18" xfId="1" applyNumberFormat="1" applyFont="1" applyBorder="1"/>
    <xf numFmtId="4" fontId="12" fillId="0" borderId="1" xfId="1" applyNumberFormat="1" applyFont="1" applyBorder="1"/>
    <xf numFmtId="4" fontId="1" fillId="4" borderId="1" xfId="1" applyNumberFormat="1" applyFill="1" applyBorder="1"/>
    <xf numFmtId="4" fontId="1" fillId="4" borderId="1" xfId="1" applyNumberFormat="1" applyFont="1" applyFill="1" applyBorder="1"/>
    <xf numFmtId="4" fontId="1" fillId="4" borderId="3" xfId="1" applyNumberFormat="1" applyFill="1" applyBorder="1"/>
    <xf numFmtId="4" fontId="6" fillId="4" borderId="18" xfId="1" applyNumberFormat="1" applyFont="1" applyFill="1" applyBorder="1"/>
    <xf numFmtId="4" fontId="13" fillId="0" borderId="30" xfId="1" applyNumberFormat="1" applyFont="1" applyBorder="1" applyAlignment="1">
      <alignment horizontal="right"/>
    </xf>
    <xf numFmtId="4" fontId="13" fillId="0" borderId="12" xfId="1" applyNumberFormat="1" applyFont="1" applyBorder="1" applyAlignment="1">
      <alignment horizontal="right"/>
    </xf>
    <xf numFmtId="4" fontId="13" fillId="0" borderId="27" xfId="1" applyNumberFormat="1" applyFont="1" applyBorder="1" applyAlignment="1">
      <alignment horizontal="right"/>
    </xf>
    <xf numFmtId="4" fontId="13" fillId="0" borderId="4" xfId="1" applyNumberFormat="1" applyFont="1" applyBorder="1" applyAlignment="1">
      <alignment horizontal="right"/>
    </xf>
    <xf numFmtId="4" fontId="13" fillId="0" borderId="5" xfId="1" applyNumberFormat="1" applyFont="1" applyBorder="1" applyAlignment="1">
      <alignment horizontal="right"/>
    </xf>
    <xf numFmtId="4" fontId="9" fillId="2" borderId="16" xfId="1" applyNumberFormat="1" applyFont="1" applyFill="1" applyBorder="1"/>
    <xf numFmtId="4" fontId="13" fillId="0" borderId="1" xfId="1" applyNumberFormat="1" applyFont="1" applyBorder="1" applyAlignment="1">
      <alignment horizontal="right"/>
    </xf>
    <xf numFmtId="4" fontId="13" fillId="0" borderId="8" xfId="1" applyNumberFormat="1" applyFont="1" applyBorder="1" applyAlignment="1">
      <alignment horizontal="right"/>
    </xf>
    <xf numFmtId="4" fontId="9" fillId="2" borderId="2" xfId="1" applyNumberFormat="1" applyFont="1" applyFill="1" applyBorder="1"/>
    <xf numFmtId="4" fontId="9" fillId="0" borderId="1" xfId="1" applyNumberFormat="1" applyFont="1" applyBorder="1" applyAlignment="1">
      <alignment horizontal="right"/>
    </xf>
    <xf numFmtId="4" fontId="9" fillId="0" borderId="32" xfId="1" applyNumberFormat="1" applyFont="1" applyBorder="1"/>
    <xf numFmtId="4" fontId="9" fillId="0" borderId="4" xfId="1" applyNumberFormat="1" applyFont="1" applyBorder="1"/>
    <xf numFmtId="4" fontId="9" fillId="0" borderId="2" xfId="1" applyNumberFormat="1" applyFont="1" applyBorder="1" applyAlignment="1">
      <alignment horizontal="right"/>
    </xf>
    <xf numFmtId="4" fontId="9" fillId="0" borderId="33" xfId="1" applyNumberFormat="1" applyFont="1" applyBorder="1"/>
    <xf numFmtId="4" fontId="9" fillId="0" borderId="7" xfId="1" applyNumberFormat="1" applyFont="1" applyBorder="1"/>
    <xf numFmtId="4" fontId="9" fillId="0" borderId="43" xfId="1" applyNumberFormat="1" applyFont="1" applyBorder="1" applyAlignment="1">
      <alignment horizontal="right"/>
    </xf>
    <xf numFmtId="4" fontId="9" fillId="0" borderId="31" xfId="1" applyNumberFormat="1" applyFont="1" applyBorder="1"/>
    <xf numFmtId="4" fontId="9" fillId="0" borderId="3" xfId="1" applyNumberFormat="1" applyFont="1" applyBorder="1"/>
    <xf numFmtId="4" fontId="9" fillId="0" borderId="9" xfId="1" applyNumberFormat="1" applyFont="1" applyBorder="1"/>
    <xf numFmtId="4" fontId="9" fillId="0" borderId="10" xfId="1" applyNumberFormat="1" applyFont="1" applyBorder="1"/>
    <xf numFmtId="4" fontId="13" fillId="0" borderId="10" xfId="1" applyNumberFormat="1" applyFont="1" applyBorder="1" applyAlignment="1">
      <alignment horizontal="right"/>
    </xf>
    <xf numFmtId="4" fontId="9" fillId="2" borderId="3" xfId="1" applyNumberFormat="1" applyFont="1" applyFill="1" applyBorder="1"/>
    <xf numFmtId="4" fontId="14" fillId="0" borderId="22" xfId="1" applyNumberFormat="1" applyFont="1" applyBorder="1"/>
    <xf numFmtId="4" fontId="14" fillId="0" borderId="39" xfId="1" applyNumberFormat="1" applyFont="1" applyBorder="1"/>
    <xf numFmtId="4" fontId="14" fillId="0" borderId="21" xfId="1" applyNumberFormat="1" applyFont="1" applyBorder="1"/>
    <xf numFmtId="4" fontId="14" fillId="0" borderId="23" xfId="1" applyNumberFormat="1" applyFont="1" applyBorder="1"/>
    <xf numFmtId="4" fontId="10" fillId="2" borderId="18" xfId="1" applyNumberFormat="1" applyFont="1" applyFill="1" applyBorder="1"/>
    <xf numFmtId="4" fontId="13" fillId="0" borderId="29" xfId="1" applyNumberFormat="1" applyFont="1" applyBorder="1" applyAlignment="1">
      <alignment horizontal="right"/>
    </xf>
    <xf numFmtId="4" fontId="13" fillId="0" borderId="25" xfId="1" applyNumberFormat="1" applyFont="1" applyBorder="1" applyAlignment="1">
      <alignment horizontal="right"/>
    </xf>
    <xf numFmtId="4" fontId="13" fillId="3" borderId="25" xfId="1" applyNumberFormat="1" applyFont="1" applyFill="1" applyBorder="1" applyAlignment="1">
      <alignment horizontal="right"/>
    </xf>
    <xf numFmtId="4" fontId="9" fillId="3" borderId="27" xfId="1" applyNumberFormat="1" applyFont="1" applyFill="1" applyBorder="1"/>
    <xf numFmtId="4" fontId="9" fillId="0" borderId="5" xfId="1" applyNumberFormat="1" applyFont="1" applyBorder="1"/>
    <xf numFmtId="4" fontId="9" fillId="0" borderId="8" xfId="1" applyNumberFormat="1" applyFont="1" applyBorder="1"/>
    <xf numFmtId="4" fontId="9" fillId="0" borderId="34" xfId="1" applyNumberFormat="1" applyFont="1" applyBorder="1"/>
    <xf numFmtId="4" fontId="9" fillId="0" borderId="35" xfId="1" applyNumberFormat="1" applyFont="1" applyBorder="1"/>
    <xf numFmtId="4" fontId="9" fillId="0" borderId="36" xfId="1" applyNumberFormat="1" applyFont="1" applyBorder="1"/>
    <xf numFmtId="4" fontId="9" fillId="3" borderId="45" xfId="1" applyNumberFormat="1" applyFont="1" applyFill="1" applyBorder="1"/>
    <xf numFmtId="4" fontId="14" fillId="0" borderId="28" xfId="1" applyNumberFormat="1" applyFont="1" applyBorder="1"/>
    <xf numFmtId="4" fontId="14" fillId="0" borderId="44" xfId="1" applyNumberFormat="1" applyFont="1" applyBorder="1"/>
    <xf numFmtId="4" fontId="14" fillId="2" borderId="23" xfId="1" applyNumberFormat="1" applyFont="1" applyFill="1" applyBorder="1"/>
    <xf numFmtId="0" fontId="5" fillId="2" borderId="18" xfId="1" applyFont="1" applyFill="1" applyBorder="1" applyAlignment="1">
      <alignment horizontal="center" vertical="center" wrapText="1"/>
    </xf>
    <xf numFmtId="4" fontId="9" fillId="0" borderId="27" xfId="1" applyNumberFormat="1" applyFont="1" applyBorder="1"/>
    <xf numFmtId="4" fontId="9" fillId="0" borderId="6" xfId="1" applyNumberFormat="1" applyFont="1" applyBorder="1"/>
    <xf numFmtId="4" fontId="9" fillId="0" borderId="46" xfId="1" applyNumberFormat="1" applyFont="1" applyBorder="1"/>
    <xf numFmtId="4" fontId="9" fillId="0" borderId="45" xfId="1" applyNumberFormat="1" applyFont="1" applyBorder="1"/>
    <xf numFmtId="4" fontId="9" fillId="0" borderId="11" xfId="1" applyNumberFormat="1" applyFont="1" applyBorder="1"/>
    <xf numFmtId="4" fontId="10" fillId="0" borderId="23" xfId="1" applyNumberFormat="1" applyFont="1" applyBorder="1"/>
    <xf numFmtId="4" fontId="10" fillId="0" borderId="14" xfId="1" applyNumberFormat="1" applyFont="1" applyBorder="1"/>
    <xf numFmtId="4" fontId="10" fillId="0" borderId="41" xfId="1" applyNumberFormat="1" applyFont="1" applyBorder="1"/>
    <xf numFmtId="0" fontId="3" fillId="0" borderId="16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0" fontId="3" fillId="0" borderId="18" xfId="1" applyFont="1" applyBorder="1" applyAlignment="1">
      <alignment horizontal="center" vertical="center" wrapText="1"/>
    </xf>
    <xf numFmtId="0" fontId="6" fillId="0" borderId="42" xfId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6" fillId="0" borderId="47" xfId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6" fillId="0" borderId="15" xfId="1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6" fillId="4" borderId="16" xfId="1" applyFont="1" applyFill="1" applyBorder="1" applyAlignment="1">
      <alignment horizontal="center" vertical="center" wrapText="1"/>
    </xf>
    <xf numFmtId="0" fontId="11" fillId="4" borderId="17" xfId="0" applyFont="1" applyFill="1" applyBorder="1" applyAlignment="1">
      <alignment horizontal="center" vertical="center" wrapText="1"/>
    </xf>
    <xf numFmtId="0" fontId="0" fillId="4" borderId="18" xfId="0" applyFill="1" applyBorder="1" applyAlignment="1">
      <alignment horizontal="center" vertical="center" wrapText="1"/>
    </xf>
    <xf numFmtId="0" fontId="3" fillId="2" borderId="16" xfId="1" applyFont="1" applyFill="1" applyBorder="1" applyAlignment="1">
      <alignment horizontal="center" vertical="center" wrapText="1"/>
    </xf>
    <xf numFmtId="0" fontId="3" fillId="2" borderId="17" xfId="1" applyFont="1" applyFill="1" applyBorder="1" applyAlignment="1">
      <alignment horizontal="center" vertical="center" wrapText="1"/>
    </xf>
    <xf numFmtId="0" fontId="3" fillId="2" borderId="18" xfId="1" applyFont="1" applyFill="1" applyBorder="1" applyAlignment="1">
      <alignment horizontal="center" vertical="center" wrapText="1"/>
    </xf>
    <xf numFmtId="0" fontId="5" fillId="3" borderId="16" xfId="1" applyFont="1" applyFill="1" applyBorder="1" applyAlignment="1">
      <alignment horizontal="center" vertical="center" wrapText="1"/>
    </xf>
    <xf numFmtId="0" fontId="5" fillId="3" borderId="17" xfId="1" applyFont="1" applyFill="1" applyBorder="1" applyAlignment="1">
      <alignment horizontal="center" vertical="center" wrapText="1"/>
    </xf>
    <xf numFmtId="0" fontId="5" fillId="3" borderId="18" xfId="1" applyFont="1" applyFill="1" applyBorder="1" applyAlignment="1">
      <alignment horizontal="center" vertical="center" wrapText="1"/>
    </xf>
    <xf numFmtId="0" fontId="3" fillId="4" borderId="16" xfId="1" applyFont="1" applyFill="1" applyBorder="1" applyAlignment="1">
      <alignment horizontal="center" vertical="center" wrapText="1"/>
    </xf>
    <xf numFmtId="0" fontId="3" fillId="4" borderId="17" xfId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14" fontId="3" fillId="0" borderId="16" xfId="1" applyNumberFormat="1" applyFont="1" applyBorder="1" applyAlignment="1">
      <alignment horizontal="center" vertical="center" wrapText="1"/>
    </xf>
    <xf numFmtId="14" fontId="3" fillId="0" borderId="17" xfId="1" applyNumberFormat="1" applyFont="1" applyBorder="1" applyAlignment="1">
      <alignment horizontal="center" vertical="center" wrapText="1"/>
    </xf>
    <xf numFmtId="14" fontId="3" fillId="0" borderId="18" xfId="1" applyNumberFormat="1" applyFont="1" applyBorder="1" applyAlignment="1">
      <alignment horizontal="center" vertical="center" wrapText="1"/>
    </xf>
    <xf numFmtId="14" fontId="3" fillId="0" borderId="37" xfId="1" applyNumberFormat="1" applyFont="1" applyBorder="1" applyAlignment="1">
      <alignment horizontal="center" vertical="center" wrapText="1"/>
    </xf>
    <xf numFmtId="14" fontId="3" fillId="0" borderId="38" xfId="1" applyNumberFormat="1" applyFont="1" applyBorder="1" applyAlignment="1">
      <alignment horizontal="center" vertical="center" wrapText="1"/>
    </xf>
    <xf numFmtId="14" fontId="3" fillId="0" borderId="31" xfId="1" applyNumberFormat="1" applyFont="1" applyBorder="1" applyAlignment="1">
      <alignment horizontal="center" vertical="center" wrapText="1"/>
    </xf>
    <xf numFmtId="14" fontId="3" fillId="0" borderId="14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center" vertical="center"/>
    </xf>
    <xf numFmtId="0" fontId="3" fillId="0" borderId="29" xfId="1" applyFont="1" applyBorder="1" applyAlignment="1">
      <alignment horizontal="center" vertical="center"/>
    </xf>
    <xf numFmtId="0" fontId="3" fillId="0" borderId="26" xfId="1" applyFont="1" applyBorder="1" applyAlignment="1">
      <alignment horizontal="center" vertical="center"/>
    </xf>
    <xf numFmtId="14" fontId="3" fillId="0" borderId="40" xfId="1" applyNumberFormat="1" applyFont="1" applyBorder="1" applyAlignment="1">
      <alignment horizontal="center" vertical="center" wrapText="1"/>
    </xf>
    <xf numFmtId="14" fontId="3" fillId="0" borderId="41" xfId="1" applyNumberFormat="1" applyFont="1" applyBorder="1" applyAlignment="1">
      <alignment horizontal="center"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5"/>
  <sheetViews>
    <sheetView tabSelected="1" topLeftCell="E1" workbookViewId="0">
      <selection activeCell="G31" sqref="G31"/>
    </sheetView>
  </sheetViews>
  <sheetFormatPr defaultRowHeight="14.4" x14ac:dyDescent="0.3"/>
  <cols>
    <col min="1" max="1" width="19.44140625" customWidth="1"/>
    <col min="2" max="8" width="15.6640625" customWidth="1"/>
    <col min="9" max="9" width="19.44140625" style="1" customWidth="1"/>
    <col min="10" max="16" width="15.6640625" customWidth="1"/>
    <col min="17" max="17" width="19.44140625" customWidth="1"/>
    <col min="18" max="20" width="15.6640625" customWidth="1"/>
    <col min="21" max="21" width="16" customWidth="1"/>
    <col min="22" max="22" width="20" customWidth="1"/>
    <col min="23" max="23" width="15.6640625" customWidth="1"/>
  </cols>
  <sheetData>
    <row r="1" spans="1:23" s="1" customFormat="1" ht="18" x14ac:dyDescent="0.35">
      <c r="A1" s="15" t="s">
        <v>27</v>
      </c>
    </row>
    <row r="2" spans="1:23" s="1" customFormat="1" ht="15.75" thickBot="1" x14ac:dyDescent="0.3"/>
    <row r="3" spans="1:23" ht="15" customHeight="1" x14ac:dyDescent="0.3">
      <c r="A3" s="78" t="s">
        <v>48</v>
      </c>
      <c r="B3" s="102" t="s">
        <v>33</v>
      </c>
      <c r="C3" s="109" t="s">
        <v>32</v>
      </c>
      <c r="D3" s="110"/>
      <c r="E3" s="110"/>
      <c r="F3" s="110"/>
      <c r="G3" s="111"/>
      <c r="H3" s="93" t="s">
        <v>40</v>
      </c>
      <c r="I3" s="78" t="s">
        <v>48</v>
      </c>
      <c r="J3" s="109" t="s">
        <v>35</v>
      </c>
      <c r="K3" s="110"/>
      <c r="L3" s="110"/>
      <c r="M3" s="111"/>
      <c r="N3" s="93" t="s">
        <v>41</v>
      </c>
      <c r="O3" s="96" t="s">
        <v>42</v>
      </c>
      <c r="P3" s="99" t="s">
        <v>43</v>
      </c>
      <c r="Q3" s="78" t="s">
        <v>48</v>
      </c>
      <c r="R3" s="81" t="s">
        <v>45</v>
      </c>
      <c r="S3" s="84" t="s">
        <v>46</v>
      </c>
      <c r="T3" s="87" t="s">
        <v>47</v>
      </c>
      <c r="U3" s="18"/>
      <c r="V3" s="78" t="s">
        <v>0</v>
      </c>
      <c r="W3" s="90" t="s">
        <v>1</v>
      </c>
    </row>
    <row r="4" spans="1:23" ht="15" customHeight="1" x14ac:dyDescent="0.3">
      <c r="A4" s="79"/>
      <c r="B4" s="103"/>
      <c r="C4" s="105" t="s">
        <v>28</v>
      </c>
      <c r="D4" s="107" t="s">
        <v>29</v>
      </c>
      <c r="E4" s="107" t="s">
        <v>30</v>
      </c>
      <c r="F4" s="107" t="s">
        <v>31</v>
      </c>
      <c r="G4" s="112" t="s">
        <v>34</v>
      </c>
      <c r="H4" s="94"/>
      <c r="I4" s="79"/>
      <c r="J4" s="105" t="s">
        <v>36</v>
      </c>
      <c r="K4" s="107" t="s">
        <v>37</v>
      </c>
      <c r="L4" s="107" t="s">
        <v>39</v>
      </c>
      <c r="M4" s="112" t="s">
        <v>38</v>
      </c>
      <c r="N4" s="94"/>
      <c r="O4" s="97"/>
      <c r="P4" s="100"/>
      <c r="Q4" s="79"/>
      <c r="R4" s="82"/>
      <c r="S4" s="85"/>
      <c r="T4" s="88"/>
      <c r="U4" s="18"/>
      <c r="V4" s="79"/>
      <c r="W4" s="91"/>
    </row>
    <row r="5" spans="1:23" ht="15" thickBot="1" x14ac:dyDescent="0.35">
      <c r="A5" s="80"/>
      <c r="B5" s="104"/>
      <c r="C5" s="106"/>
      <c r="D5" s="108"/>
      <c r="E5" s="108"/>
      <c r="F5" s="108"/>
      <c r="G5" s="113"/>
      <c r="H5" s="95"/>
      <c r="I5" s="80"/>
      <c r="J5" s="106"/>
      <c r="K5" s="108"/>
      <c r="L5" s="108"/>
      <c r="M5" s="113"/>
      <c r="N5" s="95"/>
      <c r="O5" s="98"/>
      <c r="P5" s="101"/>
      <c r="Q5" s="80"/>
      <c r="R5" s="83"/>
      <c r="S5" s="86"/>
      <c r="T5" s="89"/>
      <c r="U5" s="7"/>
      <c r="V5" s="80"/>
      <c r="W5" s="92"/>
    </row>
    <row r="6" spans="1:23" x14ac:dyDescent="0.3">
      <c r="A6" s="6" t="s">
        <v>4</v>
      </c>
      <c r="B6" s="29">
        <v>136348536.06999999</v>
      </c>
      <c r="C6" s="30">
        <v>127042.89</v>
      </c>
      <c r="D6" s="31">
        <f>55035.06+31370.48</f>
        <v>86405.54</v>
      </c>
      <c r="E6" s="32">
        <v>515644.41</v>
      </c>
      <c r="F6" s="31">
        <v>0</v>
      </c>
      <c r="G6" s="33">
        <v>0</v>
      </c>
      <c r="H6" s="34">
        <f>C6+D6+E6+F6+G6</f>
        <v>729092.84</v>
      </c>
      <c r="I6" s="6" t="s">
        <v>4</v>
      </c>
      <c r="J6" s="56">
        <v>371414.4</v>
      </c>
      <c r="K6" s="57">
        <v>0</v>
      </c>
      <c r="L6" s="58">
        <v>59219</v>
      </c>
      <c r="M6" s="57">
        <v>342336</v>
      </c>
      <c r="N6" s="34">
        <f>J6+K6+L6+M6</f>
        <v>772969.4</v>
      </c>
      <c r="O6" s="59">
        <v>0</v>
      </c>
      <c r="P6" s="37">
        <f>B6+H6-N6-O6</f>
        <v>136304659.50999999</v>
      </c>
      <c r="Q6" s="24" t="s">
        <v>4</v>
      </c>
      <c r="R6" s="70">
        <v>88071000</v>
      </c>
      <c r="S6" s="40">
        <v>40937000</v>
      </c>
      <c r="T6" s="71">
        <f t="shared" ref="T6:T28" si="0">P6-R6-S6</f>
        <v>7296659.5099999905</v>
      </c>
      <c r="U6" s="7"/>
      <c r="V6" s="11" t="s">
        <v>4</v>
      </c>
      <c r="W6" s="25">
        <f t="shared" ref="W6:W28" si="1">D6+E6-K6-L6</f>
        <v>542830.94999999995</v>
      </c>
    </row>
    <row r="7" spans="1:23" x14ac:dyDescent="0.3">
      <c r="A7" s="5" t="s">
        <v>2</v>
      </c>
      <c r="B7" s="35">
        <v>120307997.18000001</v>
      </c>
      <c r="C7" s="30">
        <v>0</v>
      </c>
      <c r="D7" s="31">
        <v>0</v>
      </c>
      <c r="E7" s="32">
        <v>2159.13</v>
      </c>
      <c r="F7" s="31">
        <v>0</v>
      </c>
      <c r="G7" s="36">
        <v>0</v>
      </c>
      <c r="H7" s="37">
        <f>C7+D7+E7+F7+G7</f>
        <v>2159.13</v>
      </c>
      <c r="I7" s="5" t="s">
        <v>2</v>
      </c>
      <c r="J7" s="31">
        <v>0</v>
      </c>
      <c r="K7" s="33">
        <v>165060.34</v>
      </c>
      <c r="L7" s="33">
        <f>34400+20843.07</f>
        <v>55243.07</v>
      </c>
      <c r="M7" s="33">
        <v>99714</v>
      </c>
      <c r="N7" s="37">
        <f t="shared" ref="N7:N11" si="2">J7+K7+L7+M7</f>
        <v>320017.41000000003</v>
      </c>
      <c r="O7" s="59">
        <v>0</v>
      </c>
      <c r="P7" s="37">
        <f>B7+H7-N7-O7</f>
        <v>119990138.90000001</v>
      </c>
      <c r="Q7" s="19" t="s">
        <v>2</v>
      </c>
      <c r="R7" s="72">
        <v>60000000</v>
      </c>
      <c r="S7" s="43">
        <v>37000000</v>
      </c>
      <c r="T7" s="71">
        <f t="shared" si="0"/>
        <v>22990138.900000006</v>
      </c>
      <c r="U7" s="7"/>
      <c r="V7" s="8" t="s">
        <v>2</v>
      </c>
      <c r="W7" s="25">
        <f t="shared" si="1"/>
        <v>-218144.28</v>
      </c>
    </row>
    <row r="8" spans="1:23" ht="15" x14ac:dyDescent="0.25">
      <c r="A8" s="5" t="s">
        <v>3</v>
      </c>
      <c r="B8" s="35">
        <v>404964960.73000002</v>
      </c>
      <c r="C8" s="30">
        <v>396003.3</v>
      </c>
      <c r="D8" s="31">
        <v>2287851.2400000002</v>
      </c>
      <c r="E8" s="32">
        <v>1063130.44</v>
      </c>
      <c r="F8" s="31">
        <v>0</v>
      </c>
      <c r="G8" s="36">
        <v>0</v>
      </c>
      <c r="H8" s="37">
        <f t="shared" ref="H8:H28" si="3">C8+D8+E8+F8+G8</f>
        <v>3746984.98</v>
      </c>
      <c r="I8" s="5" t="s">
        <v>3</v>
      </c>
      <c r="J8" s="31">
        <v>391115</v>
      </c>
      <c r="K8" s="33">
        <v>1200</v>
      </c>
      <c r="L8" s="33">
        <v>260353</v>
      </c>
      <c r="M8" s="33">
        <v>893800</v>
      </c>
      <c r="N8" s="37">
        <f t="shared" si="2"/>
        <v>1546468</v>
      </c>
      <c r="O8" s="59">
        <v>0</v>
      </c>
      <c r="P8" s="37">
        <f t="shared" ref="P8:P28" si="4">B8+H8-N8-O8</f>
        <v>407165477.71000004</v>
      </c>
      <c r="Q8" s="19" t="s">
        <v>3</v>
      </c>
      <c r="R8" s="72">
        <v>312541000</v>
      </c>
      <c r="S8" s="43">
        <v>0</v>
      </c>
      <c r="T8" s="71">
        <f t="shared" si="0"/>
        <v>94624477.710000038</v>
      </c>
      <c r="U8" s="7"/>
      <c r="V8" s="8" t="s">
        <v>3</v>
      </c>
      <c r="W8" s="25">
        <f t="shared" si="1"/>
        <v>3089428.68</v>
      </c>
    </row>
    <row r="9" spans="1:23" ht="15" x14ac:dyDescent="0.25">
      <c r="A9" s="5" t="s">
        <v>5</v>
      </c>
      <c r="B9" s="35">
        <v>129042732.66</v>
      </c>
      <c r="C9" s="30">
        <v>0</v>
      </c>
      <c r="D9" s="31">
        <v>1316508.74</v>
      </c>
      <c r="E9" s="32">
        <v>26796.93</v>
      </c>
      <c r="F9" s="31">
        <v>0</v>
      </c>
      <c r="G9" s="36">
        <v>0</v>
      </c>
      <c r="H9" s="37">
        <f t="shared" si="3"/>
        <v>1343305.67</v>
      </c>
      <c r="I9" s="5" t="s">
        <v>5</v>
      </c>
      <c r="J9" s="31">
        <v>49937.65</v>
      </c>
      <c r="K9" s="33">
        <v>122485.79</v>
      </c>
      <c r="L9" s="33">
        <v>68532</v>
      </c>
      <c r="M9" s="33">
        <v>1987354.81</v>
      </c>
      <c r="N9" s="37">
        <f t="shared" si="2"/>
        <v>2228310.25</v>
      </c>
      <c r="O9" s="59">
        <v>0</v>
      </c>
      <c r="P9" s="37">
        <f t="shared" si="4"/>
        <v>128157728.08</v>
      </c>
      <c r="Q9" s="20" t="s">
        <v>5</v>
      </c>
      <c r="R9" s="72">
        <v>24568000</v>
      </c>
      <c r="S9" s="43">
        <f>2325000+6000000+20513000</f>
        <v>28838000</v>
      </c>
      <c r="T9" s="71">
        <f t="shared" si="0"/>
        <v>74751728.079999998</v>
      </c>
      <c r="U9" s="7"/>
      <c r="V9" s="9" t="s">
        <v>5</v>
      </c>
      <c r="W9" s="25">
        <f t="shared" si="1"/>
        <v>1152287.8799999999</v>
      </c>
    </row>
    <row r="10" spans="1:23" x14ac:dyDescent="0.3">
      <c r="A10" s="5" t="s">
        <v>6</v>
      </c>
      <c r="B10" s="35">
        <v>33643180.259999998</v>
      </c>
      <c r="C10" s="30">
        <v>0</v>
      </c>
      <c r="D10" s="31">
        <v>13377.79</v>
      </c>
      <c r="E10" s="32">
        <v>118593.7</v>
      </c>
      <c r="F10" s="31">
        <v>4500</v>
      </c>
      <c r="G10" s="36">
        <v>0</v>
      </c>
      <c r="H10" s="37">
        <f t="shared" si="3"/>
        <v>136471.49</v>
      </c>
      <c r="I10" s="5" t="s">
        <v>6</v>
      </c>
      <c r="J10" s="31">
        <v>0</v>
      </c>
      <c r="K10" s="33">
        <v>490</v>
      </c>
      <c r="L10" s="33">
        <v>0</v>
      </c>
      <c r="M10" s="33">
        <v>0</v>
      </c>
      <c r="N10" s="37">
        <f t="shared" si="2"/>
        <v>490</v>
      </c>
      <c r="O10" s="59">
        <v>2830000</v>
      </c>
      <c r="P10" s="37">
        <f t="shared" si="4"/>
        <v>30949161.75</v>
      </c>
      <c r="Q10" s="21" t="s">
        <v>6</v>
      </c>
      <c r="R10" s="72">
        <v>13900000</v>
      </c>
      <c r="S10" s="43">
        <v>0</v>
      </c>
      <c r="T10" s="71">
        <f t="shared" si="0"/>
        <v>17049161.75</v>
      </c>
      <c r="U10" s="7"/>
      <c r="V10" s="12" t="s">
        <v>6</v>
      </c>
      <c r="W10" s="25">
        <f t="shared" si="1"/>
        <v>131481.49</v>
      </c>
    </row>
    <row r="11" spans="1:23" x14ac:dyDescent="0.3">
      <c r="A11" s="5" t="s">
        <v>7</v>
      </c>
      <c r="B11" s="35">
        <v>48807629.109999999</v>
      </c>
      <c r="C11" s="30">
        <v>8230</v>
      </c>
      <c r="D11" s="31">
        <v>0</v>
      </c>
      <c r="E11" s="32">
        <v>4608.8999999999996</v>
      </c>
      <c r="F11" s="31">
        <v>0</v>
      </c>
      <c r="G11" s="36">
        <v>0</v>
      </c>
      <c r="H11" s="37">
        <f t="shared" si="3"/>
        <v>12838.9</v>
      </c>
      <c r="I11" s="5" t="s">
        <v>7</v>
      </c>
      <c r="J11" s="31"/>
      <c r="K11" s="33">
        <v>325482.07</v>
      </c>
      <c r="L11" s="33">
        <v>117509</v>
      </c>
      <c r="M11" s="33">
        <v>4710.6499999999996</v>
      </c>
      <c r="N11" s="37">
        <f t="shared" si="2"/>
        <v>447701.72000000003</v>
      </c>
      <c r="O11" s="59">
        <v>0</v>
      </c>
      <c r="P11" s="37">
        <f t="shared" si="4"/>
        <v>48372766.289999999</v>
      </c>
      <c r="Q11" s="20" t="s">
        <v>7</v>
      </c>
      <c r="R11" s="72">
        <v>7121000</v>
      </c>
      <c r="S11" s="43">
        <v>41251766.289999999</v>
      </c>
      <c r="T11" s="71">
        <f t="shared" si="0"/>
        <v>0</v>
      </c>
      <c r="U11" s="7"/>
      <c r="V11" s="9" t="s">
        <v>7</v>
      </c>
      <c r="W11" s="25">
        <f t="shared" si="1"/>
        <v>-438382.17</v>
      </c>
    </row>
    <row r="12" spans="1:23" x14ac:dyDescent="0.3">
      <c r="A12" s="5" t="s">
        <v>8</v>
      </c>
      <c r="B12" s="35">
        <v>11580186</v>
      </c>
      <c r="C12" s="30">
        <v>0</v>
      </c>
      <c r="D12" s="31">
        <v>0</v>
      </c>
      <c r="E12" s="32">
        <v>86759.13</v>
      </c>
      <c r="F12" s="31">
        <v>0</v>
      </c>
      <c r="G12" s="36">
        <v>0</v>
      </c>
      <c r="H12" s="37">
        <f t="shared" si="3"/>
        <v>86759.13</v>
      </c>
      <c r="I12" s="5" t="s">
        <v>8</v>
      </c>
      <c r="J12" s="31">
        <v>0</v>
      </c>
      <c r="K12" s="33">
        <f>2800+16477</f>
        <v>19277</v>
      </c>
      <c r="L12" s="33">
        <v>2110</v>
      </c>
      <c r="M12" s="33">
        <v>0</v>
      </c>
      <c r="N12" s="37">
        <f>J12+K12+L12+M12</f>
        <v>21387</v>
      </c>
      <c r="O12" s="59">
        <v>0</v>
      </c>
      <c r="P12" s="37">
        <f t="shared" si="4"/>
        <v>11645558.130000001</v>
      </c>
      <c r="Q12" s="21" t="s">
        <v>8</v>
      </c>
      <c r="R12" s="72">
        <v>10000000</v>
      </c>
      <c r="S12" s="43">
        <v>0</v>
      </c>
      <c r="T12" s="71">
        <f t="shared" si="0"/>
        <v>1645558.1300000008</v>
      </c>
      <c r="U12" s="7"/>
      <c r="V12" s="12" t="s">
        <v>8</v>
      </c>
      <c r="W12" s="25">
        <f t="shared" si="1"/>
        <v>65372.130000000005</v>
      </c>
    </row>
    <row r="13" spans="1:23" ht="15" x14ac:dyDescent="0.25">
      <c r="A13" s="5" t="s">
        <v>9</v>
      </c>
      <c r="B13" s="35">
        <v>1749842.49</v>
      </c>
      <c r="C13" s="30">
        <v>0</v>
      </c>
      <c r="D13" s="31">
        <v>10794.61</v>
      </c>
      <c r="E13" s="32">
        <v>290.64999999999998</v>
      </c>
      <c r="F13" s="31">
        <v>0</v>
      </c>
      <c r="G13" s="36">
        <v>0</v>
      </c>
      <c r="H13" s="37">
        <f t="shared" si="3"/>
        <v>11085.26</v>
      </c>
      <c r="I13" s="5" t="s">
        <v>9</v>
      </c>
      <c r="J13" s="31">
        <v>0</v>
      </c>
      <c r="K13" s="33">
        <v>1005</v>
      </c>
      <c r="L13" s="33">
        <v>0</v>
      </c>
      <c r="M13" s="33">
        <v>51941.95</v>
      </c>
      <c r="N13" s="37">
        <f t="shared" ref="N13:N28" si="5">J13+K13+L13+M13</f>
        <v>52946.95</v>
      </c>
      <c r="O13" s="59">
        <v>0</v>
      </c>
      <c r="P13" s="37">
        <f t="shared" si="4"/>
        <v>1707980.8</v>
      </c>
      <c r="Q13" s="20" t="s">
        <v>9</v>
      </c>
      <c r="R13" s="72">
        <v>624000</v>
      </c>
      <c r="S13" s="43">
        <v>0</v>
      </c>
      <c r="T13" s="71">
        <f t="shared" si="0"/>
        <v>1083980.8</v>
      </c>
      <c r="U13" s="7"/>
      <c r="V13" s="9" t="s">
        <v>9</v>
      </c>
      <c r="W13" s="25">
        <f t="shared" si="1"/>
        <v>10080.26</v>
      </c>
    </row>
    <row r="14" spans="1:23" x14ac:dyDescent="0.3">
      <c r="A14" s="5" t="s">
        <v>44</v>
      </c>
      <c r="B14" s="35">
        <v>48273702.380000003</v>
      </c>
      <c r="C14" s="30">
        <v>0</v>
      </c>
      <c r="D14" s="31">
        <v>143183.4</v>
      </c>
      <c r="E14" s="32">
        <v>11916.71</v>
      </c>
      <c r="F14" s="31">
        <v>0</v>
      </c>
      <c r="G14" s="36">
        <v>0</v>
      </c>
      <c r="H14" s="37">
        <f t="shared" si="3"/>
        <v>155100.10999999999</v>
      </c>
      <c r="I14" s="5" t="s">
        <v>44</v>
      </c>
      <c r="J14" s="31">
        <v>0</v>
      </c>
      <c r="K14" s="33">
        <v>363275.11</v>
      </c>
      <c r="L14" s="33">
        <v>28848.25</v>
      </c>
      <c r="M14" s="33">
        <v>158702.28</v>
      </c>
      <c r="N14" s="37">
        <f t="shared" si="5"/>
        <v>550825.64</v>
      </c>
      <c r="O14" s="59">
        <v>0</v>
      </c>
      <c r="P14" s="37">
        <f t="shared" si="4"/>
        <v>47877976.850000001</v>
      </c>
      <c r="Q14" s="20" t="s">
        <v>12</v>
      </c>
      <c r="R14" s="72">
        <v>7065000</v>
      </c>
      <c r="S14" s="43">
        <v>17928936.59</v>
      </c>
      <c r="T14" s="71">
        <f t="shared" si="0"/>
        <v>22884040.260000002</v>
      </c>
      <c r="U14" s="7"/>
      <c r="V14" s="9" t="s">
        <v>12</v>
      </c>
      <c r="W14" s="25">
        <f t="shared" si="1"/>
        <v>-237023.25</v>
      </c>
    </row>
    <row r="15" spans="1:23" x14ac:dyDescent="0.3">
      <c r="A15" s="5" t="s">
        <v>10</v>
      </c>
      <c r="B15" s="35">
        <v>1778453.07</v>
      </c>
      <c r="C15" s="30">
        <v>0</v>
      </c>
      <c r="D15" s="31">
        <v>0</v>
      </c>
      <c r="E15" s="32">
        <v>498.26</v>
      </c>
      <c r="F15" s="31">
        <v>0</v>
      </c>
      <c r="G15" s="36">
        <v>0</v>
      </c>
      <c r="H15" s="37">
        <f t="shared" si="3"/>
        <v>498.26</v>
      </c>
      <c r="I15" s="5" t="s">
        <v>10</v>
      </c>
      <c r="J15" s="31">
        <v>0</v>
      </c>
      <c r="K15" s="33">
        <v>3878.42</v>
      </c>
      <c r="L15" s="33">
        <v>800</v>
      </c>
      <c r="M15" s="33">
        <v>163</v>
      </c>
      <c r="N15" s="37">
        <f t="shared" si="5"/>
        <v>4841.42</v>
      </c>
      <c r="O15" s="59">
        <v>0</v>
      </c>
      <c r="P15" s="37">
        <f t="shared" si="4"/>
        <v>1774109.9100000001</v>
      </c>
      <c r="Q15" s="20" t="s">
        <v>10</v>
      </c>
      <c r="R15" s="72">
        <v>0</v>
      </c>
      <c r="S15" s="43">
        <v>0</v>
      </c>
      <c r="T15" s="71">
        <f t="shared" si="0"/>
        <v>1774109.9100000001</v>
      </c>
      <c r="U15" s="7"/>
      <c r="V15" s="9" t="s">
        <v>10</v>
      </c>
      <c r="W15" s="25">
        <f t="shared" si="1"/>
        <v>-4180.16</v>
      </c>
    </row>
    <row r="16" spans="1:23" ht="15" x14ac:dyDescent="0.25">
      <c r="A16" s="5" t="s">
        <v>11</v>
      </c>
      <c r="B16" s="35">
        <v>575190.91</v>
      </c>
      <c r="C16" s="30">
        <v>0</v>
      </c>
      <c r="D16" s="31">
        <v>2904</v>
      </c>
      <c r="E16" s="32">
        <v>0</v>
      </c>
      <c r="F16" s="31">
        <v>0</v>
      </c>
      <c r="G16" s="36">
        <v>0</v>
      </c>
      <c r="H16" s="37">
        <f t="shared" si="3"/>
        <v>2904</v>
      </c>
      <c r="I16" s="5" t="s">
        <v>11</v>
      </c>
      <c r="J16" s="31">
        <v>0</v>
      </c>
      <c r="K16" s="33">
        <v>0</v>
      </c>
      <c r="L16" s="33">
        <v>0</v>
      </c>
      <c r="M16" s="33">
        <v>0</v>
      </c>
      <c r="N16" s="37">
        <f t="shared" si="5"/>
        <v>0</v>
      </c>
      <c r="O16" s="59">
        <v>0</v>
      </c>
      <c r="P16" s="37">
        <f t="shared" si="4"/>
        <v>578094.91</v>
      </c>
      <c r="Q16" s="20" t="s">
        <v>11</v>
      </c>
      <c r="R16" s="72">
        <v>0</v>
      </c>
      <c r="S16" s="43">
        <v>0</v>
      </c>
      <c r="T16" s="71">
        <f t="shared" si="0"/>
        <v>578094.91</v>
      </c>
      <c r="U16" s="7"/>
      <c r="V16" s="9" t="s">
        <v>11</v>
      </c>
      <c r="W16" s="25">
        <f t="shared" si="1"/>
        <v>2904</v>
      </c>
    </row>
    <row r="17" spans="1:24" x14ac:dyDescent="0.3">
      <c r="A17" s="5" t="s">
        <v>13</v>
      </c>
      <c r="B17" s="35">
        <v>3930165.52</v>
      </c>
      <c r="C17" s="30">
        <v>0</v>
      </c>
      <c r="D17" s="31">
        <v>2530</v>
      </c>
      <c r="E17" s="32">
        <v>83.04</v>
      </c>
      <c r="F17" s="31">
        <v>0</v>
      </c>
      <c r="G17" s="36">
        <v>0</v>
      </c>
      <c r="H17" s="37">
        <f t="shared" si="3"/>
        <v>2613.04</v>
      </c>
      <c r="I17" s="5" t="s">
        <v>13</v>
      </c>
      <c r="J17" s="31">
        <v>0</v>
      </c>
      <c r="K17" s="33">
        <f>1225+371</f>
        <v>1596</v>
      </c>
      <c r="L17" s="33">
        <v>1940</v>
      </c>
      <c r="M17" s="33">
        <v>0</v>
      </c>
      <c r="N17" s="37">
        <f t="shared" si="5"/>
        <v>3536</v>
      </c>
      <c r="O17" s="59">
        <v>0</v>
      </c>
      <c r="P17" s="37">
        <f t="shared" si="4"/>
        <v>3929242.56</v>
      </c>
      <c r="Q17" s="20" t="s">
        <v>13</v>
      </c>
      <c r="R17" s="72">
        <v>2000000</v>
      </c>
      <c r="S17" s="43">
        <v>0</v>
      </c>
      <c r="T17" s="71">
        <f t="shared" si="0"/>
        <v>1929242.56</v>
      </c>
      <c r="U17" s="7"/>
      <c r="V17" s="9" t="s">
        <v>13</v>
      </c>
      <c r="W17" s="25">
        <f t="shared" si="1"/>
        <v>-922.96</v>
      </c>
    </row>
    <row r="18" spans="1:24" x14ac:dyDescent="0.3">
      <c r="A18" s="5" t="s">
        <v>14</v>
      </c>
      <c r="B18" s="35">
        <v>2984496.97</v>
      </c>
      <c r="C18" s="30">
        <v>0</v>
      </c>
      <c r="D18" s="31">
        <v>0</v>
      </c>
      <c r="E18" s="32">
        <v>0</v>
      </c>
      <c r="F18" s="31">
        <v>0</v>
      </c>
      <c r="G18" s="36">
        <v>0</v>
      </c>
      <c r="H18" s="37">
        <f t="shared" si="3"/>
        <v>0</v>
      </c>
      <c r="I18" s="5" t="s">
        <v>14</v>
      </c>
      <c r="J18" s="31">
        <v>0</v>
      </c>
      <c r="K18" s="33">
        <v>5805.21</v>
      </c>
      <c r="L18" s="33">
        <v>0</v>
      </c>
      <c r="M18" s="33">
        <v>0</v>
      </c>
      <c r="N18" s="37">
        <f t="shared" si="5"/>
        <v>5805.21</v>
      </c>
      <c r="O18" s="59">
        <v>0</v>
      </c>
      <c r="P18" s="37">
        <f t="shared" si="4"/>
        <v>2978691.7600000002</v>
      </c>
      <c r="Q18" s="20" t="s">
        <v>14</v>
      </c>
      <c r="R18" s="72">
        <v>2000000</v>
      </c>
      <c r="S18" s="43">
        <v>0</v>
      </c>
      <c r="T18" s="71">
        <f t="shared" si="0"/>
        <v>978691.76000000024</v>
      </c>
      <c r="U18" s="7"/>
      <c r="V18" s="9" t="s">
        <v>14</v>
      </c>
      <c r="W18" s="25">
        <f t="shared" si="1"/>
        <v>-5805.21</v>
      </c>
    </row>
    <row r="19" spans="1:24" ht="15" x14ac:dyDescent="0.25">
      <c r="A19" s="2" t="s">
        <v>15</v>
      </c>
      <c r="B19" s="35">
        <v>12414150.449999999</v>
      </c>
      <c r="C19" s="30">
        <v>0</v>
      </c>
      <c r="D19" s="31">
        <v>193</v>
      </c>
      <c r="E19" s="32">
        <v>41.52</v>
      </c>
      <c r="F19" s="31">
        <v>0</v>
      </c>
      <c r="G19" s="36">
        <v>0</v>
      </c>
      <c r="H19" s="37">
        <f t="shared" si="3"/>
        <v>234.52</v>
      </c>
      <c r="I19" s="2" t="s">
        <v>15</v>
      </c>
      <c r="J19" s="31">
        <v>0</v>
      </c>
      <c r="K19" s="33">
        <v>0</v>
      </c>
      <c r="L19" s="33">
        <v>26960</v>
      </c>
      <c r="M19" s="33">
        <v>0</v>
      </c>
      <c r="N19" s="37">
        <f t="shared" si="5"/>
        <v>26960</v>
      </c>
      <c r="O19" s="59">
        <v>4077426.54</v>
      </c>
      <c r="P19" s="37">
        <f t="shared" si="4"/>
        <v>8309998.4299999988</v>
      </c>
      <c r="Q19" s="20" t="s">
        <v>15</v>
      </c>
      <c r="R19" s="72">
        <v>624000</v>
      </c>
      <c r="S19" s="43">
        <f>7646000+39667</f>
        <v>7685667</v>
      </c>
      <c r="T19" s="71">
        <f t="shared" si="0"/>
        <v>331.42999999877065</v>
      </c>
      <c r="U19" s="7"/>
      <c r="V19" s="9" t="s">
        <v>15</v>
      </c>
      <c r="W19" s="25">
        <f t="shared" si="1"/>
        <v>-26725.48</v>
      </c>
    </row>
    <row r="20" spans="1:24" x14ac:dyDescent="0.3">
      <c r="A20" s="2" t="s">
        <v>16</v>
      </c>
      <c r="B20" s="35">
        <v>13583522.460000001</v>
      </c>
      <c r="C20" s="30">
        <v>0</v>
      </c>
      <c r="D20" s="31">
        <v>19089.5</v>
      </c>
      <c r="E20" s="32">
        <v>17479.830000000002</v>
      </c>
      <c r="F20" s="31">
        <v>0</v>
      </c>
      <c r="G20" s="36">
        <v>0</v>
      </c>
      <c r="H20" s="37">
        <f t="shared" si="3"/>
        <v>36569.33</v>
      </c>
      <c r="I20" s="2" t="s">
        <v>16</v>
      </c>
      <c r="J20" s="31">
        <v>48000</v>
      </c>
      <c r="K20" s="33">
        <v>6630</v>
      </c>
      <c r="L20" s="33">
        <v>6080</v>
      </c>
      <c r="M20" s="33">
        <v>66043.39</v>
      </c>
      <c r="N20" s="37">
        <f t="shared" si="5"/>
        <v>126753.39</v>
      </c>
      <c r="O20" s="59">
        <v>0</v>
      </c>
      <c r="P20" s="37">
        <f t="shared" si="4"/>
        <v>13493338.4</v>
      </c>
      <c r="Q20" s="20" t="s">
        <v>16</v>
      </c>
      <c r="R20" s="72">
        <v>4412000</v>
      </c>
      <c r="S20" s="43">
        <v>0</v>
      </c>
      <c r="T20" s="71">
        <f t="shared" si="0"/>
        <v>9081338.4000000004</v>
      </c>
      <c r="U20" s="7"/>
      <c r="V20" s="9" t="s">
        <v>16</v>
      </c>
      <c r="W20" s="25">
        <f t="shared" si="1"/>
        <v>23859.33</v>
      </c>
    </row>
    <row r="21" spans="1:24" ht="15" x14ac:dyDescent="0.25">
      <c r="A21" s="5" t="s">
        <v>19</v>
      </c>
      <c r="B21" s="35">
        <v>20748806.699999999</v>
      </c>
      <c r="C21" s="30">
        <v>0</v>
      </c>
      <c r="D21" s="31">
        <v>0</v>
      </c>
      <c r="E21" s="32">
        <v>35507.18</v>
      </c>
      <c r="F21" s="31">
        <v>0</v>
      </c>
      <c r="G21" s="36">
        <v>0</v>
      </c>
      <c r="H21" s="37">
        <f t="shared" si="3"/>
        <v>35507.18</v>
      </c>
      <c r="I21" s="5" t="s">
        <v>19</v>
      </c>
      <c r="J21" s="31">
        <v>0</v>
      </c>
      <c r="K21" s="33">
        <v>639301.26</v>
      </c>
      <c r="L21" s="33">
        <v>5737</v>
      </c>
      <c r="M21" s="33">
        <v>186800</v>
      </c>
      <c r="N21" s="37">
        <f t="shared" si="5"/>
        <v>831838.26</v>
      </c>
      <c r="O21" s="59">
        <v>0</v>
      </c>
      <c r="P21" s="37">
        <f t="shared" si="4"/>
        <v>19952475.619999997</v>
      </c>
      <c r="Q21" s="19" t="s">
        <v>19</v>
      </c>
      <c r="R21" s="72">
        <v>13194000</v>
      </c>
      <c r="S21" s="43">
        <v>12599.25</v>
      </c>
      <c r="T21" s="71">
        <f t="shared" si="0"/>
        <v>6745876.3699999973</v>
      </c>
      <c r="U21" s="7"/>
      <c r="V21" s="8" t="s">
        <v>19</v>
      </c>
      <c r="W21" s="25">
        <f t="shared" si="1"/>
        <v>-609531.07999999996</v>
      </c>
    </row>
    <row r="22" spans="1:24" x14ac:dyDescent="0.3">
      <c r="A22" s="5" t="s">
        <v>17</v>
      </c>
      <c r="B22" s="35">
        <v>3116434.51</v>
      </c>
      <c r="C22" s="30">
        <v>0</v>
      </c>
      <c r="D22" s="31">
        <v>0</v>
      </c>
      <c r="E22" s="32">
        <v>124.57</v>
      </c>
      <c r="F22" s="31">
        <v>2217.6</v>
      </c>
      <c r="G22" s="36">
        <v>0</v>
      </c>
      <c r="H22" s="37">
        <f t="shared" si="3"/>
        <v>2342.17</v>
      </c>
      <c r="I22" s="5" t="s">
        <v>17</v>
      </c>
      <c r="J22" s="31">
        <v>0</v>
      </c>
      <c r="K22" s="33">
        <v>9368.42</v>
      </c>
      <c r="L22" s="33">
        <f>3200.22+3750</f>
        <v>6950.2199999999993</v>
      </c>
      <c r="M22" s="33">
        <v>0</v>
      </c>
      <c r="N22" s="37">
        <f t="shared" si="5"/>
        <v>16318.64</v>
      </c>
      <c r="O22" s="59">
        <v>0</v>
      </c>
      <c r="P22" s="37">
        <f t="shared" si="4"/>
        <v>3102458.0399999996</v>
      </c>
      <c r="Q22" s="21" t="s">
        <v>17</v>
      </c>
      <c r="R22" s="72">
        <v>686000</v>
      </c>
      <c r="S22" s="43">
        <v>0</v>
      </c>
      <c r="T22" s="71">
        <f t="shared" si="0"/>
        <v>2416458.0399999996</v>
      </c>
      <c r="U22" s="7"/>
      <c r="V22" s="12" t="s">
        <v>17</v>
      </c>
      <c r="W22" s="25">
        <f t="shared" si="1"/>
        <v>-16194.07</v>
      </c>
    </row>
    <row r="23" spans="1:24" x14ac:dyDescent="0.3">
      <c r="A23" s="5" t="s">
        <v>18</v>
      </c>
      <c r="B23" s="35">
        <v>17675457.690000001</v>
      </c>
      <c r="C23" s="30">
        <v>0</v>
      </c>
      <c r="D23" s="31">
        <v>16914.240000000002</v>
      </c>
      <c r="E23" s="32">
        <v>45051.47</v>
      </c>
      <c r="F23" s="31">
        <v>116864</v>
      </c>
      <c r="G23" s="36">
        <v>0</v>
      </c>
      <c r="H23" s="37">
        <f t="shared" si="3"/>
        <v>178829.71000000002</v>
      </c>
      <c r="I23" s="5" t="s">
        <v>18</v>
      </c>
      <c r="J23" s="31">
        <v>0</v>
      </c>
      <c r="K23" s="33">
        <v>1715</v>
      </c>
      <c r="L23" s="33">
        <v>0</v>
      </c>
      <c r="M23" s="33">
        <v>0</v>
      </c>
      <c r="N23" s="37">
        <f t="shared" si="5"/>
        <v>1715</v>
      </c>
      <c r="O23" s="59">
        <v>0</v>
      </c>
      <c r="P23" s="37">
        <f t="shared" si="4"/>
        <v>17852572.400000002</v>
      </c>
      <c r="Q23" s="19" t="s">
        <v>18</v>
      </c>
      <c r="R23" s="72">
        <v>2540000</v>
      </c>
      <c r="S23" s="43">
        <v>0</v>
      </c>
      <c r="T23" s="71">
        <f t="shared" si="0"/>
        <v>15312572.400000002</v>
      </c>
      <c r="U23" s="7"/>
      <c r="V23" s="8" t="s">
        <v>18</v>
      </c>
      <c r="W23" s="25">
        <f t="shared" si="1"/>
        <v>60250.710000000006</v>
      </c>
    </row>
    <row r="24" spans="1:24" x14ac:dyDescent="0.3">
      <c r="A24" s="2" t="s">
        <v>20</v>
      </c>
      <c r="B24" s="35">
        <v>25999015.559999999</v>
      </c>
      <c r="C24" s="30">
        <v>0</v>
      </c>
      <c r="D24" s="31">
        <v>0</v>
      </c>
      <c r="E24" s="32">
        <v>0</v>
      </c>
      <c r="F24" s="31">
        <v>0</v>
      </c>
      <c r="G24" s="36">
        <v>0</v>
      </c>
      <c r="H24" s="37">
        <f t="shared" si="3"/>
        <v>0</v>
      </c>
      <c r="I24" s="2" t="s">
        <v>20</v>
      </c>
      <c r="J24" s="31">
        <v>0</v>
      </c>
      <c r="K24" s="33">
        <v>14305.84</v>
      </c>
      <c r="L24" s="33">
        <v>4120</v>
      </c>
      <c r="M24" s="33">
        <v>19730</v>
      </c>
      <c r="N24" s="37">
        <f t="shared" si="5"/>
        <v>38155.839999999997</v>
      </c>
      <c r="O24" s="59">
        <v>0</v>
      </c>
      <c r="P24" s="37">
        <f t="shared" si="4"/>
        <v>25960859.719999999</v>
      </c>
      <c r="Q24" s="20" t="s">
        <v>23</v>
      </c>
      <c r="R24" s="72">
        <v>17000000</v>
      </c>
      <c r="S24" s="43">
        <v>0</v>
      </c>
      <c r="T24" s="71">
        <f t="shared" si="0"/>
        <v>8960859.7199999988</v>
      </c>
      <c r="U24" s="7"/>
      <c r="V24" s="9" t="s">
        <v>23</v>
      </c>
      <c r="W24" s="25">
        <f t="shared" si="1"/>
        <v>-18425.84</v>
      </c>
    </row>
    <row r="25" spans="1:24" x14ac:dyDescent="0.3">
      <c r="A25" s="5" t="s">
        <v>21</v>
      </c>
      <c r="B25" s="38">
        <v>68766910.719999999</v>
      </c>
      <c r="C25" s="30">
        <v>0</v>
      </c>
      <c r="D25" s="39">
        <v>0</v>
      </c>
      <c r="E25" s="40">
        <v>124.57</v>
      </c>
      <c r="F25" s="31">
        <v>0</v>
      </c>
      <c r="G25" s="36">
        <v>0</v>
      </c>
      <c r="H25" s="37">
        <f t="shared" si="3"/>
        <v>124.57</v>
      </c>
      <c r="I25" s="5" t="s">
        <v>21</v>
      </c>
      <c r="J25" s="39">
        <v>0</v>
      </c>
      <c r="K25" s="40">
        <v>145231.24</v>
      </c>
      <c r="L25" s="40">
        <v>2800</v>
      </c>
      <c r="M25" s="60">
        <v>0</v>
      </c>
      <c r="N25" s="37">
        <f t="shared" si="5"/>
        <v>148031.24</v>
      </c>
      <c r="O25" s="59">
        <v>0</v>
      </c>
      <c r="P25" s="37">
        <f t="shared" si="4"/>
        <v>68619004.049999997</v>
      </c>
      <c r="Q25" s="20" t="s">
        <v>21</v>
      </c>
      <c r="R25" s="72">
        <v>45657000</v>
      </c>
      <c r="S25" s="43">
        <v>0</v>
      </c>
      <c r="T25" s="71">
        <f t="shared" si="0"/>
        <v>22962004.049999997</v>
      </c>
      <c r="U25" s="13"/>
      <c r="V25" s="9" t="s">
        <v>21</v>
      </c>
      <c r="W25" s="25">
        <f t="shared" si="1"/>
        <v>-147906.66999999998</v>
      </c>
    </row>
    <row r="26" spans="1:24" x14ac:dyDescent="0.3">
      <c r="A26" s="2" t="s">
        <v>22</v>
      </c>
      <c r="B26" s="41">
        <v>14862564.68</v>
      </c>
      <c r="C26" s="30">
        <v>0</v>
      </c>
      <c r="D26" s="42">
        <v>18399.37</v>
      </c>
      <c r="E26" s="43">
        <v>830.43</v>
      </c>
      <c r="F26" s="31">
        <v>0</v>
      </c>
      <c r="G26" s="36">
        <v>0</v>
      </c>
      <c r="H26" s="37">
        <f t="shared" si="3"/>
        <v>19229.8</v>
      </c>
      <c r="I26" s="2" t="s">
        <v>22</v>
      </c>
      <c r="J26" s="42">
        <v>430</v>
      </c>
      <c r="K26" s="43">
        <v>0</v>
      </c>
      <c r="L26" s="43">
        <v>48400</v>
      </c>
      <c r="M26" s="61">
        <v>0</v>
      </c>
      <c r="N26" s="37">
        <f t="shared" si="5"/>
        <v>48830</v>
      </c>
      <c r="O26" s="59">
        <v>892238.48</v>
      </c>
      <c r="P26" s="37">
        <f t="shared" si="4"/>
        <v>13940726</v>
      </c>
      <c r="Q26" s="21" t="s">
        <v>22</v>
      </c>
      <c r="R26" s="72">
        <v>5410000</v>
      </c>
      <c r="S26" s="43">
        <v>0</v>
      </c>
      <c r="T26" s="71">
        <f t="shared" si="0"/>
        <v>8530726</v>
      </c>
      <c r="U26" s="18"/>
      <c r="V26" s="12" t="s">
        <v>22</v>
      </c>
      <c r="W26" s="25">
        <f t="shared" si="1"/>
        <v>-29170.2</v>
      </c>
      <c r="X26" s="17"/>
    </row>
    <row r="27" spans="1:24" x14ac:dyDescent="0.3">
      <c r="A27" s="2" t="s">
        <v>24</v>
      </c>
      <c r="B27" s="44">
        <v>28999751.48</v>
      </c>
      <c r="C27" s="30">
        <v>0</v>
      </c>
      <c r="D27" s="42">
        <v>10795.4</v>
      </c>
      <c r="E27" s="45">
        <v>83.04</v>
      </c>
      <c r="F27" s="31">
        <v>700</v>
      </c>
      <c r="G27" s="36">
        <v>0</v>
      </c>
      <c r="H27" s="37">
        <f>C27+D27+E27+F27+G27</f>
        <v>11578.44</v>
      </c>
      <c r="I27" s="2" t="s">
        <v>24</v>
      </c>
      <c r="J27" s="62">
        <v>0</v>
      </c>
      <c r="K27" s="45">
        <v>0</v>
      </c>
      <c r="L27" s="45">
        <v>0</v>
      </c>
      <c r="M27" s="63">
        <v>0</v>
      </c>
      <c r="N27" s="37">
        <f t="shared" si="5"/>
        <v>0</v>
      </c>
      <c r="O27" s="59">
        <v>0</v>
      </c>
      <c r="P27" s="37">
        <f t="shared" si="4"/>
        <v>29011329.920000002</v>
      </c>
      <c r="Q27" s="20" t="s">
        <v>24</v>
      </c>
      <c r="R27" s="72">
        <v>3594000</v>
      </c>
      <c r="S27" s="43">
        <v>0</v>
      </c>
      <c r="T27" s="71">
        <f t="shared" si="0"/>
        <v>25417329.920000002</v>
      </c>
      <c r="U27" s="7"/>
      <c r="V27" s="9" t="s">
        <v>24</v>
      </c>
      <c r="W27" s="26">
        <f t="shared" si="1"/>
        <v>10878.44</v>
      </c>
    </row>
    <row r="28" spans="1:24" ht="15" thickBot="1" x14ac:dyDescent="0.35">
      <c r="A28" s="3" t="s">
        <v>25</v>
      </c>
      <c r="B28" s="46">
        <v>4307477.28</v>
      </c>
      <c r="C28" s="30">
        <v>0</v>
      </c>
      <c r="D28" s="42">
        <v>9206</v>
      </c>
      <c r="E28" s="47">
        <v>0</v>
      </c>
      <c r="F28" s="48">
        <v>232</v>
      </c>
      <c r="G28" s="49">
        <v>0</v>
      </c>
      <c r="H28" s="50">
        <f t="shared" si="3"/>
        <v>9438</v>
      </c>
      <c r="I28" s="3" t="s">
        <v>25</v>
      </c>
      <c r="J28" s="64">
        <v>0</v>
      </c>
      <c r="K28" s="47">
        <v>0</v>
      </c>
      <c r="L28" s="47">
        <v>0</v>
      </c>
      <c r="M28" s="48">
        <v>0</v>
      </c>
      <c r="N28" s="50">
        <f t="shared" si="5"/>
        <v>0</v>
      </c>
      <c r="O28" s="65">
        <v>0</v>
      </c>
      <c r="P28" s="50">
        <f t="shared" si="4"/>
        <v>4316915.28</v>
      </c>
      <c r="Q28" s="22" t="s">
        <v>25</v>
      </c>
      <c r="R28" s="73">
        <v>1703000</v>
      </c>
      <c r="S28" s="47">
        <v>0</v>
      </c>
      <c r="T28" s="74">
        <f t="shared" si="0"/>
        <v>2613915.2800000003</v>
      </c>
      <c r="U28" s="7"/>
      <c r="V28" s="10" t="s">
        <v>25</v>
      </c>
      <c r="W28" s="27">
        <f t="shared" si="1"/>
        <v>9206</v>
      </c>
    </row>
    <row r="29" spans="1:24" s="17" customFormat="1" ht="15.6" thickTop="1" thickBot="1" x14ac:dyDescent="0.35">
      <c r="A29" s="4" t="s">
        <v>49</v>
      </c>
      <c r="B29" s="51">
        <f t="shared" ref="B29:G29" si="6">SUM(B6:B28)</f>
        <v>1154461164.8800001</v>
      </c>
      <c r="C29" s="52">
        <f t="shared" si="6"/>
        <v>531276.18999999994</v>
      </c>
      <c r="D29" s="53">
        <f t="shared" si="6"/>
        <v>3938152.8300000005</v>
      </c>
      <c r="E29" s="53">
        <f t="shared" si="6"/>
        <v>1929723.9099999997</v>
      </c>
      <c r="F29" s="53">
        <f t="shared" si="6"/>
        <v>124513.60000000001</v>
      </c>
      <c r="G29" s="54">
        <f t="shared" si="6"/>
        <v>0</v>
      </c>
      <c r="H29" s="55">
        <f t="shared" ref="H29" si="7">C29+D29+E29+F29+G29</f>
        <v>6523666.5299999993</v>
      </c>
      <c r="I29" s="4" t="s">
        <v>49</v>
      </c>
      <c r="J29" s="66">
        <f>SUM(J6:J28)</f>
        <v>860897.05</v>
      </c>
      <c r="K29" s="53">
        <f>SUM(K6:K28)</f>
        <v>1826106.7</v>
      </c>
      <c r="L29" s="66">
        <f>SUM(L6:L28)</f>
        <v>695601.54</v>
      </c>
      <c r="M29" s="67">
        <f>SUM(M6:M28)</f>
        <v>3811296.08</v>
      </c>
      <c r="N29" s="55">
        <f t="shared" ref="N29" si="8">J29+K29+L29+M29</f>
        <v>7193901.3700000001</v>
      </c>
      <c r="O29" s="68">
        <f>SUM(O6:O28)</f>
        <v>7799665.0199999996</v>
      </c>
      <c r="P29" s="69">
        <f>SUM(P6:P28)</f>
        <v>1145991265.0199997</v>
      </c>
      <c r="Q29" s="23" t="s">
        <v>49</v>
      </c>
      <c r="R29" s="75">
        <f>SUM(R6:R28)</f>
        <v>622710000</v>
      </c>
      <c r="S29" s="76">
        <f>SUM(S6:S28)</f>
        <v>173653969.13</v>
      </c>
      <c r="T29" s="77">
        <f>SUM(T6:T28)</f>
        <v>349627295.88999999</v>
      </c>
      <c r="U29" s="7"/>
      <c r="V29" s="23" t="s">
        <v>26</v>
      </c>
      <c r="W29" s="28">
        <f>SUM(W6:W28)</f>
        <v>3346168.5000000005</v>
      </c>
      <c r="X29"/>
    </row>
    <row r="30" spans="1:24" x14ac:dyDescent="0.3">
      <c r="A30" s="1"/>
      <c r="B30" s="16"/>
      <c r="C30" s="1"/>
      <c r="D30" s="1"/>
      <c r="E30" s="1"/>
      <c r="F30" s="14"/>
      <c r="G30" s="14"/>
      <c r="H30" s="1"/>
      <c r="J30" s="1"/>
      <c r="K30" s="1"/>
      <c r="L30" s="1"/>
      <c r="M30" s="1"/>
      <c r="N30" s="1"/>
      <c r="O30" s="1"/>
      <c r="P30" s="1"/>
      <c r="Q30" s="7"/>
      <c r="R30" s="7"/>
      <c r="S30" s="7"/>
      <c r="T30" s="7"/>
      <c r="U30" s="7"/>
      <c r="V30" s="1"/>
      <c r="W30" s="1"/>
    </row>
    <row r="31" spans="1:24" x14ac:dyDescent="0.3">
      <c r="A31" s="1"/>
      <c r="B31" s="1"/>
      <c r="C31" s="1"/>
      <c r="D31" s="1"/>
      <c r="E31" s="1"/>
      <c r="F31" s="1"/>
      <c r="G31" s="1"/>
      <c r="H31" s="1"/>
      <c r="J31" s="1"/>
      <c r="K31" s="14"/>
      <c r="L31" s="1"/>
      <c r="M31" s="1"/>
      <c r="N31" s="1"/>
      <c r="O31" s="1"/>
      <c r="P31" s="1"/>
    </row>
    <row r="32" spans="1:24" x14ac:dyDescent="0.3">
      <c r="A32" s="1"/>
      <c r="B32" s="1"/>
      <c r="C32" s="1"/>
      <c r="D32" s="1"/>
      <c r="E32" s="1"/>
      <c r="F32" s="1"/>
      <c r="G32" s="1"/>
      <c r="H32" s="1"/>
      <c r="J32" s="1"/>
      <c r="K32" s="1"/>
      <c r="L32" s="1"/>
      <c r="M32" s="1"/>
      <c r="N32" s="1"/>
      <c r="O32" s="1"/>
      <c r="P32" s="1"/>
    </row>
    <row r="33" spans="1:16" x14ac:dyDescent="0.3">
      <c r="A33" s="1"/>
      <c r="B33" s="1"/>
      <c r="C33" s="1"/>
      <c r="D33" s="1"/>
      <c r="E33" s="1"/>
      <c r="F33" s="1"/>
      <c r="G33" s="1"/>
      <c r="H33" s="1"/>
      <c r="J33" s="1"/>
      <c r="K33" s="1"/>
      <c r="L33" s="1"/>
      <c r="M33" s="1"/>
      <c r="N33" s="1"/>
      <c r="O33" s="1"/>
      <c r="P33" s="1"/>
    </row>
    <row r="35" spans="1:16" x14ac:dyDescent="0.3">
      <c r="A35" s="14"/>
    </row>
  </sheetData>
  <mergeCells count="24">
    <mergeCell ref="A3:A5"/>
    <mergeCell ref="H3:H5"/>
    <mergeCell ref="J4:J5"/>
    <mergeCell ref="K4:K5"/>
    <mergeCell ref="J3:M3"/>
    <mergeCell ref="C4:C5"/>
    <mergeCell ref="D4:D5"/>
    <mergeCell ref="E4:E5"/>
    <mergeCell ref="F4:F5"/>
    <mergeCell ref="G4:G5"/>
    <mergeCell ref="C3:G3"/>
    <mergeCell ref="L4:L5"/>
    <mergeCell ref="M4:M5"/>
    <mergeCell ref="N3:N5"/>
    <mergeCell ref="O3:O5"/>
    <mergeCell ref="P3:P5"/>
    <mergeCell ref="I3:I5"/>
    <mergeCell ref="B3:B5"/>
    <mergeCell ref="Q3:Q5"/>
    <mergeCell ref="R3:R5"/>
    <mergeCell ref="S3:S5"/>
    <mergeCell ref="T3:T5"/>
    <mergeCell ref="W3:W5"/>
    <mergeCell ref="V3:V5"/>
  </mergeCells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 differentFirst="1">
    <oddFooter>&amp;C&amp;P/&amp;N</oddFooter>
    <firstHeader>&amp;RPříloha č. 13</firstHeader>
    <firstFooter>&amp;C&amp;P/&amp;N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MMO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Šrámková Iveta</dc:creator>
  <cp:lastModifiedBy>Dannhoferová Irena</cp:lastModifiedBy>
  <cp:lastPrinted>2020-04-03T11:24:24Z</cp:lastPrinted>
  <dcterms:created xsi:type="dcterms:W3CDTF">2017-01-10T11:11:46Z</dcterms:created>
  <dcterms:modified xsi:type="dcterms:W3CDTF">2020-05-31T18:05:38Z</dcterms:modified>
</cp:coreProperties>
</file>