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Závěrečný účet\MOaP\2022\"/>
    </mc:Choice>
  </mc:AlternateContent>
  <xr:revisionPtr revIDLastSave="0" documentId="8_{3230D522-AE70-4BB5-BFE4-55AB658FAD39}" xr6:coauthVersionLast="47" xr6:coauthVersionMax="47" xr10:uidLastSave="{00000000-0000-0000-0000-000000000000}"/>
  <bookViews>
    <workbookView xWindow="28680" yWindow="-45" windowWidth="29040" windowHeight="15840" xr2:uid="{878C8B02-D592-4958-8AEE-D278D0B64386}"/>
  </bookViews>
  <sheets>
    <sheet name="Příjmy tab. č. 1 " sheetId="1" r:id="rId1"/>
  </sheets>
  <externalReferences>
    <externalReference r:id="rId2"/>
  </externalReferences>
  <definedNames>
    <definedName name="dates">[1]číselník!$B$42:$C$54</definedName>
    <definedName name="joj">#REF!</definedName>
    <definedName name="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6" i="1" l="1"/>
  <c r="H56" i="1"/>
  <c r="I54" i="1"/>
  <c r="H54" i="1"/>
  <c r="G51" i="1"/>
  <c r="G52" i="1" s="1"/>
  <c r="F51" i="1"/>
  <c r="I51" i="1" s="1"/>
  <c r="E51" i="1"/>
  <c r="H51" i="1" s="1"/>
  <c r="I50" i="1"/>
  <c r="H50" i="1"/>
  <c r="I49" i="1"/>
  <c r="G49" i="1"/>
  <c r="F49" i="1"/>
  <c r="E49" i="1"/>
  <c r="H49" i="1" s="1"/>
  <c r="I48" i="1"/>
  <c r="H48" i="1"/>
  <c r="I46" i="1"/>
  <c r="G46" i="1"/>
  <c r="F46" i="1"/>
  <c r="E46" i="1"/>
  <c r="H46" i="1" s="1"/>
  <c r="I45" i="1"/>
  <c r="H45" i="1"/>
  <c r="H44" i="1"/>
  <c r="F44" i="1"/>
  <c r="I44" i="1" s="1"/>
  <c r="E44" i="1"/>
  <c r="H43" i="1"/>
  <c r="G43" i="1"/>
  <c r="I42" i="1"/>
  <c r="I43" i="1" s="1"/>
  <c r="H42" i="1"/>
  <c r="F42" i="1"/>
  <c r="F43" i="1" s="1"/>
  <c r="E42" i="1"/>
  <c r="E43" i="1" s="1"/>
  <c r="I41" i="1"/>
  <c r="H41" i="1"/>
  <c r="G40" i="1"/>
  <c r="H40" i="1" s="1"/>
  <c r="F40" i="1"/>
  <c r="I40" i="1" s="1"/>
  <c r="E40" i="1"/>
  <c r="I39" i="1"/>
  <c r="H39" i="1"/>
  <c r="G38" i="1"/>
  <c r="I37" i="1"/>
  <c r="H37" i="1"/>
  <c r="I36" i="1"/>
  <c r="H36" i="1"/>
  <c r="F35" i="1"/>
  <c r="I35" i="1" s="1"/>
  <c r="E35" i="1"/>
  <c r="E38" i="1" s="1"/>
  <c r="H38" i="1" s="1"/>
  <c r="I34" i="1"/>
  <c r="H34" i="1"/>
  <c r="I33" i="1"/>
  <c r="G33" i="1"/>
  <c r="F33" i="1"/>
  <c r="E33" i="1"/>
  <c r="H33" i="1" s="1"/>
  <c r="I32" i="1"/>
  <c r="H32" i="1"/>
  <c r="G31" i="1"/>
  <c r="I29" i="1"/>
  <c r="G29" i="1"/>
  <c r="F29" i="1"/>
  <c r="E29" i="1"/>
  <c r="H29" i="1" s="1"/>
  <c r="I28" i="1"/>
  <c r="H28" i="1"/>
  <c r="H27" i="1"/>
  <c r="G27" i="1"/>
  <c r="G47" i="1" s="1"/>
  <c r="F27" i="1"/>
  <c r="E27" i="1"/>
  <c r="I26" i="1"/>
  <c r="H26" i="1"/>
  <c r="I25" i="1"/>
  <c r="H25" i="1"/>
  <c r="I24" i="1"/>
  <c r="H24" i="1"/>
  <c r="H22" i="1"/>
  <c r="G22" i="1"/>
  <c r="I22" i="1" s="1"/>
  <c r="F22" i="1"/>
  <c r="E22" i="1"/>
  <c r="I21" i="1"/>
  <c r="H21" i="1"/>
  <c r="H20" i="1"/>
  <c r="G20" i="1"/>
  <c r="G23" i="1" s="1"/>
  <c r="G53" i="1" s="1"/>
  <c r="G55" i="1" s="1"/>
  <c r="G58" i="1" s="1"/>
  <c r="F20" i="1"/>
  <c r="I20" i="1" s="1"/>
  <c r="E20" i="1"/>
  <c r="I19" i="1"/>
  <c r="H19" i="1"/>
  <c r="G18" i="1"/>
  <c r="F18" i="1"/>
  <c r="I18" i="1" s="1"/>
  <c r="E18" i="1"/>
  <c r="H18" i="1" s="1"/>
  <c r="I17" i="1"/>
  <c r="H17" i="1"/>
  <c r="I16" i="1"/>
  <c r="G16" i="1"/>
  <c r="F16" i="1"/>
  <c r="E16" i="1"/>
  <c r="H16" i="1" s="1"/>
  <c r="I15" i="1"/>
  <c r="H14" i="1"/>
  <c r="G14" i="1"/>
  <c r="F14" i="1"/>
  <c r="I14" i="1" s="1"/>
  <c r="E14" i="1"/>
  <c r="I13" i="1"/>
  <c r="H13" i="1"/>
  <c r="G12" i="1"/>
  <c r="F12" i="1"/>
  <c r="F23" i="1" s="1"/>
  <c r="E12" i="1"/>
  <c r="E23" i="1" s="1"/>
  <c r="I11" i="1"/>
  <c r="H11" i="1"/>
  <c r="I10" i="1"/>
  <c r="H10" i="1"/>
  <c r="I9" i="1"/>
  <c r="H9" i="1"/>
  <c r="I8" i="1"/>
  <c r="H8" i="1"/>
  <c r="I7" i="1"/>
  <c r="H7" i="1"/>
  <c r="I23" i="1" l="1"/>
  <c r="E47" i="1"/>
  <c r="H47" i="1" s="1"/>
  <c r="F47" i="1"/>
  <c r="I47" i="1" s="1"/>
  <c r="H23" i="1"/>
  <c r="F38" i="1"/>
  <c r="I38" i="1" s="1"/>
  <c r="E52" i="1"/>
  <c r="H52" i="1" s="1"/>
  <c r="I27" i="1"/>
  <c r="H35" i="1"/>
  <c r="F52" i="1"/>
  <c r="I52" i="1" s="1"/>
  <c r="H12" i="1"/>
  <c r="I12" i="1"/>
  <c r="E53" i="1" l="1"/>
  <c r="F53" i="1"/>
  <c r="F55" i="1" l="1"/>
  <c r="I53" i="1"/>
  <c r="E55" i="1"/>
  <c r="H53" i="1"/>
  <c r="E58" i="1" l="1"/>
  <c r="H58" i="1" s="1"/>
  <c r="H55" i="1"/>
  <c r="F58" i="1"/>
  <c r="I58" i="1" s="1"/>
  <c r="I55" i="1"/>
</calcChain>
</file>

<file path=xl/sharedStrings.xml><?xml version="1.0" encoding="utf-8"?>
<sst xmlns="http://schemas.openxmlformats.org/spreadsheetml/2006/main" count="85" uniqueCount="64">
  <si>
    <t xml:space="preserve">Souhrnný výkaz plnění rozpočtu příjmů a financování MOb MOaP (v tis. Kč)   </t>
  </si>
  <si>
    <t>Plnění rozpočtu příjmů a financování k 31.12.2022</t>
  </si>
  <si>
    <t>tabulka č. 1</t>
  </si>
  <si>
    <t>Schválený</t>
  </si>
  <si>
    <t>Upravený</t>
  </si>
  <si>
    <t>Plnění</t>
  </si>
  <si>
    <t>Plnění SR     v %</t>
  </si>
  <si>
    <t>Plnění UR    v %</t>
  </si>
  <si>
    <t>PŘÍJMY A FINANCOVÁNÍ</t>
  </si>
  <si>
    <t>rozpočet</t>
  </si>
  <si>
    <t>rozpočtu</t>
  </si>
  <si>
    <t>v %</t>
  </si>
  <si>
    <t>roku 2022</t>
  </si>
  <si>
    <t>k 31.12.2022</t>
  </si>
  <si>
    <t>Daň z nemovitých věcí</t>
  </si>
  <si>
    <t>Daň z hazardních her</t>
  </si>
  <si>
    <t>Poplatek ze psů</t>
  </si>
  <si>
    <t>Poplatek za užívání veřejného prostranství</t>
  </si>
  <si>
    <t>Správní poplatky</t>
  </si>
  <si>
    <t>OFR</t>
  </si>
  <si>
    <t>Odbor financí a rozpočtu</t>
  </si>
  <si>
    <t>Úsek péče o občany</t>
  </si>
  <si>
    <t>OSV</t>
  </si>
  <si>
    <t xml:space="preserve">Odbor sociálních věcí </t>
  </si>
  <si>
    <t>Příjmy úhrad za dobyvání nerostů a poplatků za geologické práce</t>
  </si>
  <si>
    <t>OIMH</t>
  </si>
  <si>
    <t>Odbor investic a místního hospodářství</t>
  </si>
  <si>
    <t>OVV</t>
  </si>
  <si>
    <t xml:space="preserve">Odbor vnitřních věcí </t>
  </si>
  <si>
    <t>OM</t>
  </si>
  <si>
    <t>Odbor majetkový</t>
  </si>
  <si>
    <t>OSŘP</t>
  </si>
  <si>
    <t>Odbor stavebního řádu a přestupků</t>
  </si>
  <si>
    <t xml:space="preserve"> 1.  Příjmy daňové celkem</t>
  </si>
  <si>
    <t>Úsek školství a volnočasových aktivit</t>
  </si>
  <si>
    <t>Neinvestiční příspěvky ZŠ a MŠ</t>
  </si>
  <si>
    <t>Neinvestiční transfery</t>
  </si>
  <si>
    <t>OŠR</t>
  </si>
  <si>
    <t>Odbor strategického rozvoje, školství a volnočasových aktivit</t>
  </si>
  <si>
    <t>Úsek výpočetní techniky</t>
  </si>
  <si>
    <t>Výpočetní technika</t>
  </si>
  <si>
    <t>Úsek hospodářské správy</t>
  </si>
  <si>
    <t>OS</t>
  </si>
  <si>
    <t>Úsek osobních výdajů</t>
  </si>
  <si>
    <t>Úsek místního hospodářství</t>
  </si>
  <si>
    <t>Neinvestiční příspěvky Technickým službám MOaP</t>
  </si>
  <si>
    <t>Úsek investic a oprav</t>
  </si>
  <si>
    <t>Úsek správy domovního a bytového fondu</t>
  </si>
  <si>
    <t>OSDF</t>
  </si>
  <si>
    <t>Odbor správy domovního fondu</t>
  </si>
  <si>
    <t>Úsek privatizace domovního a bytového fondu</t>
  </si>
  <si>
    <t xml:space="preserve">Úsek majetku </t>
  </si>
  <si>
    <t>Odbor majetku</t>
  </si>
  <si>
    <t>Úsek financí a rozpočtu</t>
  </si>
  <si>
    <t xml:space="preserve"> 2.  Příjmy nedaňové celkem</t>
  </si>
  <si>
    <t>Kapitálové příjmy -  prodej domovního fondu</t>
  </si>
  <si>
    <t>Kapitálové příjmy - prodej pozemků</t>
  </si>
  <si>
    <t xml:space="preserve"> 3.  Kapitálové příjmy celkem</t>
  </si>
  <si>
    <t xml:space="preserve">V L A S T N Í   P Ř  Í J M Y </t>
  </si>
  <si>
    <r>
      <t xml:space="preserve"> 4.  Přijaté transfery                       </t>
    </r>
    <r>
      <rPr>
        <b/>
        <sz val="10"/>
        <color indexed="61"/>
        <rFont val="Arial"/>
        <family val="2"/>
        <charset val="238"/>
      </rPr>
      <t xml:space="preserve">                              </t>
    </r>
  </si>
  <si>
    <t>P Ř Í J M Y   C E L K E M</t>
  </si>
  <si>
    <r>
      <t xml:space="preserve"> 5.  Financování z vlastních zdrojů - třída 8   </t>
    </r>
    <r>
      <rPr>
        <b/>
        <sz val="10"/>
        <color indexed="61"/>
        <rFont val="Arial"/>
        <family val="2"/>
        <charset val="238"/>
      </rPr>
      <t xml:space="preserve">          </t>
    </r>
  </si>
  <si>
    <t xml:space="preserve"> 6. Splátka úvěru - třída 8</t>
  </si>
  <si>
    <t>C E L K O V É    Z D R O J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</si>
</sst>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0"/>
      <name val="Arial"/>
      <charset val="238"/>
    </font>
    <font>
      <sz val="12"/>
      <name val="Arial"/>
      <family val="2"/>
      <charset val="238"/>
    </font>
    <font>
      <b/>
      <sz val="14"/>
      <color indexed="8"/>
      <name val="Arial"/>
      <family val="2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</font>
    <font>
      <sz val="10"/>
      <name val="Arial CE"/>
      <charset val="238"/>
    </font>
    <font>
      <i/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  <charset val="238"/>
    </font>
    <font>
      <sz val="10"/>
      <name val="Arial"/>
      <family val="2"/>
    </font>
    <font>
      <sz val="10"/>
      <color indexed="8"/>
      <name val="Arial"/>
      <family val="2"/>
      <charset val="238"/>
    </font>
    <font>
      <b/>
      <sz val="10"/>
      <color indexed="6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32">
    <xf numFmtId="0" fontId="0" fillId="0" borderId="0" xfId="0"/>
    <xf numFmtId="0" fontId="2" fillId="2" borderId="0" xfId="0" applyFont="1" applyFill="1"/>
    <xf numFmtId="0" fontId="0" fillId="2" borderId="2" xfId="0" applyFill="1" applyBorder="1"/>
    <xf numFmtId="0" fontId="0" fillId="2" borderId="3" xfId="0" applyFill="1" applyBorder="1"/>
    <xf numFmtId="3" fontId="0" fillId="2" borderId="3" xfId="0" applyNumberForma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3" fontId="4" fillId="2" borderId="3" xfId="0" applyNumberFormat="1" applyFont="1" applyFill="1" applyBorder="1" applyAlignment="1">
      <alignment horizontal="center"/>
    </xf>
    <xf numFmtId="0" fontId="0" fillId="2" borderId="6" xfId="0" applyFill="1" applyBorder="1"/>
    <xf numFmtId="0" fontId="5" fillId="2" borderId="0" xfId="0" applyFont="1" applyFill="1"/>
    <xf numFmtId="3" fontId="0" fillId="2" borderId="0" xfId="0" applyNumberFormat="1" applyFill="1" applyAlignment="1">
      <alignment horizontal="left"/>
    </xf>
    <xf numFmtId="3" fontId="4" fillId="2" borderId="7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0" fontId="0" fillId="2" borderId="9" xfId="0" applyFill="1" applyBorder="1"/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3" fontId="4" fillId="2" borderId="10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7" fillId="0" borderId="12" xfId="1" applyFont="1" applyBorder="1"/>
    <xf numFmtId="0" fontId="6" fillId="0" borderId="13" xfId="1" applyBorder="1"/>
    <xf numFmtId="0" fontId="6" fillId="0" borderId="14" xfId="1" applyBorder="1"/>
    <xf numFmtId="3" fontId="6" fillId="0" borderId="7" xfId="1" applyNumberFormat="1" applyBorder="1"/>
    <xf numFmtId="3" fontId="6" fillId="0" borderId="15" xfId="1" applyNumberFormat="1" applyBorder="1"/>
    <xf numFmtId="3" fontId="6" fillId="0" borderId="14" xfId="1" applyNumberFormat="1" applyBorder="1"/>
    <xf numFmtId="164" fontId="0" fillId="0" borderId="15" xfId="0" applyNumberFormat="1" applyBorder="1"/>
    <xf numFmtId="164" fontId="0" fillId="0" borderId="16" xfId="0" applyNumberFormat="1" applyBorder="1"/>
    <xf numFmtId="3" fontId="0" fillId="0" borderId="0" xfId="0" applyNumberFormat="1"/>
    <xf numFmtId="0" fontId="7" fillId="0" borderId="6" xfId="1" applyFont="1" applyBorder="1"/>
    <xf numFmtId="0" fontId="6" fillId="0" borderId="0" xfId="1"/>
    <xf numFmtId="0" fontId="6" fillId="0" borderId="17" xfId="1" applyBorder="1"/>
    <xf numFmtId="164" fontId="0" fillId="0" borderId="7" xfId="0" applyNumberFormat="1" applyBorder="1"/>
    <xf numFmtId="164" fontId="0" fillId="0" borderId="8" xfId="0" applyNumberFormat="1" applyBorder="1"/>
    <xf numFmtId="3" fontId="6" fillId="0" borderId="17" xfId="1" applyNumberFormat="1" applyBorder="1"/>
    <xf numFmtId="0" fontId="4" fillId="3" borderId="18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3" fontId="4" fillId="3" borderId="20" xfId="0" applyNumberFormat="1" applyFont="1" applyFill="1" applyBorder="1" applyAlignment="1">
      <alignment vertical="center"/>
    </xf>
    <xf numFmtId="164" fontId="4" fillId="3" borderId="20" xfId="0" applyNumberFormat="1" applyFont="1" applyFill="1" applyBorder="1"/>
    <xf numFmtId="164" fontId="4" fillId="3" borderId="21" xfId="0" applyNumberFormat="1" applyFont="1" applyFill="1" applyBorder="1"/>
    <xf numFmtId="0" fontId="4" fillId="0" borderId="12" xfId="0" applyFont="1" applyBorder="1"/>
    <xf numFmtId="0" fontId="4" fillId="0" borderId="13" xfId="0" applyFont="1" applyBorder="1"/>
    <xf numFmtId="3" fontId="0" fillId="0" borderId="14" xfId="0" applyNumberFormat="1" applyBorder="1"/>
    <xf numFmtId="3" fontId="8" fillId="0" borderId="7" xfId="0" applyNumberFormat="1" applyFont="1" applyBorder="1" applyAlignment="1">
      <alignment vertical="center"/>
    </xf>
    <xf numFmtId="0" fontId="9" fillId="3" borderId="18" xfId="0" applyFont="1" applyFill="1" applyBorder="1" applyAlignment="1">
      <alignment vertical="center"/>
    </xf>
    <xf numFmtId="0" fontId="9" fillId="3" borderId="19" xfId="0" applyFont="1" applyFill="1" applyBorder="1" applyAlignment="1">
      <alignment vertical="center"/>
    </xf>
    <xf numFmtId="3" fontId="4" fillId="3" borderId="7" xfId="0" applyNumberFormat="1" applyFont="1" applyFill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4" fontId="4" fillId="0" borderId="0" xfId="0" applyNumberFormat="1" applyFont="1"/>
    <xf numFmtId="0" fontId="9" fillId="0" borderId="0" xfId="0" applyFont="1"/>
    <xf numFmtId="0" fontId="9" fillId="3" borderId="22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3" fontId="9" fillId="3" borderId="22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3" fontId="9" fillId="3" borderId="7" xfId="0" applyNumberFormat="1" applyFont="1" applyFill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3" borderId="23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3" fontId="9" fillId="3" borderId="17" xfId="0" applyNumberFormat="1" applyFont="1" applyFill="1" applyBorder="1" applyAlignment="1">
      <alignment vertical="center"/>
    </xf>
    <xf numFmtId="164" fontId="4" fillId="3" borderId="7" xfId="0" applyNumberFormat="1" applyFont="1" applyFill="1" applyBorder="1"/>
    <xf numFmtId="164" fontId="4" fillId="3" borderId="8" xfId="0" applyNumberFormat="1" applyFont="1" applyFill="1" applyBorder="1"/>
    <xf numFmtId="0" fontId="4" fillId="0" borderId="0" xfId="0" applyFont="1"/>
    <xf numFmtId="0" fontId="10" fillId="2" borderId="24" xfId="0" applyFont="1" applyFill="1" applyBorder="1"/>
    <xf numFmtId="3" fontId="9" fillId="2" borderId="25" xfId="0" applyNumberFormat="1" applyFont="1" applyFill="1" applyBorder="1" applyAlignment="1">
      <alignment vertical="center"/>
    </xf>
    <xf numFmtId="0" fontId="11" fillId="2" borderId="25" xfId="0" applyFont="1" applyFill="1" applyBorder="1"/>
    <xf numFmtId="3" fontId="9" fillId="2" borderId="26" xfId="0" applyNumberFormat="1" applyFont="1" applyFill="1" applyBorder="1" applyAlignment="1">
      <alignment vertical="center"/>
    </xf>
    <xf numFmtId="3" fontId="9" fillId="2" borderId="27" xfId="0" applyNumberFormat="1" applyFont="1" applyFill="1" applyBorder="1" applyAlignment="1">
      <alignment vertical="center"/>
    </xf>
    <xf numFmtId="164" fontId="4" fillId="2" borderId="26" xfId="0" applyNumberFormat="1" applyFont="1" applyFill="1" applyBorder="1"/>
    <xf numFmtId="164" fontId="4" fillId="2" borderId="28" xfId="0" applyNumberFormat="1" applyFont="1" applyFill="1" applyBorder="1"/>
    <xf numFmtId="0" fontId="12" fillId="0" borderId="0" xfId="0" applyFont="1"/>
    <xf numFmtId="164" fontId="0" fillId="0" borderId="4" xfId="0" applyNumberFormat="1" applyBorder="1"/>
    <xf numFmtId="3" fontId="4" fillId="3" borderId="20" xfId="0" applyNumberFormat="1" applyFont="1" applyFill="1" applyBorder="1"/>
    <xf numFmtId="3" fontId="8" fillId="0" borderId="15" xfId="0" applyNumberFormat="1" applyFont="1" applyBorder="1"/>
    <xf numFmtId="3" fontId="8" fillId="0" borderId="14" xfId="0" applyNumberFormat="1" applyFont="1" applyBorder="1"/>
    <xf numFmtId="0" fontId="9" fillId="0" borderId="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13" fillId="0" borderId="7" xfId="0" applyNumberFormat="1" applyFont="1" applyBorder="1" applyAlignment="1">
      <alignment vertical="center"/>
    </xf>
    <xf numFmtId="3" fontId="13" fillId="0" borderId="17" xfId="0" applyNumberFormat="1" applyFont="1" applyBorder="1" applyAlignment="1">
      <alignment vertical="center"/>
    </xf>
    <xf numFmtId="0" fontId="4" fillId="0" borderId="6" xfId="0" applyFont="1" applyBorder="1"/>
    <xf numFmtId="3" fontId="0" fillId="0" borderId="17" xfId="0" applyNumberFormat="1" applyBorder="1"/>
    <xf numFmtId="3" fontId="8" fillId="0" borderId="7" xfId="0" applyNumberFormat="1" applyFont="1" applyBorder="1"/>
    <xf numFmtId="3" fontId="8" fillId="0" borderId="17" xfId="0" applyNumberFormat="1" applyFont="1" applyBorder="1"/>
    <xf numFmtId="0" fontId="0" fillId="0" borderId="12" xfId="0" applyBorder="1"/>
    <xf numFmtId="0" fontId="0" fillId="0" borderId="13" xfId="0" applyBorder="1"/>
    <xf numFmtId="3" fontId="9" fillId="3" borderId="15" xfId="0" applyNumberFormat="1" applyFont="1" applyFill="1" applyBorder="1" applyAlignment="1">
      <alignment vertical="center"/>
    </xf>
    <xf numFmtId="164" fontId="4" fillId="3" borderId="29" xfId="0" applyNumberFormat="1" applyFont="1" applyFill="1" applyBorder="1"/>
    <xf numFmtId="164" fontId="4" fillId="3" borderId="30" xfId="0" applyNumberFormat="1" applyFont="1" applyFill="1" applyBorder="1"/>
    <xf numFmtId="0" fontId="13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8" fillId="0" borderId="14" xfId="0" applyNumberFormat="1" applyFont="1" applyBorder="1" applyAlignment="1">
      <alignment vertical="center"/>
    </xf>
    <xf numFmtId="0" fontId="0" fillId="2" borderId="24" xfId="0" applyFill="1" applyBorder="1"/>
    <xf numFmtId="3" fontId="4" fillId="2" borderId="25" xfId="0" applyNumberFormat="1" applyFont="1" applyFill="1" applyBorder="1" applyAlignment="1">
      <alignment vertical="center"/>
    </xf>
    <xf numFmtId="0" fontId="4" fillId="2" borderId="25" xfId="0" applyFont="1" applyFill="1" applyBorder="1"/>
    <xf numFmtId="3" fontId="4" fillId="2" borderId="26" xfId="0" applyNumberFormat="1" applyFont="1" applyFill="1" applyBorder="1" applyAlignment="1">
      <alignment vertical="center"/>
    </xf>
    <xf numFmtId="0" fontId="6" fillId="0" borderId="2" xfId="1" applyBorder="1"/>
    <xf numFmtId="0" fontId="4" fillId="0" borderId="3" xfId="0" applyFont="1" applyBorder="1"/>
    <xf numFmtId="0" fontId="14" fillId="0" borderId="3" xfId="0" applyFont="1" applyBorder="1"/>
    <xf numFmtId="3" fontId="8" fillId="0" borderId="4" xfId="0" applyNumberFormat="1" applyFont="1" applyBorder="1"/>
    <xf numFmtId="3" fontId="8" fillId="0" borderId="31" xfId="0" applyNumberFormat="1" applyFont="1" applyBorder="1"/>
    <xf numFmtId="164" fontId="0" fillId="0" borderId="5" xfId="0" applyNumberFormat="1" applyBorder="1"/>
    <xf numFmtId="0" fontId="14" fillId="0" borderId="0" xfId="0" applyFont="1"/>
    <xf numFmtId="3" fontId="9" fillId="5" borderId="2" xfId="0" applyNumberFormat="1" applyFont="1" applyFill="1" applyBorder="1" applyAlignment="1">
      <alignment vertical="center"/>
    </xf>
    <xf numFmtId="0" fontId="13" fillId="5" borderId="3" xfId="0" applyFont="1" applyFill="1" applyBorder="1"/>
    <xf numFmtId="3" fontId="9" fillId="5" borderId="26" xfId="0" applyNumberFormat="1" applyFont="1" applyFill="1" applyBorder="1" applyAlignment="1">
      <alignment vertical="center"/>
    </xf>
    <xf numFmtId="3" fontId="9" fillId="5" borderId="27" xfId="0" applyNumberFormat="1" applyFont="1" applyFill="1" applyBorder="1" applyAlignment="1">
      <alignment vertical="center"/>
    </xf>
    <xf numFmtId="164" fontId="4" fillId="5" borderId="26" xfId="0" applyNumberFormat="1" applyFont="1" applyFill="1" applyBorder="1"/>
    <xf numFmtId="164" fontId="4" fillId="5" borderId="28" xfId="0" applyNumberFormat="1" applyFont="1" applyFill="1" applyBorder="1"/>
    <xf numFmtId="3" fontId="4" fillId="2" borderId="27" xfId="0" applyNumberFormat="1" applyFont="1" applyFill="1" applyBorder="1" applyAlignment="1">
      <alignment vertical="center"/>
    </xf>
    <xf numFmtId="3" fontId="16" fillId="0" borderId="0" xfId="0" applyNumberFormat="1" applyFont="1" applyAlignment="1">
      <alignment vertical="center"/>
    </xf>
    <xf numFmtId="3" fontId="9" fillId="5" borderId="24" xfId="0" applyNumberFormat="1" applyFont="1" applyFill="1" applyBorder="1" applyAlignment="1">
      <alignment vertical="center"/>
    </xf>
    <xf numFmtId="0" fontId="13" fillId="5" borderId="25" xfId="0" applyFont="1" applyFill="1" applyBorder="1"/>
    <xf numFmtId="0" fontId="13" fillId="5" borderId="24" xfId="0" applyFont="1" applyFill="1" applyBorder="1"/>
    <xf numFmtId="3" fontId="9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0" applyFont="1"/>
    <xf numFmtId="0" fontId="17" fillId="0" borderId="0" xfId="0" applyFont="1"/>
    <xf numFmtId="0" fontId="1" fillId="0" borderId="0" xfId="0" applyFont="1" applyAlignment="1">
      <alignment horizontal="right"/>
    </xf>
    <xf numFmtId="3" fontId="3" fillId="0" borderId="1" xfId="0" applyNumberFormat="1" applyFont="1" applyBorder="1"/>
    <xf numFmtId="0" fontId="0" fillId="0" borderId="1" xfId="0" applyBorder="1"/>
    <xf numFmtId="3" fontId="3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3" fontId="4" fillId="2" borderId="11" xfId="0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normální_čerpání příjmů 5-2005" xfId="1" xr:uid="{58D0889F-0C97-4B89-A584-F0BBFC91F0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MOAP.mmo.cz\shareMOAP\Users\jedlickama\AppData\Local\Microsoft\Windows\Temporary%20Internet%20Files\Content.Outlook\L40XGP1X\plni&#269;ka%20k%2031.3.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INPUTS"/>
      <sheetName val="Souhrnný report BILANCE"/>
      <sheetName val="Souhrnny report PRIJMY"/>
      <sheetName val="Souhrnny report VYDAJE"/>
      <sheetName val="OSŠ"/>
      <sheetName val="OMH"/>
      <sheetName val="OSM"/>
      <sheetName val="OSČ"/>
      <sheetName val="OFR"/>
      <sheetName val="OIV"/>
      <sheetName val="KT"/>
      <sheetName val="VS"/>
      <sheetName val="VS KT"/>
      <sheetName val="akce"/>
      <sheetName val="mzdy"/>
      <sheetName val="upozornění"/>
      <sheetName val="kontroly"/>
      <sheetName val="číselník"/>
      <sheetName val="Prijmy"/>
      <sheetName val="Vydaje"/>
      <sheetName val="manuál"/>
      <sheetName val="DEF PR"/>
      <sheetName val="DEF VY"/>
      <sheetName val="DEF INPUTS"/>
      <sheetName val="DEF OSŠ"/>
      <sheetName val="DEF OMH"/>
      <sheetName val="DEF OSM"/>
      <sheetName val="DEF OSČ"/>
      <sheetName val="DEF OFR"/>
      <sheetName val="DEF OIV"/>
      <sheetName val="DEF KT"/>
      <sheetName val="DEF VS"/>
      <sheetName val="prografy"/>
      <sheetName val="zaokrouhlenoSRB"/>
      <sheetName val="zaokrouhlenoSRP"/>
      <sheetName val="zaokrouhlenoSR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2">
          <cell r="C42" t="str">
            <v>měsíc</v>
          </cell>
        </row>
        <row r="43">
          <cell r="B43">
            <v>1</v>
          </cell>
          <cell r="C43" t="str">
            <v>31.1.</v>
          </cell>
        </row>
        <row r="44">
          <cell r="B44">
            <v>2</v>
          </cell>
          <cell r="C44" t="str">
            <v>28.2.</v>
          </cell>
        </row>
        <row r="45">
          <cell r="B45">
            <v>3</v>
          </cell>
          <cell r="C45" t="str">
            <v>31.3.</v>
          </cell>
        </row>
        <row r="46">
          <cell r="B46">
            <v>4</v>
          </cell>
          <cell r="C46" t="str">
            <v>30.4.</v>
          </cell>
        </row>
        <row r="47">
          <cell r="B47">
            <v>5</v>
          </cell>
          <cell r="C47" t="str">
            <v>31.5.</v>
          </cell>
        </row>
        <row r="48">
          <cell r="B48">
            <v>6</v>
          </cell>
          <cell r="C48" t="str">
            <v>30.6.</v>
          </cell>
        </row>
        <row r="49">
          <cell r="B49">
            <v>7</v>
          </cell>
          <cell r="C49" t="str">
            <v>31.7.</v>
          </cell>
        </row>
        <row r="50">
          <cell r="B50">
            <v>8</v>
          </cell>
          <cell r="C50" t="str">
            <v>31.8.</v>
          </cell>
        </row>
        <row r="51">
          <cell r="B51">
            <v>9</v>
          </cell>
          <cell r="C51" t="str">
            <v>30.9.</v>
          </cell>
        </row>
        <row r="52">
          <cell r="B52">
            <v>10</v>
          </cell>
          <cell r="C52" t="str">
            <v>31.10.</v>
          </cell>
        </row>
        <row r="53">
          <cell r="B53">
            <v>11</v>
          </cell>
          <cell r="C53" t="str">
            <v>30.11.</v>
          </cell>
        </row>
        <row r="54">
          <cell r="B54">
            <v>12</v>
          </cell>
          <cell r="C54" t="str">
            <v>31.12.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0E38B-0835-4BA4-93BD-3B4D9C0EB7AF}">
  <sheetPr>
    <pageSetUpPr fitToPage="1"/>
  </sheetPr>
  <dimension ref="A1:O62"/>
  <sheetViews>
    <sheetView showGridLines="0" tabSelected="1" zoomScaleNormal="100" workbookViewId="0">
      <selection activeCell="D41" sqref="D41"/>
    </sheetView>
  </sheetViews>
  <sheetFormatPr defaultRowHeight="12.75" x14ac:dyDescent="0.2"/>
  <cols>
    <col min="1" max="1" width="1" customWidth="1"/>
    <col min="2" max="2" width="7.140625" customWidth="1"/>
    <col min="3" max="3" width="8" customWidth="1"/>
    <col min="4" max="4" width="55.42578125" customWidth="1"/>
    <col min="5" max="9" width="12.7109375" customWidth="1"/>
    <col min="11" max="11" width="10" bestFit="1" customWidth="1"/>
    <col min="12" max="12" width="9.5703125" style="47" bestFit="1" customWidth="1"/>
    <col min="257" max="257" width="1" customWidth="1"/>
    <col min="258" max="258" width="7.140625" customWidth="1"/>
    <col min="259" max="259" width="8" customWidth="1"/>
    <col min="260" max="260" width="55.42578125" customWidth="1"/>
    <col min="261" max="265" width="12.7109375" customWidth="1"/>
    <col min="267" max="267" width="10" bestFit="1" customWidth="1"/>
    <col min="268" max="268" width="9.5703125" bestFit="1" customWidth="1"/>
    <col min="513" max="513" width="1" customWidth="1"/>
    <col min="514" max="514" width="7.140625" customWidth="1"/>
    <col min="515" max="515" width="8" customWidth="1"/>
    <col min="516" max="516" width="55.42578125" customWidth="1"/>
    <col min="517" max="521" width="12.7109375" customWidth="1"/>
    <col min="523" max="523" width="10" bestFit="1" customWidth="1"/>
    <col min="524" max="524" width="9.5703125" bestFit="1" customWidth="1"/>
    <col min="769" max="769" width="1" customWidth="1"/>
    <col min="770" max="770" width="7.140625" customWidth="1"/>
    <col min="771" max="771" width="8" customWidth="1"/>
    <col min="772" max="772" width="55.42578125" customWidth="1"/>
    <col min="773" max="777" width="12.7109375" customWidth="1"/>
    <col min="779" max="779" width="10" bestFit="1" customWidth="1"/>
    <col min="780" max="780" width="9.5703125" bestFit="1" customWidth="1"/>
    <col min="1025" max="1025" width="1" customWidth="1"/>
    <col min="1026" max="1026" width="7.140625" customWidth="1"/>
    <col min="1027" max="1027" width="8" customWidth="1"/>
    <col min="1028" max="1028" width="55.42578125" customWidth="1"/>
    <col min="1029" max="1033" width="12.7109375" customWidth="1"/>
    <col min="1035" max="1035" width="10" bestFit="1" customWidth="1"/>
    <col min="1036" max="1036" width="9.5703125" bestFit="1" customWidth="1"/>
    <col min="1281" max="1281" width="1" customWidth="1"/>
    <col min="1282" max="1282" width="7.140625" customWidth="1"/>
    <col min="1283" max="1283" width="8" customWidth="1"/>
    <col min="1284" max="1284" width="55.42578125" customWidth="1"/>
    <col min="1285" max="1289" width="12.7109375" customWidth="1"/>
    <col min="1291" max="1291" width="10" bestFit="1" customWidth="1"/>
    <col min="1292" max="1292" width="9.5703125" bestFit="1" customWidth="1"/>
    <col min="1537" max="1537" width="1" customWidth="1"/>
    <col min="1538" max="1538" width="7.140625" customWidth="1"/>
    <col min="1539" max="1539" width="8" customWidth="1"/>
    <col min="1540" max="1540" width="55.42578125" customWidth="1"/>
    <col min="1541" max="1545" width="12.7109375" customWidth="1"/>
    <col min="1547" max="1547" width="10" bestFit="1" customWidth="1"/>
    <col min="1548" max="1548" width="9.5703125" bestFit="1" customWidth="1"/>
    <col min="1793" max="1793" width="1" customWidth="1"/>
    <col min="1794" max="1794" width="7.140625" customWidth="1"/>
    <col min="1795" max="1795" width="8" customWidth="1"/>
    <col min="1796" max="1796" width="55.42578125" customWidth="1"/>
    <col min="1797" max="1801" width="12.7109375" customWidth="1"/>
    <col min="1803" max="1803" width="10" bestFit="1" customWidth="1"/>
    <col min="1804" max="1804" width="9.5703125" bestFit="1" customWidth="1"/>
    <col min="2049" max="2049" width="1" customWidth="1"/>
    <col min="2050" max="2050" width="7.140625" customWidth="1"/>
    <col min="2051" max="2051" width="8" customWidth="1"/>
    <col min="2052" max="2052" width="55.42578125" customWidth="1"/>
    <col min="2053" max="2057" width="12.7109375" customWidth="1"/>
    <col min="2059" max="2059" width="10" bestFit="1" customWidth="1"/>
    <col min="2060" max="2060" width="9.5703125" bestFit="1" customWidth="1"/>
    <col min="2305" max="2305" width="1" customWidth="1"/>
    <col min="2306" max="2306" width="7.140625" customWidth="1"/>
    <col min="2307" max="2307" width="8" customWidth="1"/>
    <col min="2308" max="2308" width="55.42578125" customWidth="1"/>
    <col min="2309" max="2313" width="12.7109375" customWidth="1"/>
    <col min="2315" max="2315" width="10" bestFit="1" customWidth="1"/>
    <col min="2316" max="2316" width="9.5703125" bestFit="1" customWidth="1"/>
    <col min="2561" max="2561" width="1" customWidth="1"/>
    <col min="2562" max="2562" width="7.140625" customWidth="1"/>
    <col min="2563" max="2563" width="8" customWidth="1"/>
    <col min="2564" max="2564" width="55.42578125" customWidth="1"/>
    <col min="2565" max="2569" width="12.7109375" customWidth="1"/>
    <col min="2571" max="2571" width="10" bestFit="1" customWidth="1"/>
    <col min="2572" max="2572" width="9.5703125" bestFit="1" customWidth="1"/>
    <col min="2817" max="2817" width="1" customWidth="1"/>
    <col min="2818" max="2818" width="7.140625" customWidth="1"/>
    <col min="2819" max="2819" width="8" customWidth="1"/>
    <col min="2820" max="2820" width="55.42578125" customWidth="1"/>
    <col min="2821" max="2825" width="12.7109375" customWidth="1"/>
    <col min="2827" max="2827" width="10" bestFit="1" customWidth="1"/>
    <col min="2828" max="2828" width="9.5703125" bestFit="1" customWidth="1"/>
    <col min="3073" max="3073" width="1" customWidth="1"/>
    <col min="3074" max="3074" width="7.140625" customWidth="1"/>
    <col min="3075" max="3075" width="8" customWidth="1"/>
    <col min="3076" max="3076" width="55.42578125" customWidth="1"/>
    <col min="3077" max="3081" width="12.7109375" customWidth="1"/>
    <col min="3083" max="3083" width="10" bestFit="1" customWidth="1"/>
    <col min="3084" max="3084" width="9.5703125" bestFit="1" customWidth="1"/>
    <col min="3329" max="3329" width="1" customWidth="1"/>
    <col min="3330" max="3330" width="7.140625" customWidth="1"/>
    <col min="3331" max="3331" width="8" customWidth="1"/>
    <col min="3332" max="3332" width="55.42578125" customWidth="1"/>
    <col min="3333" max="3337" width="12.7109375" customWidth="1"/>
    <col min="3339" max="3339" width="10" bestFit="1" customWidth="1"/>
    <col min="3340" max="3340" width="9.5703125" bestFit="1" customWidth="1"/>
    <col min="3585" max="3585" width="1" customWidth="1"/>
    <col min="3586" max="3586" width="7.140625" customWidth="1"/>
    <col min="3587" max="3587" width="8" customWidth="1"/>
    <col min="3588" max="3588" width="55.42578125" customWidth="1"/>
    <col min="3589" max="3593" width="12.7109375" customWidth="1"/>
    <col min="3595" max="3595" width="10" bestFit="1" customWidth="1"/>
    <col min="3596" max="3596" width="9.5703125" bestFit="1" customWidth="1"/>
    <col min="3841" max="3841" width="1" customWidth="1"/>
    <col min="3842" max="3842" width="7.140625" customWidth="1"/>
    <col min="3843" max="3843" width="8" customWidth="1"/>
    <col min="3844" max="3844" width="55.42578125" customWidth="1"/>
    <col min="3845" max="3849" width="12.7109375" customWidth="1"/>
    <col min="3851" max="3851" width="10" bestFit="1" customWidth="1"/>
    <col min="3852" max="3852" width="9.5703125" bestFit="1" customWidth="1"/>
    <col min="4097" max="4097" width="1" customWidth="1"/>
    <col min="4098" max="4098" width="7.140625" customWidth="1"/>
    <col min="4099" max="4099" width="8" customWidth="1"/>
    <col min="4100" max="4100" width="55.42578125" customWidth="1"/>
    <col min="4101" max="4105" width="12.7109375" customWidth="1"/>
    <col min="4107" max="4107" width="10" bestFit="1" customWidth="1"/>
    <col min="4108" max="4108" width="9.5703125" bestFit="1" customWidth="1"/>
    <col min="4353" max="4353" width="1" customWidth="1"/>
    <col min="4354" max="4354" width="7.140625" customWidth="1"/>
    <col min="4355" max="4355" width="8" customWidth="1"/>
    <col min="4356" max="4356" width="55.42578125" customWidth="1"/>
    <col min="4357" max="4361" width="12.7109375" customWidth="1"/>
    <col min="4363" max="4363" width="10" bestFit="1" customWidth="1"/>
    <col min="4364" max="4364" width="9.5703125" bestFit="1" customWidth="1"/>
    <col min="4609" max="4609" width="1" customWidth="1"/>
    <col min="4610" max="4610" width="7.140625" customWidth="1"/>
    <col min="4611" max="4611" width="8" customWidth="1"/>
    <col min="4612" max="4612" width="55.42578125" customWidth="1"/>
    <col min="4613" max="4617" width="12.7109375" customWidth="1"/>
    <col min="4619" max="4619" width="10" bestFit="1" customWidth="1"/>
    <col min="4620" max="4620" width="9.5703125" bestFit="1" customWidth="1"/>
    <col min="4865" max="4865" width="1" customWidth="1"/>
    <col min="4866" max="4866" width="7.140625" customWidth="1"/>
    <col min="4867" max="4867" width="8" customWidth="1"/>
    <col min="4868" max="4868" width="55.42578125" customWidth="1"/>
    <col min="4869" max="4873" width="12.7109375" customWidth="1"/>
    <col min="4875" max="4875" width="10" bestFit="1" customWidth="1"/>
    <col min="4876" max="4876" width="9.5703125" bestFit="1" customWidth="1"/>
    <col min="5121" max="5121" width="1" customWidth="1"/>
    <col min="5122" max="5122" width="7.140625" customWidth="1"/>
    <col min="5123" max="5123" width="8" customWidth="1"/>
    <col min="5124" max="5124" width="55.42578125" customWidth="1"/>
    <col min="5125" max="5129" width="12.7109375" customWidth="1"/>
    <col min="5131" max="5131" width="10" bestFit="1" customWidth="1"/>
    <col min="5132" max="5132" width="9.5703125" bestFit="1" customWidth="1"/>
    <col min="5377" max="5377" width="1" customWidth="1"/>
    <col min="5378" max="5378" width="7.140625" customWidth="1"/>
    <col min="5379" max="5379" width="8" customWidth="1"/>
    <col min="5380" max="5380" width="55.42578125" customWidth="1"/>
    <col min="5381" max="5385" width="12.7109375" customWidth="1"/>
    <col min="5387" max="5387" width="10" bestFit="1" customWidth="1"/>
    <col min="5388" max="5388" width="9.5703125" bestFit="1" customWidth="1"/>
    <col min="5633" max="5633" width="1" customWidth="1"/>
    <col min="5634" max="5634" width="7.140625" customWidth="1"/>
    <col min="5635" max="5635" width="8" customWidth="1"/>
    <col min="5636" max="5636" width="55.42578125" customWidth="1"/>
    <col min="5637" max="5641" width="12.7109375" customWidth="1"/>
    <col min="5643" max="5643" width="10" bestFit="1" customWidth="1"/>
    <col min="5644" max="5644" width="9.5703125" bestFit="1" customWidth="1"/>
    <col min="5889" max="5889" width="1" customWidth="1"/>
    <col min="5890" max="5890" width="7.140625" customWidth="1"/>
    <col min="5891" max="5891" width="8" customWidth="1"/>
    <col min="5892" max="5892" width="55.42578125" customWidth="1"/>
    <col min="5893" max="5897" width="12.7109375" customWidth="1"/>
    <col min="5899" max="5899" width="10" bestFit="1" customWidth="1"/>
    <col min="5900" max="5900" width="9.5703125" bestFit="1" customWidth="1"/>
    <col min="6145" max="6145" width="1" customWidth="1"/>
    <col min="6146" max="6146" width="7.140625" customWidth="1"/>
    <col min="6147" max="6147" width="8" customWidth="1"/>
    <col min="6148" max="6148" width="55.42578125" customWidth="1"/>
    <col min="6149" max="6153" width="12.7109375" customWidth="1"/>
    <col min="6155" max="6155" width="10" bestFit="1" customWidth="1"/>
    <col min="6156" max="6156" width="9.5703125" bestFit="1" customWidth="1"/>
    <col min="6401" max="6401" width="1" customWidth="1"/>
    <col min="6402" max="6402" width="7.140625" customWidth="1"/>
    <col min="6403" max="6403" width="8" customWidth="1"/>
    <col min="6404" max="6404" width="55.42578125" customWidth="1"/>
    <col min="6405" max="6409" width="12.7109375" customWidth="1"/>
    <col min="6411" max="6411" width="10" bestFit="1" customWidth="1"/>
    <col min="6412" max="6412" width="9.5703125" bestFit="1" customWidth="1"/>
    <col min="6657" max="6657" width="1" customWidth="1"/>
    <col min="6658" max="6658" width="7.140625" customWidth="1"/>
    <col min="6659" max="6659" width="8" customWidth="1"/>
    <col min="6660" max="6660" width="55.42578125" customWidth="1"/>
    <col min="6661" max="6665" width="12.7109375" customWidth="1"/>
    <col min="6667" max="6667" width="10" bestFit="1" customWidth="1"/>
    <col min="6668" max="6668" width="9.5703125" bestFit="1" customWidth="1"/>
    <col min="6913" max="6913" width="1" customWidth="1"/>
    <col min="6914" max="6914" width="7.140625" customWidth="1"/>
    <col min="6915" max="6915" width="8" customWidth="1"/>
    <col min="6916" max="6916" width="55.42578125" customWidth="1"/>
    <col min="6917" max="6921" width="12.7109375" customWidth="1"/>
    <col min="6923" max="6923" width="10" bestFit="1" customWidth="1"/>
    <col min="6924" max="6924" width="9.5703125" bestFit="1" customWidth="1"/>
    <col min="7169" max="7169" width="1" customWidth="1"/>
    <col min="7170" max="7170" width="7.140625" customWidth="1"/>
    <col min="7171" max="7171" width="8" customWidth="1"/>
    <col min="7172" max="7172" width="55.42578125" customWidth="1"/>
    <col min="7173" max="7177" width="12.7109375" customWidth="1"/>
    <col min="7179" max="7179" width="10" bestFit="1" customWidth="1"/>
    <col min="7180" max="7180" width="9.5703125" bestFit="1" customWidth="1"/>
    <col min="7425" max="7425" width="1" customWidth="1"/>
    <col min="7426" max="7426" width="7.140625" customWidth="1"/>
    <col min="7427" max="7427" width="8" customWidth="1"/>
    <col min="7428" max="7428" width="55.42578125" customWidth="1"/>
    <col min="7429" max="7433" width="12.7109375" customWidth="1"/>
    <col min="7435" max="7435" width="10" bestFit="1" customWidth="1"/>
    <col min="7436" max="7436" width="9.5703125" bestFit="1" customWidth="1"/>
    <col min="7681" max="7681" width="1" customWidth="1"/>
    <col min="7682" max="7682" width="7.140625" customWidth="1"/>
    <col min="7683" max="7683" width="8" customWidth="1"/>
    <col min="7684" max="7684" width="55.42578125" customWidth="1"/>
    <col min="7685" max="7689" width="12.7109375" customWidth="1"/>
    <col min="7691" max="7691" width="10" bestFit="1" customWidth="1"/>
    <col min="7692" max="7692" width="9.5703125" bestFit="1" customWidth="1"/>
    <col min="7937" max="7937" width="1" customWidth="1"/>
    <col min="7938" max="7938" width="7.140625" customWidth="1"/>
    <col min="7939" max="7939" width="8" customWidth="1"/>
    <col min="7940" max="7940" width="55.42578125" customWidth="1"/>
    <col min="7941" max="7945" width="12.7109375" customWidth="1"/>
    <col min="7947" max="7947" width="10" bestFit="1" customWidth="1"/>
    <col min="7948" max="7948" width="9.5703125" bestFit="1" customWidth="1"/>
    <col min="8193" max="8193" width="1" customWidth="1"/>
    <col min="8194" max="8194" width="7.140625" customWidth="1"/>
    <col min="8195" max="8195" width="8" customWidth="1"/>
    <col min="8196" max="8196" width="55.42578125" customWidth="1"/>
    <col min="8197" max="8201" width="12.7109375" customWidth="1"/>
    <col min="8203" max="8203" width="10" bestFit="1" customWidth="1"/>
    <col min="8204" max="8204" width="9.5703125" bestFit="1" customWidth="1"/>
    <col min="8449" max="8449" width="1" customWidth="1"/>
    <col min="8450" max="8450" width="7.140625" customWidth="1"/>
    <col min="8451" max="8451" width="8" customWidth="1"/>
    <col min="8452" max="8452" width="55.42578125" customWidth="1"/>
    <col min="8453" max="8457" width="12.7109375" customWidth="1"/>
    <col min="8459" max="8459" width="10" bestFit="1" customWidth="1"/>
    <col min="8460" max="8460" width="9.5703125" bestFit="1" customWidth="1"/>
    <col min="8705" max="8705" width="1" customWidth="1"/>
    <col min="8706" max="8706" width="7.140625" customWidth="1"/>
    <col min="8707" max="8707" width="8" customWidth="1"/>
    <col min="8708" max="8708" width="55.42578125" customWidth="1"/>
    <col min="8709" max="8713" width="12.7109375" customWidth="1"/>
    <col min="8715" max="8715" width="10" bestFit="1" customWidth="1"/>
    <col min="8716" max="8716" width="9.5703125" bestFit="1" customWidth="1"/>
    <col min="8961" max="8961" width="1" customWidth="1"/>
    <col min="8962" max="8962" width="7.140625" customWidth="1"/>
    <col min="8963" max="8963" width="8" customWidth="1"/>
    <col min="8964" max="8964" width="55.42578125" customWidth="1"/>
    <col min="8965" max="8969" width="12.7109375" customWidth="1"/>
    <col min="8971" max="8971" width="10" bestFit="1" customWidth="1"/>
    <col min="8972" max="8972" width="9.5703125" bestFit="1" customWidth="1"/>
    <col min="9217" max="9217" width="1" customWidth="1"/>
    <col min="9218" max="9218" width="7.140625" customWidth="1"/>
    <col min="9219" max="9219" width="8" customWidth="1"/>
    <col min="9220" max="9220" width="55.42578125" customWidth="1"/>
    <col min="9221" max="9225" width="12.7109375" customWidth="1"/>
    <col min="9227" max="9227" width="10" bestFit="1" customWidth="1"/>
    <col min="9228" max="9228" width="9.5703125" bestFit="1" customWidth="1"/>
    <col min="9473" max="9473" width="1" customWidth="1"/>
    <col min="9474" max="9474" width="7.140625" customWidth="1"/>
    <col min="9475" max="9475" width="8" customWidth="1"/>
    <col min="9476" max="9476" width="55.42578125" customWidth="1"/>
    <col min="9477" max="9481" width="12.7109375" customWidth="1"/>
    <col min="9483" max="9483" width="10" bestFit="1" customWidth="1"/>
    <col min="9484" max="9484" width="9.5703125" bestFit="1" customWidth="1"/>
    <col min="9729" max="9729" width="1" customWidth="1"/>
    <col min="9730" max="9730" width="7.140625" customWidth="1"/>
    <col min="9731" max="9731" width="8" customWidth="1"/>
    <col min="9732" max="9732" width="55.42578125" customWidth="1"/>
    <col min="9733" max="9737" width="12.7109375" customWidth="1"/>
    <col min="9739" max="9739" width="10" bestFit="1" customWidth="1"/>
    <col min="9740" max="9740" width="9.5703125" bestFit="1" customWidth="1"/>
    <col min="9985" max="9985" width="1" customWidth="1"/>
    <col min="9986" max="9986" width="7.140625" customWidth="1"/>
    <col min="9987" max="9987" width="8" customWidth="1"/>
    <col min="9988" max="9988" width="55.42578125" customWidth="1"/>
    <col min="9989" max="9993" width="12.7109375" customWidth="1"/>
    <col min="9995" max="9995" width="10" bestFit="1" customWidth="1"/>
    <col min="9996" max="9996" width="9.5703125" bestFit="1" customWidth="1"/>
    <col min="10241" max="10241" width="1" customWidth="1"/>
    <col min="10242" max="10242" width="7.140625" customWidth="1"/>
    <col min="10243" max="10243" width="8" customWidth="1"/>
    <col min="10244" max="10244" width="55.42578125" customWidth="1"/>
    <col min="10245" max="10249" width="12.7109375" customWidth="1"/>
    <col min="10251" max="10251" width="10" bestFit="1" customWidth="1"/>
    <col min="10252" max="10252" width="9.5703125" bestFit="1" customWidth="1"/>
    <col min="10497" max="10497" width="1" customWidth="1"/>
    <col min="10498" max="10498" width="7.140625" customWidth="1"/>
    <col min="10499" max="10499" width="8" customWidth="1"/>
    <col min="10500" max="10500" width="55.42578125" customWidth="1"/>
    <col min="10501" max="10505" width="12.7109375" customWidth="1"/>
    <col min="10507" max="10507" width="10" bestFit="1" customWidth="1"/>
    <col min="10508" max="10508" width="9.5703125" bestFit="1" customWidth="1"/>
    <col min="10753" max="10753" width="1" customWidth="1"/>
    <col min="10754" max="10754" width="7.140625" customWidth="1"/>
    <col min="10755" max="10755" width="8" customWidth="1"/>
    <col min="10756" max="10756" width="55.42578125" customWidth="1"/>
    <col min="10757" max="10761" width="12.7109375" customWidth="1"/>
    <col min="10763" max="10763" width="10" bestFit="1" customWidth="1"/>
    <col min="10764" max="10764" width="9.5703125" bestFit="1" customWidth="1"/>
    <col min="11009" max="11009" width="1" customWidth="1"/>
    <col min="11010" max="11010" width="7.140625" customWidth="1"/>
    <col min="11011" max="11011" width="8" customWidth="1"/>
    <col min="11012" max="11012" width="55.42578125" customWidth="1"/>
    <col min="11013" max="11017" width="12.7109375" customWidth="1"/>
    <col min="11019" max="11019" width="10" bestFit="1" customWidth="1"/>
    <col min="11020" max="11020" width="9.5703125" bestFit="1" customWidth="1"/>
    <col min="11265" max="11265" width="1" customWidth="1"/>
    <col min="11266" max="11266" width="7.140625" customWidth="1"/>
    <col min="11267" max="11267" width="8" customWidth="1"/>
    <col min="11268" max="11268" width="55.42578125" customWidth="1"/>
    <col min="11269" max="11273" width="12.7109375" customWidth="1"/>
    <col min="11275" max="11275" width="10" bestFit="1" customWidth="1"/>
    <col min="11276" max="11276" width="9.5703125" bestFit="1" customWidth="1"/>
    <col min="11521" max="11521" width="1" customWidth="1"/>
    <col min="11522" max="11522" width="7.140625" customWidth="1"/>
    <col min="11523" max="11523" width="8" customWidth="1"/>
    <col min="11524" max="11524" width="55.42578125" customWidth="1"/>
    <col min="11525" max="11529" width="12.7109375" customWidth="1"/>
    <col min="11531" max="11531" width="10" bestFit="1" customWidth="1"/>
    <col min="11532" max="11532" width="9.5703125" bestFit="1" customWidth="1"/>
    <col min="11777" max="11777" width="1" customWidth="1"/>
    <col min="11778" max="11778" width="7.140625" customWidth="1"/>
    <col min="11779" max="11779" width="8" customWidth="1"/>
    <col min="11780" max="11780" width="55.42578125" customWidth="1"/>
    <col min="11781" max="11785" width="12.7109375" customWidth="1"/>
    <col min="11787" max="11787" width="10" bestFit="1" customWidth="1"/>
    <col min="11788" max="11788" width="9.5703125" bestFit="1" customWidth="1"/>
    <col min="12033" max="12033" width="1" customWidth="1"/>
    <col min="12034" max="12034" width="7.140625" customWidth="1"/>
    <col min="12035" max="12035" width="8" customWidth="1"/>
    <col min="12036" max="12036" width="55.42578125" customWidth="1"/>
    <col min="12037" max="12041" width="12.7109375" customWidth="1"/>
    <col min="12043" max="12043" width="10" bestFit="1" customWidth="1"/>
    <col min="12044" max="12044" width="9.5703125" bestFit="1" customWidth="1"/>
    <col min="12289" max="12289" width="1" customWidth="1"/>
    <col min="12290" max="12290" width="7.140625" customWidth="1"/>
    <col min="12291" max="12291" width="8" customWidth="1"/>
    <col min="12292" max="12292" width="55.42578125" customWidth="1"/>
    <col min="12293" max="12297" width="12.7109375" customWidth="1"/>
    <col min="12299" max="12299" width="10" bestFit="1" customWidth="1"/>
    <col min="12300" max="12300" width="9.5703125" bestFit="1" customWidth="1"/>
    <col min="12545" max="12545" width="1" customWidth="1"/>
    <col min="12546" max="12546" width="7.140625" customWidth="1"/>
    <col min="12547" max="12547" width="8" customWidth="1"/>
    <col min="12548" max="12548" width="55.42578125" customWidth="1"/>
    <col min="12549" max="12553" width="12.7109375" customWidth="1"/>
    <col min="12555" max="12555" width="10" bestFit="1" customWidth="1"/>
    <col min="12556" max="12556" width="9.5703125" bestFit="1" customWidth="1"/>
    <col min="12801" max="12801" width="1" customWidth="1"/>
    <col min="12802" max="12802" width="7.140625" customWidth="1"/>
    <col min="12803" max="12803" width="8" customWidth="1"/>
    <col min="12804" max="12804" width="55.42578125" customWidth="1"/>
    <col min="12805" max="12809" width="12.7109375" customWidth="1"/>
    <col min="12811" max="12811" width="10" bestFit="1" customWidth="1"/>
    <col min="12812" max="12812" width="9.5703125" bestFit="1" customWidth="1"/>
    <col min="13057" max="13057" width="1" customWidth="1"/>
    <col min="13058" max="13058" width="7.140625" customWidth="1"/>
    <col min="13059" max="13059" width="8" customWidth="1"/>
    <col min="13060" max="13060" width="55.42578125" customWidth="1"/>
    <col min="13061" max="13065" width="12.7109375" customWidth="1"/>
    <col min="13067" max="13067" width="10" bestFit="1" customWidth="1"/>
    <col min="13068" max="13068" width="9.5703125" bestFit="1" customWidth="1"/>
    <col min="13313" max="13313" width="1" customWidth="1"/>
    <col min="13314" max="13314" width="7.140625" customWidth="1"/>
    <col min="13315" max="13315" width="8" customWidth="1"/>
    <col min="13316" max="13316" width="55.42578125" customWidth="1"/>
    <col min="13317" max="13321" width="12.7109375" customWidth="1"/>
    <col min="13323" max="13323" width="10" bestFit="1" customWidth="1"/>
    <col min="13324" max="13324" width="9.5703125" bestFit="1" customWidth="1"/>
    <col min="13569" max="13569" width="1" customWidth="1"/>
    <col min="13570" max="13570" width="7.140625" customWidth="1"/>
    <col min="13571" max="13571" width="8" customWidth="1"/>
    <col min="13572" max="13572" width="55.42578125" customWidth="1"/>
    <col min="13573" max="13577" width="12.7109375" customWidth="1"/>
    <col min="13579" max="13579" width="10" bestFit="1" customWidth="1"/>
    <col min="13580" max="13580" width="9.5703125" bestFit="1" customWidth="1"/>
    <col min="13825" max="13825" width="1" customWidth="1"/>
    <col min="13826" max="13826" width="7.140625" customWidth="1"/>
    <col min="13827" max="13827" width="8" customWidth="1"/>
    <col min="13828" max="13828" width="55.42578125" customWidth="1"/>
    <col min="13829" max="13833" width="12.7109375" customWidth="1"/>
    <col min="13835" max="13835" width="10" bestFit="1" customWidth="1"/>
    <col min="13836" max="13836" width="9.5703125" bestFit="1" customWidth="1"/>
    <col min="14081" max="14081" width="1" customWidth="1"/>
    <col min="14082" max="14082" width="7.140625" customWidth="1"/>
    <col min="14083" max="14083" width="8" customWidth="1"/>
    <col min="14084" max="14084" width="55.42578125" customWidth="1"/>
    <col min="14085" max="14089" width="12.7109375" customWidth="1"/>
    <col min="14091" max="14091" width="10" bestFit="1" customWidth="1"/>
    <col min="14092" max="14092" width="9.5703125" bestFit="1" customWidth="1"/>
    <col min="14337" max="14337" width="1" customWidth="1"/>
    <col min="14338" max="14338" width="7.140625" customWidth="1"/>
    <col min="14339" max="14339" width="8" customWidth="1"/>
    <col min="14340" max="14340" width="55.42578125" customWidth="1"/>
    <col min="14341" max="14345" width="12.7109375" customWidth="1"/>
    <col min="14347" max="14347" width="10" bestFit="1" customWidth="1"/>
    <col min="14348" max="14348" width="9.5703125" bestFit="1" customWidth="1"/>
    <col min="14593" max="14593" width="1" customWidth="1"/>
    <col min="14594" max="14594" width="7.140625" customWidth="1"/>
    <col min="14595" max="14595" width="8" customWidth="1"/>
    <col min="14596" max="14596" width="55.42578125" customWidth="1"/>
    <col min="14597" max="14601" width="12.7109375" customWidth="1"/>
    <col min="14603" max="14603" width="10" bestFit="1" customWidth="1"/>
    <col min="14604" max="14604" width="9.5703125" bestFit="1" customWidth="1"/>
    <col min="14849" max="14849" width="1" customWidth="1"/>
    <col min="14850" max="14850" width="7.140625" customWidth="1"/>
    <col min="14851" max="14851" width="8" customWidth="1"/>
    <col min="14852" max="14852" width="55.42578125" customWidth="1"/>
    <col min="14853" max="14857" width="12.7109375" customWidth="1"/>
    <col min="14859" max="14859" width="10" bestFit="1" customWidth="1"/>
    <col min="14860" max="14860" width="9.5703125" bestFit="1" customWidth="1"/>
    <col min="15105" max="15105" width="1" customWidth="1"/>
    <col min="15106" max="15106" width="7.140625" customWidth="1"/>
    <col min="15107" max="15107" width="8" customWidth="1"/>
    <col min="15108" max="15108" width="55.42578125" customWidth="1"/>
    <col min="15109" max="15113" width="12.7109375" customWidth="1"/>
    <col min="15115" max="15115" width="10" bestFit="1" customWidth="1"/>
    <col min="15116" max="15116" width="9.5703125" bestFit="1" customWidth="1"/>
    <col min="15361" max="15361" width="1" customWidth="1"/>
    <col min="15362" max="15362" width="7.140625" customWidth="1"/>
    <col min="15363" max="15363" width="8" customWidth="1"/>
    <col min="15364" max="15364" width="55.42578125" customWidth="1"/>
    <col min="15365" max="15369" width="12.7109375" customWidth="1"/>
    <col min="15371" max="15371" width="10" bestFit="1" customWidth="1"/>
    <col min="15372" max="15372" width="9.5703125" bestFit="1" customWidth="1"/>
    <col min="15617" max="15617" width="1" customWidth="1"/>
    <col min="15618" max="15618" width="7.140625" customWidth="1"/>
    <col min="15619" max="15619" width="8" customWidth="1"/>
    <col min="15620" max="15620" width="55.42578125" customWidth="1"/>
    <col min="15621" max="15625" width="12.7109375" customWidth="1"/>
    <col min="15627" max="15627" width="10" bestFit="1" customWidth="1"/>
    <col min="15628" max="15628" width="9.5703125" bestFit="1" customWidth="1"/>
    <col min="15873" max="15873" width="1" customWidth="1"/>
    <col min="15874" max="15874" width="7.140625" customWidth="1"/>
    <col min="15875" max="15875" width="8" customWidth="1"/>
    <col min="15876" max="15876" width="55.42578125" customWidth="1"/>
    <col min="15877" max="15881" width="12.7109375" customWidth="1"/>
    <col min="15883" max="15883" width="10" bestFit="1" customWidth="1"/>
    <col min="15884" max="15884" width="9.5703125" bestFit="1" customWidth="1"/>
    <col min="16129" max="16129" width="1" customWidth="1"/>
    <col min="16130" max="16130" width="7.140625" customWidth="1"/>
    <col min="16131" max="16131" width="8" customWidth="1"/>
    <col min="16132" max="16132" width="55.42578125" customWidth="1"/>
    <col min="16133" max="16137" width="12.7109375" customWidth="1"/>
    <col min="16139" max="16139" width="10" bestFit="1" customWidth="1"/>
    <col min="16140" max="16140" width="9.5703125" bestFit="1" customWidth="1"/>
  </cols>
  <sheetData>
    <row r="1" spans="2:10" ht="21" customHeight="1" x14ac:dyDescent="0.2">
      <c r="E1" s="120"/>
      <c r="F1" s="120"/>
      <c r="G1" s="120"/>
      <c r="H1" s="120"/>
      <c r="I1" s="120"/>
    </row>
    <row r="2" spans="2:10" ht="18" x14ac:dyDescent="0.25">
      <c r="B2" s="1" t="s">
        <v>0</v>
      </c>
      <c r="C2" s="1"/>
      <c r="D2" s="1"/>
      <c r="E2" s="1"/>
      <c r="F2" s="1"/>
      <c r="G2" s="1"/>
      <c r="H2" s="1"/>
      <c r="I2" s="1"/>
    </row>
    <row r="3" spans="2:10" ht="16.5" thickBot="1" x14ac:dyDescent="0.3">
      <c r="B3" s="121" t="s">
        <v>1</v>
      </c>
      <c r="C3" s="122"/>
      <c r="D3" s="122"/>
      <c r="E3" s="122"/>
      <c r="F3" s="123" t="s">
        <v>2</v>
      </c>
      <c r="G3" s="124"/>
      <c r="H3" s="124"/>
      <c r="I3" s="125"/>
    </row>
    <row r="4" spans="2:10" ht="12.75" customHeight="1" x14ac:dyDescent="0.2">
      <c r="B4" s="2"/>
      <c r="C4" s="3"/>
      <c r="D4" s="4"/>
      <c r="E4" s="5" t="s">
        <v>3</v>
      </c>
      <c r="F4" s="6" t="s">
        <v>4</v>
      </c>
      <c r="G4" s="5" t="s">
        <v>5</v>
      </c>
      <c r="H4" s="126" t="s">
        <v>6</v>
      </c>
      <c r="I4" s="129" t="s">
        <v>7</v>
      </c>
    </row>
    <row r="5" spans="2:10" ht="15.75" x14ac:dyDescent="0.25">
      <c r="B5" s="7"/>
      <c r="C5" s="8" t="s">
        <v>8</v>
      </c>
      <c r="D5" s="9"/>
      <c r="E5" s="10" t="s">
        <v>9</v>
      </c>
      <c r="F5" s="11" t="s">
        <v>9</v>
      </c>
      <c r="G5" s="10" t="s">
        <v>10</v>
      </c>
      <c r="H5" s="127"/>
      <c r="I5" s="130" t="s">
        <v>11</v>
      </c>
    </row>
    <row r="6" spans="2:10" ht="13.5" thickBot="1" x14ac:dyDescent="0.25">
      <c r="B6" s="12"/>
      <c r="C6" s="13"/>
      <c r="D6" s="14"/>
      <c r="E6" s="15" t="s">
        <v>12</v>
      </c>
      <c r="F6" s="16" t="s">
        <v>12</v>
      </c>
      <c r="G6" s="15" t="s">
        <v>13</v>
      </c>
      <c r="H6" s="128"/>
      <c r="I6" s="131"/>
    </row>
    <row r="7" spans="2:10" x14ac:dyDescent="0.2">
      <c r="B7" s="17"/>
      <c r="C7" s="18"/>
      <c r="D7" s="19" t="s">
        <v>14</v>
      </c>
      <c r="E7" s="20">
        <v>36000</v>
      </c>
      <c r="F7" s="21">
        <v>36000</v>
      </c>
      <c r="G7" s="22">
        <v>37459</v>
      </c>
      <c r="H7" s="23">
        <f>IF(E7&gt;0,G7/E7,0%)</f>
        <v>1.0405277777777777</v>
      </c>
      <c r="I7" s="24">
        <f>IF(F7&gt;0,G7/F7,0%)</f>
        <v>1.0405277777777777</v>
      </c>
      <c r="J7" s="25"/>
    </row>
    <row r="8" spans="2:10" x14ac:dyDescent="0.2">
      <c r="B8" s="26"/>
      <c r="C8" s="27"/>
      <c r="D8" s="28" t="s">
        <v>15</v>
      </c>
      <c r="E8" s="20">
        <v>6000</v>
      </c>
      <c r="F8" s="20">
        <v>0</v>
      </c>
      <c r="G8" s="20">
        <v>0</v>
      </c>
      <c r="H8" s="29">
        <f t="shared" ref="H8:H56" si="0">IF(E8&gt;0,G8/E8,0%)</f>
        <v>0</v>
      </c>
      <c r="I8" s="30">
        <f t="shared" ref="I8:I56" si="1">IF(F8&gt;0,G8/F8,0%)</f>
        <v>0</v>
      </c>
      <c r="J8" s="25"/>
    </row>
    <row r="9" spans="2:10" x14ac:dyDescent="0.2">
      <c r="B9" s="26"/>
      <c r="C9" s="27"/>
      <c r="D9" s="27" t="s">
        <v>16</v>
      </c>
      <c r="E9" s="20">
        <v>1100</v>
      </c>
      <c r="F9" s="20">
        <v>1100</v>
      </c>
      <c r="G9" s="20">
        <v>1069</v>
      </c>
      <c r="H9" s="29">
        <f t="shared" si="0"/>
        <v>0.9718181818181818</v>
      </c>
      <c r="I9" s="30">
        <f t="shared" si="1"/>
        <v>0.9718181818181818</v>
      </c>
      <c r="J9" s="25"/>
    </row>
    <row r="10" spans="2:10" x14ac:dyDescent="0.2">
      <c r="B10" s="26"/>
      <c r="C10" s="27"/>
      <c r="D10" s="28" t="s">
        <v>17</v>
      </c>
      <c r="E10" s="20">
        <v>4600</v>
      </c>
      <c r="F10" s="20">
        <v>5300</v>
      </c>
      <c r="G10" s="20">
        <v>6795</v>
      </c>
      <c r="H10" s="29">
        <f t="shared" si="0"/>
        <v>1.4771739130434782</v>
      </c>
      <c r="I10" s="30">
        <f t="shared" si="1"/>
        <v>1.2820754716981133</v>
      </c>
      <c r="J10" s="25"/>
    </row>
    <row r="11" spans="2:10" x14ac:dyDescent="0.2">
      <c r="B11" s="26"/>
      <c r="C11" s="27"/>
      <c r="D11" s="28" t="s">
        <v>18</v>
      </c>
      <c r="E11" s="20">
        <v>0</v>
      </c>
      <c r="F11" s="20">
        <v>0</v>
      </c>
      <c r="G11" s="31">
        <v>17</v>
      </c>
      <c r="H11" s="29">
        <f t="shared" si="0"/>
        <v>0</v>
      </c>
      <c r="I11" s="30">
        <f t="shared" si="1"/>
        <v>0</v>
      </c>
      <c r="J11" s="25"/>
    </row>
    <row r="12" spans="2:10" x14ac:dyDescent="0.2">
      <c r="B12" s="32" t="s">
        <v>19</v>
      </c>
      <c r="C12" s="33" t="s">
        <v>20</v>
      </c>
      <c r="D12" s="33"/>
      <c r="E12" s="34">
        <f>SUM(E7:E11)</f>
        <v>47700</v>
      </c>
      <c r="F12" s="34">
        <f>SUM(F7:F11)</f>
        <v>42400</v>
      </c>
      <c r="G12" s="34">
        <f>SUM(G7:G11)</f>
        <v>45340</v>
      </c>
      <c r="H12" s="35">
        <f t="shared" si="0"/>
        <v>0.9505241090146751</v>
      </c>
      <c r="I12" s="36">
        <f t="shared" si="1"/>
        <v>1.0693396226415095</v>
      </c>
      <c r="J12" s="25"/>
    </row>
    <row r="13" spans="2:10" x14ac:dyDescent="0.2">
      <c r="B13" s="37"/>
      <c r="C13" s="38"/>
      <c r="D13" s="39" t="s">
        <v>21</v>
      </c>
      <c r="E13" s="40">
        <v>0</v>
      </c>
      <c r="F13" s="40">
        <v>0</v>
      </c>
      <c r="G13" s="40">
        <v>0</v>
      </c>
      <c r="H13" s="29">
        <f>IF(E13&gt;0,G13/E13,0%)</f>
        <v>0</v>
      </c>
      <c r="I13" s="30">
        <f>IF(F13&gt;0,G13/F13,0%)</f>
        <v>0</v>
      </c>
      <c r="J13" s="25"/>
    </row>
    <row r="14" spans="2:10" x14ac:dyDescent="0.2">
      <c r="B14" s="41" t="s">
        <v>22</v>
      </c>
      <c r="C14" s="42" t="s">
        <v>23</v>
      </c>
      <c r="D14" s="42"/>
      <c r="E14" s="43">
        <f>SUM(E13)</f>
        <v>0</v>
      </c>
      <c r="F14" s="43">
        <f>SUM(F13)</f>
        <v>0</v>
      </c>
      <c r="G14" s="43">
        <f>SUM(G13)</f>
        <v>0</v>
      </c>
      <c r="H14" s="35">
        <f>IF(E14&gt;0,G14/E14,0%)</f>
        <v>0</v>
      </c>
      <c r="I14" s="36">
        <f>IF(F14&gt;0,G14/F14,0%)</f>
        <v>0</v>
      </c>
      <c r="J14" s="25"/>
    </row>
    <row r="15" spans="2:10" x14ac:dyDescent="0.2">
      <c r="B15" s="44"/>
      <c r="C15" s="45"/>
      <c r="D15" s="46" t="s">
        <v>24</v>
      </c>
      <c r="E15" s="21">
        <v>300</v>
      </c>
      <c r="F15" s="21">
        <v>300</v>
      </c>
      <c r="G15" s="21">
        <v>180</v>
      </c>
      <c r="H15" s="23">
        <v>0</v>
      </c>
      <c r="I15" s="24">
        <f t="shared" si="1"/>
        <v>0.6</v>
      </c>
      <c r="J15" s="25"/>
    </row>
    <row r="16" spans="2:10" x14ac:dyDescent="0.2">
      <c r="B16" s="41" t="s">
        <v>25</v>
      </c>
      <c r="C16" s="42" t="s">
        <v>26</v>
      </c>
      <c r="D16" s="42"/>
      <c r="E16" s="43">
        <f>SUM(E15)</f>
        <v>300</v>
      </c>
      <c r="F16" s="43">
        <f>SUM(F15)</f>
        <v>300</v>
      </c>
      <c r="G16" s="43">
        <f>SUM(G15)</f>
        <v>180</v>
      </c>
      <c r="H16" s="35">
        <f>IF(E16&gt;0,G16/E16,0%)</f>
        <v>0.6</v>
      </c>
      <c r="I16" s="36">
        <f>IF(F16&gt;0,G16/F16,0%)</f>
        <v>0.6</v>
      </c>
      <c r="J16" s="25"/>
    </row>
    <row r="17" spans="1:12" x14ac:dyDescent="0.2">
      <c r="B17" s="17"/>
      <c r="C17" s="18"/>
      <c r="D17" s="19" t="s">
        <v>18</v>
      </c>
      <c r="E17" s="21">
        <v>280</v>
      </c>
      <c r="F17" s="21">
        <v>330</v>
      </c>
      <c r="G17" s="21">
        <v>408</v>
      </c>
      <c r="H17" s="23">
        <f t="shared" si="0"/>
        <v>1.4571428571428571</v>
      </c>
      <c r="I17" s="24">
        <f t="shared" si="1"/>
        <v>1.2363636363636363</v>
      </c>
      <c r="J17" s="25"/>
    </row>
    <row r="18" spans="1:12" x14ac:dyDescent="0.2">
      <c r="A18" s="48"/>
      <c r="B18" s="41" t="s">
        <v>27</v>
      </c>
      <c r="C18" s="42" t="s">
        <v>28</v>
      </c>
      <c r="D18" s="49"/>
      <c r="E18" s="50">
        <f>SUM(E17)</f>
        <v>280</v>
      </c>
      <c r="F18" s="50">
        <f>SUM(F17)</f>
        <v>330</v>
      </c>
      <c r="G18" s="51">
        <f>SUM(G17)</f>
        <v>408</v>
      </c>
      <c r="H18" s="35">
        <f t="shared" si="0"/>
        <v>1.4571428571428571</v>
      </c>
      <c r="I18" s="36">
        <f t="shared" si="1"/>
        <v>1.2363636363636363</v>
      </c>
      <c r="J18" s="25"/>
    </row>
    <row r="19" spans="1:12" x14ac:dyDescent="0.2">
      <c r="A19" s="48"/>
      <c r="B19" s="44"/>
      <c r="C19" s="45"/>
      <c r="D19" s="46" t="s">
        <v>18</v>
      </c>
      <c r="E19" s="21">
        <v>0</v>
      </c>
      <c r="F19" s="21">
        <v>0</v>
      </c>
      <c r="G19" s="21">
        <v>3</v>
      </c>
      <c r="H19" s="23">
        <f>IF(E19&gt;0,G19/E19,0%)</f>
        <v>0</v>
      </c>
      <c r="I19" s="24">
        <f>IF(F19&gt;0,G19/F19,0%)</f>
        <v>0</v>
      </c>
      <c r="J19" s="25"/>
    </row>
    <row r="20" spans="1:12" x14ac:dyDescent="0.2">
      <c r="A20" s="48"/>
      <c r="B20" s="52" t="s">
        <v>29</v>
      </c>
      <c r="C20" s="53" t="s">
        <v>30</v>
      </c>
      <c r="D20" s="53"/>
      <c r="E20" s="54">
        <f>E19</f>
        <v>0</v>
      </c>
      <c r="F20" s="54">
        <f>F19</f>
        <v>0</v>
      </c>
      <c r="G20" s="54">
        <f>G19</f>
        <v>3</v>
      </c>
      <c r="H20" s="35">
        <f>IF(E20&gt;0,G20/E20,0%)</f>
        <v>0</v>
      </c>
      <c r="I20" s="36">
        <f>IF(F20&gt;0,G20/F20,0%)</f>
        <v>0</v>
      </c>
      <c r="J20" s="25"/>
    </row>
    <row r="21" spans="1:12" x14ac:dyDescent="0.2">
      <c r="B21" s="17"/>
      <c r="C21" s="18"/>
      <c r="D21" s="18" t="s">
        <v>18</v>
      </c>
      <c r="E21" s="21">
        <v>1400</v>
      </c>
      <c r="F21" s="21">
        <v>1400</v>
      </c>
      <c r="G21" s="21">
        <v>867</v>
      </c>
      <c r="H21" s="23">
        <f t="shared" si="0"/>
        <v>0.61928571428571433</v>
      </c>
      <c r="I21" s="24">
        <f t="shared" si="1"/>
        <v>0.61928571428571433</v>
      </c>
      <c r="J21" s="25"/>
    </row>
    <row r="22" spans="1:12" ht="13.5" thickBot="1" x14ac:dyDescent="0.25">
      <c r="A22" s="48"/>
      <c r="B22" s="55" t="s">
        <v>31</v>
      </c>
      <c r="C22" s="56" t="s">
        <v>32</v>
      </c>
      <c r="D22" s="57"/>
      <c r="E22" s="58">
        <f>SUM(E21)</f>
        <v>1400</v>
      </c>
      <c r="F22" s="54">
        <f>SUM(F21)</f>
        <v>1400</v>
      </c>
      <c r="G22" s="59">
        <f>SUM(G21)</f>
        <v>867</v>
      </c>
      <c r="H22" s="60">
        <f t="shared" si="0"/>
        <v>0.61928571428571433</v>
      </c>
      <c r="I22" s="61">
        <f t="shared" si="1"/>
        <v>0.61928571428571433</v>
      </c>
      <c r="J22" s="25"/>
    </row>
    <row r="23" spans="1:12" ht="13.5" thickBot="1" x14ac:dyDescent="0.25">
      <c r="A23" s="62"/>
      <c r="B23" s="63"/>
      <c r="C23" s="64" t="s">
        <v>33</v>
      </c>
      <c r="D23" s="65"/>
      <c r="E23" s="66">
        <f>E12+E16+E18+E22</f>
        <v>49680</v>
      </c>
      <c r="F23" s="66">
        <f>F12+F16+F18+F22</f>
        <v>44430</v>
      </c>
      <c r="G23" s="67">
        <f>G12+G16+G18+G20+G22</f>
        <v>46798</v>
      </c>
      <c r="H23" s="68">
        <f t="shared" si="0"/>
        <v>0.94198872785829313</v>
      </c>
      <c r="I23" s="69">
        <f t="shared" si="1"/>
        <v>1.0532973216295296</v>
      </c>
      <c r="J23" s="25"/>
      <c r="L23" s="70"/>
    </row>
    <row r="24" spans="1:12" x14ac:dyDescent="0.2">
      <c r="B24" s="17"/>
      <c r="C24" s="18"/>
      <c r="D24" s="18" t="s">
        <v>34</v>
      </c>
      <c r="E24" s="21">
        <v>520</v>
      </c>
      <c r="F24" s="21">
        <v>520</v>
      </c>
      <c r="G24" s="22">
        <v>751</v>
      </c>
      <c r="H24" s="71">
        <f t="shared" si="0"/>
        <v>1.4442307692307692</v>
      </c>
      <c r="I24" s="30">
        <f t="shared" si="1"/>
        <v>1.4442307692307692</v>
      </c>
      <c r="J24" s="25"/>
    </row>
    <row r="25" spans="1:12" x14ac:dyDescent="0.2">
      <c r="B25" s="26"/>
      <c r="C25" s="27"/>
      <c r="D25" s="27" t="s">
        <v>35</v>
      </c>
      <c r="E25" s="20">
        <v>0</v>
      </c>
      <c r="F25" s="20">
        <v>0</v>
      </c>
      <c r="G25" s="31">
        <v>32</v>
      </c>
      <c r="H25" s="29">
        <f t="shared" si="0"/>
        <v>0</v>
      </c>
      <c r="I25" s="30">
        <f t="shared" si="1"/>
        <v>0</v>
      </c>
      <c r="J25" s="25"/>
    </row>
    <row r="26" spans="1:12" x14ac:dyDescent="0.2">
      <c r="B26" s="26"/>
      <c r="C26" s="27"/>
      <c r="D26" s="28" t="s">
        <v>36</v>
      </c>
      <c r="E26" s="20">
        <v>0</v>
      </c>
      <c r="F26" s="20">
        <v>0</v>
      </c>
      <c r="G26" s="20">
        <v>95</v>
      </c>
      <c r="H26" s="29">
        <f t="shared" si="0"/>
        <v>0</v>
      </c>
      <c r="I26" s="30">
        <f t="shared" si="1"/>
        <v>0</v>
      </c>
      <c r="J26" s="25"/>
    </row>
    <row r="27" spans="1:12" x14ac:dyDescent="0.2">
      <c r="A27" s="62"/>
      <c r="B27" s="41" t="s">
        <v>37</v>
      </c>
      <c r="C27" s="42" t="s">
        <v>38</v>
      </c>
      <c r="D27" s="42"/>
      <c r="E27" s="72">
        <f>SUM(E24:E26)</f>
        <v>520</v>
      </c>
      <c r="F27" s="72">
        <f>SUM(F24:F26)</f>
        <v>520</v>
      </c>
      <c r="G27" s="72">
        <f>SUM(G24:G26)</f>
        <v>878</v>
      </c>
      <c r="H27" s="35">
        <f>IF(E27&gt;0,G27/E27,0%)</f>
        <v>1.6884615384615385</v>
      </c>
      <c r="I27" s="36">
        <f t="shared" si="1"/>
        <v>1.6884615384615385</v>
      </c>
      <c r="J27" s="25"/>
    </row>
    <row r="28" spans="1:12" x14ac:dyDescent="0.2">
      <c r="B28" s="37"/>
      <c r="C28" s="38"/>
      <c r="D28" s="39" t="s">
        <v>21</v>
      </c>
      <c r="E28" s="73">
        <v>2973</v>
      </c>
      <c r="F28" s="73">
        <v>2973</v>
      </c>
      <c r="G28" s="74">
        <v>3454</v>
      </c>
      <c r="H28" s="23">
        <f t="shared" si="0"/>
        <v>1.1617894382778338</v>
      </c>
      <c r="I28" s="24">
        <f t="shared" si="1"/>
        <v>1.1617894382778338</v>
      </c>
      <c r="J28" s="25"/>
    </row>
    <row r="29" spans="1:12" x14ac:dyDescent="0.2">
      <c r="B29" s="41" t="s">
        <v>22</v>
      </c>
      <c r="C29" s="42" t="s">
        <v>23</v>
      </c>
      <c r="D29" s="42"/>
      <c r="E29" s="50">
        <f>SUM(E28)</f>
        <v>2973</v>
      </c>
      <c r="F29" s="50">
        <f>SUM(F28)</f>
        <v>2973</v>
      </c>
      <c r="G29" s="50">
        <f>SUM(G28:G28)</f>
        <v>3454</v>
      </c>
      <c r="H29" s="35">
        <f t="shared" si="0"/>
        <v>1.1617894382778338</v>
      </c>
      <c r="I29" s="36">
        <f t="shared" si="1"/>
        <v>1.1617894382778338</v>
      </c>
      <c r="J29" s="25"/>
    </row>
    <row r="30" spans="1:12" x14ac:dyDescent="0.2">
      <c r="B30" s="37"/>
      <c r="C30" s="38"/>
      <c r="D30" s="74" t="s">
        <v>39</v>
      </c>
      <c r="E30" s="73">
        <v>0</v>
      </c>
      <c r="F30" s="73">
        <v>0</v>
      </c>
      <c r="G30" s="74">
        <v>0</v>
      </c>
      <c r="H30" s="23">
        <v>0</v>
      </c>
      <c r="I30" s="24">
        <v>0</v>
      </c>
      <c r="J30" s="25"/>
    </row>
    <row r="31" spans="1:12" x14ac:dyDescent="0.2">
      <c r="B31" s="41"/>
      <c r="C31" s="42" t="s">
        <v>40</v>
      </c>
      <c r="D31" s="42"/>
      <c r="E31" s="50">
        <v>0</v>
      </c>
      <c r="F31" s="50">
        <v>0</v>
      </c>
      <c r="G31" s="50">
        <f>SUM(G30)</f>
        <v>0</v>
      </c>
      <c r="H31" s="35">
        <v>0</v>
      </c>
      <c r="I31" s="36">
        <v>0</v>
      </c>
      <c r="J31" s="25"/>
    </row>
    <row r="32" spans="1:12" x14ac:dyDescent="0.2">
      <c r="B32" s="75"/>
      <c r="C32" s="76"/>
      <c r="D32" s="77" t="s">
        <v>41</v>
      </c>
      <c r="E32" s="78">
        <v>3</v>
      </c>
      <c r="F32" s="78">
        <v>3</v>
      </c>
      <c r="G32" s="79">
        <v>33</v>
      </c>
      <c r="H32" s="23">
        <f t="shared" si="0"/>
        <v>11</v>
      </c>
      <c r="I32" s="24">
        <f t="shared" si="1"/>
        <v>11</v>
      </c>
      <c r="J32" s="25"/>
    </row>
    <row r="33" spans="1:12" x14ac:dyDescent="0.2">
      <c r="B33" s="41" t="s">
        <v>27</v>
      </c>
      <c r="C33" s="42" t="s">
        <v>28</v>
      </c>
      <c r="D33" s="42"/>
      <c r="E33" s="50">
        <f>SUM(E32:E32)</f>
        <v>3</v>
      </c>
      <c r="F33" s="50">
        <f>SUM(F32:F32)</f>
        <v>3</v>
      </c>
      <c r="G33" s="50">
        <f>SUM(G32:G32)</f>
        <v>33</v>
      </c>
      <c r="H33" s="35">
        <f t="shared" si="0"/>
        <v>11</v>
      </c>
      <c r="I33" s="36">
        <f t="shared" si="1"/>
        <v>11</v>
      </c>
      <c r="J33" s="25"/>
    </row>
    <row r="34" spans="1:12" x14ac:dyDescent="0.2">
      <c r="B34" s="52" t="s">
        <v>42</v>
      </c>
      <c r="C34" s="53" t="s">
        <v>43</v>
      </c>
      <c r="D34" s="53"/>
      <c r="E34" s="54">
        <v>0</v>
      </c>
      <c r="F34" s="54">
        <v>61</v>
      </c>
      <c r="G34" s="59">
        <v>61</v>
      </c>
      <c r="H34" s="35">
        <f t="shared" si="0"/>
        <v>0</v>
      </c>
      <c r="I34" s="36">
        <f t="shared" si="1"/>
        <v>1</v>
      </c>
      <c r="J34" s="25"/>
    </row>
    <row r="35" spans="1:12" x14ac:dyDescent="0.2">
      <c r="B35" s="17"/>
      <c r="C35" s="18"/>
      <c r="D35" s="18" t="s">
        <v>44</v>
      </c>
      <c r="E35" s="21">
        <f>4310-E15</f>
        <v>4010</v>
      </c>
      <c r="F35" s="21">
        <f>4310-F15</f>
        <v>4010</v>
      </c>
      <c r="G35" s="21">
        <v>5435</v>
      </c>
      <c r="H35" s="23">
        <f t="shared" si="0"/>
        <v>1.355361596009975</v>
      </c>
      <c r="I35" s="24">
        <f t="shared" si="1"/>
        <v>1.355361596009975</v>
      </c>
      <c r="J35" s="25"/>
      <c r="L35"/>
    </row>
    <row r="36" spans="1:12" x14ac:dyDescent="0.2">
      <c r="B36" s="26"/>
      <c r="C36" s="27"/>
      <c r="D36" s="27" t="s">
        <v>45</v>
      </c>
      <c r="E36" s="20">
        <v>0</v>
      </c>
      <c r="F36" s="20">
        <v>0</v>
      </c>
      <c r="G36" s="20">
        <v>0</v>
      </c>
      <c r="H36" s="29">
        <f t="shared" si="0"/>
        <v>0</v>
      </c>
      <c r="I36" s="30">
        <f t="shared" si="1"/>
        <v>0</v>
      </c>
      <c r="J36" s="25"/>
      <c r="L36"/>
    </row>
    <row r="37" spans="1:12" x14ac:dyDescent="0.2">
      <c r="B37" s="26"/>
      <c r="C37" s="27"/>
      <c r="D37" s="28" t="s">
        <v>46</v>
      </c>
      <c r="E37" s="20">
        <v>0</v>
      </c>
      <c r="F37" s="20">
        <v>0</v>
      </c>
      <c r="G37" s="20">
        <v>21</v>
      </c>
      <c r="H37" s="29">
        <f t="shared" si="0"/>
        <v>0</v>
      </c>
      <c r="I37" s="30">
        <f t="shared" si="1"/>
        <v>0</v>
      </c>
      <c r="J37" s="25"/>
      <c r="L37"/>
    </row>
    <row r="38" spans="1:12" x14ac:dyDescent="0.2">
      <c r="A38" s="62"/>
      <c r="B38" s="41" t="s">
        <v>25</v>
      </c>
      <c r="C38" s="42" t="s">
        <v>26</v>
      </c>
      <c r="D38" s="42"/>
      <c r="E38" s="50">
        <f>SUM(E35)</f>
        <v>4010</v>
      </c>
      <c r="F38" s="50">
        <f>SUM(F35:F37)</f>
        <v>4010</v>
      </c>
      <c r="G38" s="50">
        <f>SUM(G35:G37)</f>
        <v>5456</v>
      </c>
      <c r="H38" s="35">
        <f t="shared" si="0"/>
        <v>1.3605985037406483</v>
      </c>
      <c r="I38" s="36">
        <f t="shared" si="1"/>
        <v>1.3605985037406483</v>
      </c>
      <c r="J38" s="25"/>
      <c r="L38"/>
    </row>
    <row r="39" spans="1:12" x14ac:dyDescent="0.2">
      <c r="A39" s="62"/>
      <c r="B39" s="80"/>
      <c r="C39" s="62"/>
      <c r="D39" s="81" t="s">
        <v>47</v>
      </c>
      <c r="E39" s="82">
        <v>137499</v>
      </c>
      <c r="F39" s="82">
        <v>139779</v>
      </c>
      <c r="G39" s="83">
        <v>152894</v>
      </c>
      <c r="H39" s="29">
        <f t="shared" si="0"/>
        <v>1.1119644506505502</v>
      </c>
      <c r="I39" s="30">
        <f t="shared" si="1"/>
        <v>1.0938266835504618</v>
      </c>
      <c r="J39" s="25"/>
      <c r="L39"/>
    </row>
    <row r="40" spans="1:12" x14ac:dyDescent="0.2">
      <c r="A40" s="62"/>
      <c r="B40" s="41" t="s">
        <v>48</v>
      </c>
      <c r="C40" s="42" t="s">
        <v>49</v>
      </c>
      <c r="D40" s="42"/>
      <c r="E40" s="50">
        <f>E39</f>
        <v>137499</v>
      </c>
      <c r="F40" s="50">
        <f>F39</f>
        <v>139779</v>
      </c>
      <c r="G40" s="50">
        <f>G39</f>
        <v>152894</v>
      </c>
      <c r="H40" s="35">
        <f t="shared" si="0"/>
        <v>1.1119644506505502</v>
      </c>
      <c r="I40" s="36">
        <f t="shared" si="1"/>
        <v>1.0938266835504618</v>
      </c>
      <c r="J40" s="25"/>
      <c r="L40"/>
    </row>
    <row r="41" spans="1:12" x14ac:dyDescent="0.2">
      <c r="A41" s="62"/>
      <c r="B41" s="84"/>
      <c r="C41" s="85"/>
      <c r="D41" s="39" t="s">
        <v>50</v>
      </c>
      <c r="E41" s="73">
        <v>0</v>
      </c>
      <c r="F41" s="73">
        <v>0</v>
      </c>
      <c r="G41" s="74">
        <v>4</v>
      </c>
      <c r="H41" s="23">
        <f>IF(E41&gt;0,G41/E41,0%)</f>
        <v>0</v>
      </c>
      <c r="I41" s="24">
        <f>IF(F41&gt;0,G41/F41,0%)</f>
        <v>0</v>
      </c>
      <c r="J41" s="25"/>
      <c r="L41"/>
    </row>
    <row r="42" spans="1:12" x14ac:dyDescent="0.2">
      <c r="A42" s="62"/>
      <c r="B42" s="80"/>
      <c r="C42" s="62"/>
      <c r="D42" s="25" t="s">
        <v>51</v>
      </c>
      <c r="E42" s="82">
        <f>13800-E50</f>
        <v>10800</v>
      </c>
      <c r="F42" s="82">
        <f>13800-F50</f>
        <v>10800</v>
      </c>
      <c r="G42" s="82">
        <v>10972</v>
      </c>
      <c r="H42" s="29">
        <f t="shared" si="0"/>
        <v>1.0159259259259259</v>
      </c>
      <c r="I42" s="30">
        <f t="shared" si="1"/>
        <v>1.0159259259259259</v>
      </c>
      <c r="J42" s="25"/>
      <c r="L42"/>
    </row>
    <row r="43" spans="1:12" x14ac:dyDescent="0.2">
      <c r="A43" s="62"/>
      <c r="B43" s="41" t="s">
        <v>29</v>
      </c>
      <c r="C43" s="42" t="s">
        <v>52</v>
      </c>
      <c r="D43" s="42"/>
      <c r="E43" s="50">
        <f>E41+E42</f>
        <v>10800</v>
      </c>
      <c r="F43" s="50">
        <f>F41+F42</f>
        <v>10800</v>
      </c>
      <c r="G43" s="50">
        <f>G41+G42</f>
        <v>10976</v>
      </c>
      <c r="H43" s="35">
        <f>H42</f>
        <v>1.0159259259259259</v>
      </c>
      <c r="I43" s="36">
        <f>I42</f>
        <v>1.0159259259259259</v>
      </c>
      <c r="J43" s="25"/>
      <c r="L43"/>
    </row>
    <row r="44" spans="1:12" x14ac:dyDescent="0.2">
      <c r="B44" s="41" t="s">
        <v>31</v>
      </c>
      <c r="C44" s="42" t="s">
        <v>32</v>
      </c>
      <c r="D44" s="42"/>
      <c r="E44" s="86">
        <f>2500-E21</f>
        <v>1100</v>
      </c>
      <c r="F44" s="86">
        <f>2500-F21</f>
        <v>1100</v>
      </c>
      <c r="G44" s="86">
        <v>882</v>
      </c>
      <c r="H44" s="87">
        <f t="shared" si="0"/>
        <v>0.80181818181818176</v>
      </c>
      <c r="I44" s="88">
        <f t="shared" si="1"/>
        <v>0.80181818181818176</v>
      </c>
      <c r="J44" s="25"/>
      <c r="L44"/>
    </row>
    <row r="45" spans="1:12" x14ac:dyDescent="0.2">
      <c r="B45" s="89"/>
      <c r="C45" s="90"/>
      <c r="D45" s="91" t="s">
        <v>53</v>
      </c>
      <c r="E45" s="92">
        <v>2790</v>
      </c>
      <c r="F45" s="92">
        <v>3804</v>
      </c>
      <c r="G45" s="93">
        <v>4842</v>
      </c>
      <c r="H45" s="23">
        <f t="shared" si="0"/>
        <v>1.735483870967742</v>
      </c>
      <c r="I45" s="24">
        <f t="shared" si="1"/>
        <v>1.2728706624605679</v>
      </c>
      <c r="J45" s="25"/>
      <c r="L45"/>
    </row>
    <row r="46" spans="1:12" ht="13.5" thickBot="1" x14ac:dyDescent="0.25">
      <c r="B46" s="52" t="s">
        <v>19</v>
      </c>
      <c r="C46" s="53" t="s">
        <v>20</v>
      </c>
      <c r="D46" s="53"/>
      <c r="E46" s="54">
        <f>SUM(E45:E45)</f>
        <v>2790</v>
      </c>
      <c r="F46" s="54">
        <f>SUM(F45:F45)</f>
        <v>3804</v>
      </c>
      <c r="G46" s="59">
        <f>SUM(G45:G45)</f>
        <v>4842</v>
      </c>
      <c r="H46" s="60">
        <f t="shared" si="0"/>
        <v>1.735483870967742</v>
      </c>
      <c r="I46" s="61">
        <f t="shared" si="1"/>
        <v>1.2728706624605679</v>
      </c>
      <c r="J46" s="25"/>
      <c r="L46"/>
    </row>
    <row r="47" spans="1:12" ht="13.5" thickBot="1" x14ac:dyDescent="0.25">
      <c r="A47" s="62"/>
      <c r="B47" s="94"/>
      <c r="C47" s="95" t="s">
        <v>54</v>
      </c>
      <c r="D47" s="96"/>
      <c r="E47" s="97">
        <f>E27+E29+E33+E38+E40+E43+E44+E46</f>
        <v>159695</v>
      </c>
      <c r="F47" s="97">
        <f>F27+F29+F33+F34+F38+F40+F43+F44+F46</f>
        <v>163050</v>
      </c>
      <c r="G47" s="97">
        <f>G27+G29+G33+G34+G38+G40+G43+G44+G46</f>
        <v>179476</v>
      </c>
      <c r="H47" s="68">
        <f t="shared" si="0"/>
        <v>1.1238673721782146</v>
      </c>
      <c r="I47" s="69">
        <f t="shared" si="1"/>
        <v>1.1007421036491873</v>
      </c>
      <c r="J47" s="25"/>
      <c r="L47"/>
    </row>
    <row r="48" spans="1:12" x14ac:dyDescent="0.2">
      <c r="A48" s="62"/>
      <c r="B48" s="98"/>
      <c r="C48" s="99"/>
      <c r="D48" s="100" t="s">
        <v>55</v>
      </c>
      <c r="E48" s="101">
        <v>10500</v>
      </c>
      <c r="F48" s="101">
        <v>10500</v>
      </c>
      <c r="G48" s="102">
        <v>8597</v>
      </c>
      <c r="H48" s="71">
        <f t="shared" si="0"/>
        <v>0.8187619047619048</v>
      </c>
      <c r="I48" s="103">
        <f t="shared" si="1"/>
        <v>0.8187619047619048</v>
      </c>
      <c r="J48" s="25"/>
      <c r="L48"/>
    </row>
    <row r="49" spans="1:15" x14ac:dyDescent="0.2">
      <c r="A49" s="62"/>
      <c r="B49" s="41" t="s">
        <v>48</v>
      </c>
      <c r="C49" s="42" t="s">
        <v>49</v>
      </c>
      <c r="D49" s="42"/>
      <c r="E49" s="50">
        <f>E48</f>
        <v>10500</v>
      </c>
      <c r="F49" s="50">
        <f>F48</f>
        <v>10500</v>
      </c>
      <c r="G49" s="50">
        <f>G48</f>
        <v>8597</v>
      </c>
      <c r="H49" s="35">
        <f>IF(E49&gt;0,G49/E49,0%)</f>
        <v>0.8187619047619048</v>
      </c>
      <c r="I49" s="36">
        <f>IF(F49&gt;0,G49/F49,0%)</f>
        <v>0.8187619047619048</v>
      </c>
      <c r="J49" s="25"/>
      <c r="L49"/>
    </row>
    <row r="50" spans="1:15" x14ac:dyDescent="0.2">
      <c r="A50" s="62"/>
      <c r="B50" s="80"/>
      <c r="C50" s="62"/>
      <c r="D50" s="104" t="s">
        <v>56</v>
      </c>
      <c r="E50" s="82">
        <v>3000</v>
      </c>
      <c r="F50" s="82">
        <v>3000</v>
      </c>
      <c r="G50" s="83">
        <v>1695</v>
      </c>
      <c r="H50" s="29">
        <f t="shared" si="0"/>
        <v>0.56499999999999995</v>
      </c>
      <c r="I50" s="30">
        <f t="shared" si="1"/>
        <v>0.56499999999999995</v>
      </c>
      <c r="J50" s="25"/>
      <c r="L50"/>
      <c r="O50" s="25"/>
    </row>
    <row r="51" spans="1:15" ht="13.5" thickBot="1" x14ac:dyDescent="0.25">
      <c r="A51" s="62"/>
      <c r="B51" s="52" t="s">
        <v>29</v>
      </c>
      <c r="C51" s="53" t="s">
        <v>52</v>
      </c>
      <c r="D51" s="53"/>
      <c r="E51" s="54">
        <f>E50</f>
        <v>3000</v>
      </c>
      <c r="F51" s="54">
        <f>F50</f>
        <v>3000</v>
      </c>
      <c r="G51" s="54">
        <f>G50</f>
        <v>1695</v>
      </c>
      <c r="H51" s="60">
        <f t="shared" si="0"/>
        <v>0.56499999999999995</v>
      </c>
      <c r="I51" s="61">
        <f t="shared" si="1"/>
        <v>0.56499999999999995</v>
      </c>
      <c r="J51" s="25"/>
      <c r="L51"/>
      <c r="O51" s="25"/>
    </row>
    <row r="52" spans="1:15" ht="13.5" thickBot="1" x14ac:dyDescent="0.25">
      <c r="B52" s="94"/>
      <c r="C52" s="95" t="s">
        <v>57</v>
      </c>
      <c r="D52" s="96"/>
      <c r="E52" s="97">
        <f>E51+E49</f>
        <v>13500</v>
      </c>
      <c r="F52" s="97">
        <f>F51+F49</f>
        <v>13500</v>
      </c>
      <c r="G52" s="97">
        <f>G51+G49</f>
        <v>10292</v>
      </c>
      <c r="H52" s="68">
        <f t="shared" si="0"/>
        <v>0.76237037037037036</v>
      </c>
      <c r="I52" s="69">
        <f t="shared" si="1"/>
        <v>0.76237037037037036</v>
      </c>
      <c r="J52" s="25"/>
      <c r="L52"/>
      <c r="O52" s="25"/>
    </row>
    <row r="53" spans="1:15" ht="13.5" thickBot="1" x14ac:dyDescent="0.25">
      <c r="B53" s="105" t="s">
        <v>58</v>
      </c>
      <c r="C53" s="106"/>
      <c r="D53" s="106"/>
      <c r="E53" s="107">
        <f>E23+E47+E52</f>
        <v>222875</v>
      </c>
      <c r="F53" s="107">
        <f>F23+F47+F52</f>
        <v>220980</v>
      </c>
      <c r="G53" s="108">
        <f>G23+G47+G52</f>
        <v>236566</v>
      </c>
      <c r="H53" s="109">
        <f t="shared" si="0"/>
        <v>1.0614290521592822</v>
      </c>
      <c r="I53" s="110">
        <f t="shared" si="1"/>
        <v>1.0705312697981717</v>
      </c>
      <c r="J53" s="25"/>
      <c r="L53"/>
    </row>
    <row r="54" spans="1:15" ht="13.5" customHeight="1" thickBot="1" x14ac:dyDescent="0.25">
      <c r="B54" s="94"/>
      <c r="C54" s="95" t="s">
        <v>59</v>
      </c>
      <c r="D54" s="96"/>
      <c r="E54" s="97">
        <v>274100</v>
      </c>
      <c r="F54" s="97">
        <v>359268</v>
      </c>
      <c r="G54" s="111">
        <v>356163</v>
      </c>
      <c r="H54" s="68">
        <f t="shared" si="0"/>
        <v>1.2993907333090113</v>
      </c>
      <c r="I54" s="69">
        <f t="shared" si="1"/>
        <v>0.99135742676776106</v>
      </c>
      <c r="J54" s="25"/>
      <c r="K54" s="112"/>
      <c r="L54"/>
    </row>
    <row r="55" spans="1:15" ht="13.5" thickBot="1" x14ac:dyDescent="0.25">
      <c r="B55" s="113" t="s">
        <v>60</v>
      </c>
      <c r="C55" s="114"/>
      <c r="D55" s="114"/>
      <c r="E55" s="107">
        <f>E53+E54</f>
        <v>496975</v>
      </c>
      <c r="F55" s="107">
        <f>F53+F54</f>
        <v>580248</v>
      </c>
      <c r="G55" s="107">
        <f>G53+G54</f>
        <v>592729</v>
      </c>
      <c r="H55" s="109">
        <f t="shared" si="0"/>
        <v>1.1926736757382161</v>
      </c>
      <c r="I55" s="110">
        <f t="shared" si="1"/>
        <v>1.0215097682370298</v>
      </c>
      <c r="J55" s="25"/>
      <c r="L55"/>
    </row>
    <row r="56" spans="1:15" ht="13.5" thickBot="1" x14ac:dyDescent="0.25">
      <c r="B56" s="94"/>
      <c r="C56" s="95" t="s">
        <v>61</v>
      </c>
      <c r="D56" s="96"/>
      <c r="E56" s="97">
        <v>110453</v>
      </c>
      <c r="F56" s="97">
        <v>137452</v>
      </c>
      <c r="G56" s="111">
        <v>83448</v>
      </c>
      <c r="H56" s="68">
        <f t="shared" si="0"/>
        <v>0.75550686717427318</v>
      </c>
      <c r="I56" s="69">
        <f t="shared" si="1"/>
        <v>0.60710648080784568</v>
      </c>
      <c r="J56" s="25"/>
      <c r="L56"/>
      <c r="N56" s="62"/>
    </row>
    <row r="57" spans="1:15" ht="13.5" thickBot="1" x14ac:dyDescent="0.25">
      <c r="B57" s="94"/>
      <c r="C57" s="95" t="s">
        <v>62</v>
      </c>
      <c r="D57" s="96"/>
      <c r="E57" s="97">
        <v>-6250</v>
      </c>
      <c r="F57" s="97">
        <v>-6250</v>
      </c>
      <c r="G57" s="111">
        <v>-6250</v>
      </c>
      <c r="H57" s="68">
        <v>0</v>
      </c>
      <c r="I57" s="69">
        <v>0</v>
      </c>
      <c r="J57" s="25"/>
      <c r="L57"/>
      <c r="N57" s="62"/>
    </row>
    <row r="58" spans="1:15" ht="13.5" thickBot="1" x14ac:dyDescent="0.25">
      <c r="B58" s="113" t="s">
        <v>63</v>
      </c>
      <c r="C58" s="115"/>
      <c r="D58" s="114"/>
      <c r="E58" s="107">
        <f>SUM(E55:E57)</f>
        <v>601178</v>
      </c>
      <c r="F58" s="107">
        <f>SUM(F55:F57)</f>
        <v>711450</v>
      </c>
      <c r="G58" s="107">
        <f>SUM(G55:G57)</f>
        <v>669927</v>
      </c>
      <c r="H58" s="109">
        <f>IF(E58&gt;0,G58/E58,0%)</f>
        <v>1.1143571454710586</v>
      </c>
      <c r="I58" s="110">
        <f>IF(F58&gt;0,G58/F58,0%)</f>
        <v>0.94163609529833436</v>
      </c>
      <c r="J58" s="25"/>
      <c r="L58"/>
    </row>
    <row r="59" spans="1:15" x14ac:dyDescent="0.2">
      <c r="B59" s="116"/>
      <c r="C59" s="117"/>
      <c r="D59" s="117"/>
      <c r="E59" s="116"/>
      <c r="F59" s="116"/>
      <c r="G59" s="116"/>
      <c r="H59" s="116"/>
      <c r="I59" s="116"/>
      <c r="L59"/>
    </row>
    <row r="60" spans="1:15" x14ac:dyDescent="0.2">
      <c r="B60" s="118"/>
      <c r="L60"/>
    </row>
    <row r="61" spans="1:15" x14ac:dyDescent="0.2">
      <c r="C61" s="119"/>
      <c r="D61" s="119"/>
      <c r="L61"/>
    </row>
    <row r="62" spans="1:15" x14ac:dyDescent="0.2">
      <c r="B62" s="118"/>
      <c r="L62"/>
    </row>
  </sheetData>
  <mergeCells count="5">
    <mergeCell ref="E1:I1"/>
    <mergeCell ref="B3:E3"/>
    <mergeCell ref="F3:I3"/>
    <mergeCell ref="H4:H6"/>
    <mergeCell ref="I4:I6"/>
  </mergeCells>
  <pageMargins left="0.59055118110236227" right="0.15748031496062992" top="0.62992125984251968" bottom="0.98425196850393704" header="0.35433070866141736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Příjmy tab. č. 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Jedlička Martin</dc:creator>
  <cp:lastModifiedBy>Marcolová Monika</cp:lastModifiedBy>
  <dcterms:created xsi:type="dcterms:W3CDTF">2023-06-23T06:16:26Z</dcterms:created>
  <dcterms:modified xsi:type="dcterms:W3CDTF">2023-09-27T08:10:54Z</dcterms:modified>
</cp:coreProperties>
</file>