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bookViews>
  <sheets>
    <sheet name="2018-12-TITUL" sheetId="2" r:id="rId1"/>
    <sheet name="2018 - 12" sheetId="1" r:id="rId2"/>
  </sheets>
  <externalReferences>
    <externalReference r:id="rId3"/>
  </externalReferences>
  <definedNames>
    <definedName name="_xlnm._FilterDatabase" localSheetId="1" hidden="1">'2018 - 12'!$C$1:$C$852</definedName>
    <definedName name="_xlnm.Print_Titles" localSheetId="1">'2018 - 12'!$1:$5</definedName>
    <definedName name="_xlnm.Print_Area" localSheetId="1">'2018 - 12'!$A$1:$R$362</definedName>
    <definedName name="_xlnm.Print_Area" localSheetId="0">'2018-12-TITUL'!$A$1:$F$47</definedName>
    <definedName name="Z_20A1F1C0_FB4C_11D8_8643_00E01835F52E_.wvu.PrintArea" localSheetId="0" hidden="1">'2018-12-TITUL'!$A$3:$E$46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6" i="2" l="1"/>
  <c r="E46" i="2" s="1"/>
  <c r="C46" i="2"/>
  <c r="C44" i="2" s="1"/>
  <c r="E45" i="2"/>
  <c r="C45" i="2"/>
  <c r="F45" i="2" s="1"/>
  <c r="D44" i="2"/>
  <c r="B44" i="2"/>
  <c r="E43" i="2"/>
  <c r="C43" i="2"/>
  <c r="E42" i="2"/>
  <c r="C42" i="2"/>
  <c r="C41" i="2" s="1"/>
  <c r="B41" i="2"/>
  <c r="E40" i="2"/>
  <c r="D40" i="2"/>
  <c r="C40" i="2"/>
  <c r="E39" i="2"/>
  <c r="D39" i="2"/>
  <c r="F39" i="2" s="1"/>
  <c r="C39" i="2"/>
  <c r="F38" i="2"/>
  <c r="C38" i="2"/>
  <c r="C37" i="2"/>
  <c r="B37" i="2"/>
  <c r="D36" i="2"/>
  <c r="E36" i="2" s="1"/>
  <c r="C36" i="2"/>
  <c r="D35" i="2"/>
  <c r="E35" i="2" s="1"/>
  <c r="C35" i="2"/>
  <c r="D34" i="2"/>
  <c r="E34" i="2" s="1"/>
  <c r="C34" i="2"/>
  <c r="D33" i="2"/>
  <c r="E33" i="2" s="1"/>
  <c r="C33" i="2"/>
  <c r="D32" i="2"/>
  <c r="E32" i="2" s="1"/>
  <c r="C32" i="2"/>
  <c r="E31" i="2"/>
  <c r="C31" i="2"/>
  <c r="F31" i="2" s="1"/>
  <c r="D30" i="2"/>
  <c r="E30" i="2" s="1"/>
  <c r="C30" i="2"/>
  <c r="F29" i="2"/>
  <c r="D29" i="2"/>
  <c r="C29" i="2"/>
  <c r="D28" i="2"/>
  <c r="E28" i="2" s="1"/>
  <c r="C28" i="2"/>
  <c r="D27" i="2"/>
  <c r="E27" i="2" s="1"/>
  <c r="C27" i="2"/>
  <c r="F27" i="2" s="1"/>
  <c r="E26" i="2"/>
  <c r="D26" i="2"/>
  <c r="C26" i="2"/>
  <c r="F26" i="2" s="1"/>
  <c r="E25" i="2"/>
  <c r="D25" i="2"/>
  <c r="C25" i="2"/>
  <c r="D24" i="2"/>
  <c r="E24" i="2" s="1"/>
  <c r="C24" i="2"/>
  <c r="D23" i="2"/>
  <c r="C23" i="2"/>
  <c r="D22" i="2"/>
  <c r="E22" i="2" s="1"/>
  <c r="C22" i="2"/>
  <c r="D21" i="2"/>
  <c r="E21" i="2" s="1"/>
  <c r="C21" i="2"/>
  <c r="D20" i="2"/>
  <c r="C20" i="2"/>
  <c r="D19" i="2"/>
  <c r="E19" i="2" s="1"/>
  <c r="C19" i="2"/>
  <c r="C17" i="2" s="1"/>
  <c r="E18" i="2"/>
  <c r="C18" i="2"/>
  <c r="F18" i="2" s="1"/>
  <c r="B17" i="2"/>
  <c r="E16" i="2"/>
  <c r="F16" i="2"/>
  <c r="C16" i="2"/>
  <c r="D15" i="2"/>
  <c r="F15" i="2" s="1"/>
  <c r="C15" i="2"/>
  <c r="D14" i="2"/>
  <c r="E14" i="2" s="1"/>
  <c r="C14" i="2"/>
  <c r="E13" i="2"/>
  <c r="D13" i="2"/>
  <c r="C13" i="2"/>
  <c r="E12" i="2"/>
  <c r="D12" i="2"/>
  <c r="F12" i="2" s="1"/>
  <c r="C12" i="2"/>
  <c r="D11" i="2"/>
  <c r="F11" i="2" s="1"/>
  <c r="C11" i="2"/>
  <c r="D10" i="2"/>
  <c r="E10" i="2" s="1"/>
  <c r="C10" i="2"/>
  <c r="E9" i="2"/>
  <c r="D9" i="2"/>
  <c r="C9" i="2"/>
  <c r="B8" i="2"/>
  <c r="D7" i="2"/>
  <c r="E7" i="2" s="1"/>
  <c r="C7" i="2"/>
  <c r="C6" i="2" s="1"/>
  <c r="B6" i="2"/>
  <c r="F9" i="2" l="1"/>
  <c r="F13" i="2"/>
  <c r="F23" i="2"/>
  <c r="F25" i="2"/>
  <c r="F40" i="2"/>
  <c r="D41" i="2"/>
  <c r="F42" i="2"/>
  <c r="F44" i="2"/>
  <c r="B47" i="2"/>
  <c r="C8" i="2"/>
  <c r="F10" i="2"/>
  <c r="E11" i="2"/>
  <c r="F14" i="2"/>
  <c r="E15" i="2"/>
  <c r="F19" i="2"/>
  <c r="D37" i="2"/>
  <c r="E38" i="2"/>
  <c r="F43" i="2"/>
  <c r="E44" i="2"/>
  <c r="D6" i="2"/>
  <c r="E6" i="2" s="1"/>
  <c r="D8" i="2"/>
  <c r="F20" i="2"/>
  <c r="F24" i="2"/>
  <c r="F28" i="2"/>
  <c r="C47" i="2"/>
  <c r="F7" i="2"/>
  <c r="D17" i="2"/>
  <c r="F21" i="2"/>
  <c r="F22" i="2"/>
  <c r="F32" i="2"/>
  <c r="F33" i="2"/>
  <c r="F34" i="2"/>
  <c r="F35" i="2"/>
  <c r="F36" i="2"/>
  <c r="F37" i="2" l="1"/>
  <c r="E37" i="2"/>
  <c r="F6" i="2"/>
  <c r="E41" i="2"/>
  <c r="F41" i="2"/>
  <c r="F8" i="2"/>
  <c r="E8" i="2"/>
  <c r="E17" i="2"/>
  <c r="F17" i="2"/>
  <c r="D47" i="2"/>
  <c r="F47" i="2" l="1"/>
  <c r="E47" i="2"/>
  <c r="L359" i="1" l="1"/>
  <c r="K359" i="1"/>
  <c r="J359" i="1"/>
  <c r="I359" i="1"/>
  <c r="H359" i="1"/>
  <c r="G359" i="1"/>
  <c r="F359" i="1"/>
  <c r="E359" i="1"/>
  <c r="E358" i="1"/>
  <c r="M357" i="1"/>
  <c r="E357" i="1"/>
  <c r="M356" i="1"/>
  <c r="E356" i="1"/>
  <c r="E355" i="1"/>
  <c r="M354" i="1"/>
  <c r="E354" i="1"/>
  <c r="M353" i="1"/>
  <c r="E353" i="1"/>
  <c r="M352" i="1"/>
  <c r="E352" i="1"/>
  <c r="M351" i="1"/>
  <c r="E351" i="1"/>
  <c r="M350" i="1"/>
  <c r="E350" i="1"/>
  <c r="L349" i="1"/>
  <c r="K349" i="1"/>
  <c r="J349" i="1"/>
  <c r="I349" i="1"/>
  <c r="H349" i="1"/>
  <c r="G349" i="1"/>
  <c r="F349" i="1"/>
  <c r="E347" i="1"/>
  <c r="M346" i="1"/>
  <c r="E346" i="1"/>
  <c r="M345" i="1"/>
  <c r="E345" i="1"/>
  <c r="M344" i="1"/>
  <c r="E344" i="1"/>
  <c r="M343" i="1"/>
  <c r="E343" i="1"/>
  <c r="M342" i="1"/>
  <c r="E342" i="1"/>
  <c r="M341" i="1"/>
  <c r="E341" i="1"/>
  <c r="L340" i="1"/>
  <c r="K340" i="1"/>
  <c r="J340" i="1"/>
  <c r="I340" i="1"/>
  <c r="H340" i="1"/>
  <c r="G340" i="1"/>
  <c r="F340" i="1"/>
  <c r="M339" i="1"/>
  <c r="E339" i="1"/>
  <c r="E338" i="1" s="1"/>
  <c r="L338" i="1"/>
  <c r="K338" i="1"/>
  <c r="J338" i="1"/>
  <c r="J337" i="1" s="1"/>
  <c r="I338" i="1"/>
  <c r="H338" i="1"/>
  <c r="G338" i="1"/>
  <c r="F338" i="1"/>
  <c r="M336" i="1"/>
  <c r="E336" i="1"/>
  <c r="L335" i="1"/>
  <c r="K335" i="1"/>
  <c r="J335" i="1"/>
  <c r="I335" i="1"/>
  <c r="H335" i="1"/>
  <c r="G335" i="1"/>
  <c r="F335" i="1"/>
  <c r="M334" i="1"/>
  <c r="E334" i="1"/>
  <c r="L333" i="1"/>
  <c r="K333" i="1"/>
  <c r="J333" i="1"/>
  <c r="I333" i="1"/>
  <c r="H333" i="1"/>
  <c r="G333" i="1"/>
  <c r="F333" i="1"/>
  <c r="E333" i="1"/>
  <c r="M332" i="1"/>
  <c r="E332" i="1"/>
  <c r="E331" i="1"/>
  <c r="E330" i="1"/>
  <c r="E329" i="1"/>
  <c r="M328" i="1"/>
  <c r="E328" i="1"/>
  <c r="M327" i="1"/>
  <c r="E327" i="1"/>
  <c r="M326" i="1"/>
  <c r="E326" i="1"/>
  <c r="M325" i="1"/>
  <c r="E325" i="1"/>
  <c r="M324" i="1"/>
  <c r="E324" i="1"/>
  <c r="M323" i="1"/>
  <c r="E323" i="1"/>
  <c r="E322" i="1"/>
  <c r="M321" i="1"/>
  <c r="E321" i="1"/>
  <c r="M320" i="1"/>
  <c r="E320" i="1"/>
  <c r="M319" i="1"/>
  <c r="E319" i="1"/>
  <c r="E318" i="1"/>
  <c r="M317" i="1"/>
  <c r="E317" i="1"/>
  <c r="L316" i="1"/>
  <c r="K316" i="1"/>
  <c r="J316" i="1"/>
  <c r="I316" i="1"/>
  <c r="H316" i="1"/>
  <c r="G316" i="1"/>
  <c r="F316" i="1"/>
  <c r="M314" i="1"/>
  <c r="E314" i="1"/>
  <c r="M313" i="1"/>
  <c r="E313" i="1"/>
  <c r="M312" i="1"/>
  <c r="M311" i="1"/>
  <c r="M310" i="1"/>
  <c r="L309" i="1"/>
  <c r="K309" i="1"/>
  <c r="J309" i="1"/>
  <c r="I309" i="1"/>
  <c r="H309" i="1"/>
  <c r="G309" i="1"/>
  <c r="F309" i="1"/>
  <c r="M308" i="1"/>
  <c r="E308" i="1"/>
  <c r="M307" i="1"/>
  <c r="E307" i="1"/>
  <c r="M306" i="1"/>
  <c r="E306" i="1"/>
  <c r="L305" i="1"/>
  <c r="K305" i="1"/>
  <c r="J305" i="1"/>
  <c r="I305" i="1"/>
  <c r="H305" i="1"/>
  <c r="G305" i="1"/>
  <c r="F305" i="1"/>
  <c r="M304" i="1"/>
  <c r="E304" i="1"/>
  <c r="L303" i="1"/>
  <c r="K303" i="1"/>
  <c r="J303" i="1"/>
  <c r="I303" i="1"/>
  <c r="H303" i="1"/>
  <c r="G303" i="1"/>
  <c r="F303" i="1"/>
  <c r="E303" i="1"/>
  <c r="M302" i="1"/>
  <c r="E302" i="1"/>
  <c r="M301" i="1"/>
  <c r="E301" i="1"/>
  <c r="M300" i="1"/>
  <c r="E300" i="1"/>
  <c r="M299" i="1"/>
  <c r="E299" i="1"/>
  <c r="M298" i="1"/>
  <c r="E298" i="1"/>
  <c r="M297" i="1"/>
  <c r="I297" i="1"/>
  <c r="H297" i="1"/>
  <c r="M296" i="1"/>
  <c r="E296" i="1"/>
  <c r="M295" i="1"/>
  <c r="E295" i="1"/>
  <c r="L294" i="1"/>
  <c r="K294" i="1"/>
  <c r="J294" i="1"/>
  <c r="H294" i="1"/>
  <c r="F294" i="1"/>
  <c r="M293" i="1"/>
  <c r="E293" i="1"/>
  <c r="M292" i="1"/>
  <c r="E292" i="1"/>
  <c r="M291" i="1"/>
  <c r="E291" i="1"/>
  <c r="M290" i="1"/>
  <c r="E290" i="1"/>
  <c r="M289" i="1"/>
  <c r="E289" i="1"/>
  <c r="M288" i="1"/>
  <c r="E288" i="1"/>
  <c r="M287" i="1"/>
  <c r="E287" i="1"/>
  <c r="M286" i="1"/>
  <c r="E286" i="1"/>
  <c r="M285" i="1"/>
  <c r="E285" i="1"/>
  <c r="M284" i="1"/>
  <c r="E284" i="1"/>
  <c r="M283" i="1"/>
  <c r="E283" i="1"/>
  <c r="M282" i="1"/>
  <c r="E282" i="1"/>
  <c r="M281" i="1"/>
  <c r="E281" i="1"/>
  <c r="M280" i="1"/>
  <c r="E280" i="1"/>
  <c r="M279" i="1"/>
  <c r="E279" i="1"/>
  <c r="M278" i="1"/>
  <c r="E278" i="1"/>
  <c r="M277" i="1"/>
  <c r="E277" i="1"/>
  <c r="M276" i="1"/>
  <c r="E276" i="1"/>
  <c r="M275" i="1"/>
  <c r="E275" i="1"/>
  <c r="M274" i="1"/>
  <c r="E274" i="1"/>
  <c r="M273" i="1"/>
  <c r="E273" i="1"/>
  <c r="M272" i="1"/>
  <c r="E272" i="1"/>
  <c r="M271" i="1"/>
  <c r="E271" i="1"/>
  <c r="E270" i="1"/>
  <c r="M269" i="1"/>
  <c r="E269" i="1"/>
  <c r="M268" i="1"/>
  <c r="E268" i="1"/>
  <c r="E267" i="1"/>
  <c r="M266" i="1"/>
  <c r="E266" i="1"/>
  <c r="M265" i="1"/>
  <c r="E265" i="1"/>
  <c r="M264" i="1"/>
  <c r="E264" i="1"/>
  <c r="L263" i="1"/>
  <c r="K263" i="1"/>
  <c r="J263" i="1"/>
  <c r="I263" i="1"/>
  <c r="H263" i="1"/>
  <c r="G263" i="1"/>
  <c r="F263" i="1"/>
  <c r="M262" i="1"/>
  <c r="E262" i="1"/>
  <c r="M261" i="1"/>
  <c r="E261" i="1"/>
  <c r="E260" i="1"/>
  <c r="L259" i="1"/>
  <c r="K259" i="1"/>
  <c r="J259" i="1"/>
  <c r="I259" i="1"/>
  <c r="H259" i="1"/>
  <c r="G259" i="1"/>
  <c r="F259" i="1"/>
  <c r="E258" i="1"/>
  <c r="E257" i="1"/>
  <c r="L256" i="1"/>
  <c r="K256" i="1"/>
  <c r="J256" i="1"/>
  <c r="I256" i="1"/>
  <c r="H256" i="1"/>
  <c r="G256" i="1"/>
  <c r="F256" i="1"/>
  <c r="M255" i="1"/>
  <c r="M254" i="1"/>
  <c r="E254" i="1"/>
  <c r="L253" i="1"/>
  <c r="K253" i="1"/>
  <c r="J253" i="1"/>
  <c r="I253" i="1"/>
  <c r="H253" i="1"/>
  <c r="G253" i="1"/>
  <c r="F253" i="1"/>
  <c r="M252" i="1"/>
  <c r="E252" i="1"/>
  <c r="M251" i="1"/>
  <c r="E251" i="1"/>
  <c r="M250" i="1"/>
  <c r="E250" i="1"/>
  <c r="M249" i="1"/>
  <c r="E249" i="1"/>
  <c r="M248" i="1"/>
  <c r="E248" i="1"/>
  <c r="M247" i="1"/>
  <c r="E247" i="1"/>
  <c r="M246" i="1"/>
  <c r="E246" i="1"/>
  <c r="M245" i="1"/>
  <c r="E245" i="1"/>
  <c r="M244" i="1"/>
  <c r="E244" i="1"/>
  <c r="M243" i="1"/>
  <c r="E243" i="1"/>
  <c r="L242" i="1"/>
  <c r="K242" i="1"/>
  <c r="J242" i="1"/>
  <c r="I242" i="1"/>
  <c r="H242" i="1"/>
  <c r="G242" i="1"/>
  <c r="F242" i="1"/>
  <c r="M241" i="1"/>
  <c r="E241" i="1"/>
  <c r="L240" i="1"/>
  <c r="K240" i="1"/>
  <c r="J240" i="1"/>
  <c r="I240" i="1"/>
  <c r="H240" i="1"/>
  <c r="G240" i="1"/>
  <c r="F240" i="1"/>
  <c r="E240" i="1"/>
  <c r="M239" i="1"/>
  <c r="E239" i="1"/>
  <c r="M238" i="1"/>
  <c r="E238" i="1"/>
  <c r="M237" i="1"/>
  <c r="E237" i="1"/>
  <c r="M236" i="1"/>
  <c r="E236" i="1"/>
  <c r="L235" i="1"/>
  <c r="K235" i="1"/>
  <c r="J235" i="1"/>
  <c r="I235" i="1"/>
  <c r="H235" i="1"/>
  <c r="G235" i="1"/>
  <c r="F235" i="1"/>
  <c r="M234" i="1"/>
  <c r="E234" i="1"/>
  <c r="E233" i="1" s="1"/>
  <c r="L233" i="1"/>
  <c r="K233" i="1"/>
  <c r="M233" i="1" s="1"/>
  <c r="J233" i="1"/>
  <c r="I233" i="1"/>
  <c r="H233" i="1"/>
  <c r="G233" i="1"/>
  <c r="F233" i="1"/>
  <c r="M232" i="1"/>
  <c r="E232" i="1"/>
  <c r="E231" i="1" s="1"/>
  <c r="L231" i="1"/>
  <c r="M231" i="1" s="1"/>
  <c r="K231" i="1"/>
  <c r="J231" i="1"/>
  <c r="I231" i="1"/>
  <c r="H231" i="1"/>
  <c r="G231" i="1"/>
  <c r="F231" i="1"/>
  <c r="M230" i="1"/>
  <c r="E230" i="1"/>
  <c r="E229" i="1" s="1"/>
  <c r="L229" i="1"/>
  <c r="K229" i="1"/>
  <c r="J229" i="1"/>
  <c r="I229" i="1"/>
  <c r="H229" i="1"/>
  <c r="G229" i="1"/>
  <c r="F229" i="1"/>
  <c r="M228" i="1"/>
  <c r="E228" i="1"/>
  <c r="E227" i="1" s="1"/>
  <c r="L227" i="1"/>
  <c r="K227" i="1"/>
  <c r="J227" i="1"/>
  <c r="I227" i="1"/>
  <c r="H227" i="1"/>
  <c r="G227" i="1"/>
  <c r="F227" i="1"/>
  <c r="M226" i="1"/>
  <c r="E226" i="1"/>
  <c r="E225" i="1" s="1"/>
  <c r="L225" i="1"/>
  <c r="K225" i="1"/>
  <c r="J225" i="1"/>
  <c r="I225" i="1"/>
  <c r="H225" i="1"/>
  <c r="G225" i="1"/>
  <c r="F225" i="1"/>
  <c r="M224" i="1"/>
  <c r="E224" i="1"/>
  <c r="E223" i="1" s="1"/>
  <c r="L223" i="1"/>
  <c r="K223" i="1"/>
  <c r="J223" i="1"/>
  <c r="I223" i="1"/>
  <c r="H223" i="1"/>
  <c r="G223" i="1"/>
  <c r="F223" i="1"/>
  <c r="M222" i="1"/>
  <c r="E222" i="1"/>
  <c r="M221" i="1"/>
  <c r="E221" i="1"/>
  <c r="L220" i="1"/>
  <c r="K220" i="1"/>
  <c r="J220" i="1"/>
  <c r="I220" i="1"/>
  <c r="H220" i="1"/>
  <c r="G220" i="1"/>
  <c r="F220" i="1"/>
  <c r="M219" i="1"/>
  <c r="E219" i="1"/>
  <c r="L218" i="1"/>
  <c r="K218" i="1"/>
  <c r="J218" i="1"/>
  <c r="I218" i="1"/>
  <c r="H218" i="1"/>
  <c r="G218" i="1"/>
  <c r="F218" i="1"/>
  <c r="E218" i="1"/>
  <c r="M216" i="1"/>
  <c r="E216" i="1"/>
  <c r="M215" i="1"/>
  <c r="E215" i="1"/>
  <c r="M214" i="1"/>
  <c r="H214" i="1"/>
  <c r="E214" i="1" s="1"/>
  <c r="M213" i="1"/>
  <c r="E213" i="1"/>
  <c r="L212" i="1"/>
  <c r="K212" i="1"/>
  <c r="J212" i="1"/>
  <c r="I212" i="1"/>
  <c r="G212" i="1"/>
  <c r="F212" i="1"/>
  <c r="M211" i="1"/>
  <c r="E211" i="1"/>
  <c r="M210" i="1"/>
  <c r="E210" i="1"/>
  <c r="M209" i="1"/>
  <c r="E209" i="1"/>
  <c r="M208" i="1"/>
  <c r="E208" i="1"/>
  <c r="M207" i="1"/>
  <c r="E207" i="1"/>
  <c r="M206" i="1"/>
  <c r="E206" i="1"/>
  <c r="M205" i="1"/>
  <c r="E205" i="1"/>
  <c r="M204" i="1"/>
  <c r="E204" i="1"/>
  <c r="M203" i="1"/>
  <c r="E203" i="1"/>
  <c r="M202" i="1"/>
  <c r="E202" i="1"/>
  <c r="M201" i="1"/>
  <c r="E201" i="1"/>
  <c r="M200" i="1"/>
  <c r="E200" i="1"/>
  <c r="M199" i="1"/>
  <c r="E199" i="1"/>
  <c r="M198" i="1"/>
  <c r="E198" i="1"/>
  <c r="M197" i="1"/>
  <c r="E197" i="1"/>
  <c r="M196" i="1"/>
  <c r="E196" i="1"/>
  <c r="M195" i="1"/>
  <c r="E195" i="1"/>
  <c r="E194" i="1"/>
  <c r="M193" i="1"/>
  <c r="E193" i="1"/>
  <c r="E192" i="1"/>
  <c r="E191" i="1"/>
  <c r="M190" i="1"/>
  <c r="E190" i="1"/>
  <c r="E189" i="1"/>
  <c r="M188" i="1"/>
  <c r="E188" i="1"/>
  <c r="M187" i="1"/>
  <c r="E187" i="1"/>
  <c r="M186" i="1"/>
  <c r="E186" i="1"/>
  <c r="M185" i="1"/>
  <c r="E185" i="1"/>
  <c r="M184" i="1"/>
  <c r="E184" i="1"/>
  <c r="M183" i="1"/>
  <c r="E183" i="1"/>
  <c r="M182" i="1"/>
  <c r="E182" i="1"/>
  <c r="M181" i="1"/>
  <c r="E181" i="1"/>
  <c r="E180" i="1"/>
  <c r="M179" i="1"/>
  <c r="E179" i="1"/>
  <c r="M178" i="1"/>
  <c r="E178" i="1"/>
  <c r="M177" i="1"/>
  <c r="E177" i="1"/>
  <c r="M176" i="1"/>
  <c r="E176" i="1"/>
  <c r="M175" i="1"/>
  <c r="E175" i="1"/>
  <c r="M174" i="1"/>
  <c r="E174" i="1"/>
  <c r="M173" i="1"/>
  <c r="I173" i="1"/>
  <c r="F173" i="1"/>
  <c r="E173" i="1" s="1"/>
  <c r="M172" i="1"/>
  <c r="E172" i="1"/>
  <c r="M171" i="1"/>
  <c r="E171" i="1"/>
  <c r="M170" i="1"/>
  <c r="E170" i="1"/>
  <c r="M169" i="1"/>
  <c r="E169" i="1"/>
  <c r="A169" i="1"/>
  <c r="M168" i="1"/>
  <c r="E168" i="1"/>
  <c r="M167" i="1"/>
  <c r="E167" i="1"/>
  <c r="M166" i="1"/>
  <c r="E166" i="1"/>
  <c r="E165" i="1"/>
  <c r="M164" i="1"/>
  <c r="E164" i="1"/>
  <c r="E163" i="1"/>
  <c r="M162" i="1"/>
  <c r="E162" i="1"/>
  <c r="M161" i="1"/>
  <c r="E161" i="1"/>
  <c r="A161" i="1"/>
  <c r="M160" i="1"/>
  <c r="E160" i="1"/>
  <c r="M159" i="1"/>
  <c r="J159" i="1"/>
  <c r="J123" i="1" s="1"/>
  <c r="E159" i="1"/>
  <c r="E158" i="1"/>
  <c r="M157" i="1"/>
  <c r="E157" i="1"/>
  <c r="E156" i="1"/>
  <c r="M155" i="1"/>
  <c r="E155" i="1"/>
  <c r="M154" i="1"/>
  <c r="E154" i="1"/>
  <c r="M153" i="1"/>
  <c r="E153" i="1"/>
  <c r="M152" i="1"/>
  <c r="E152" i="1"/>
  <c r="E151" i="1"/>
  <c r="E150" i="1"/>
  <c r="E149" i="1"/>
  <c r="M148" i="1"/>
  <c r="E148" i="1"/>
  <c r="M147" i="1"/>
  <c r="E147" i="1"/>
  <c r="M146" i="1"/>
  <c r="E146" i="1"/>
  <c r="M145" i="1"/>
  <c r="E145" i="1"/>
  <c r="E144" i="1"/>
  <c r="E143" i="1"/>
  <c r="M142" i="1"/>
  <c r="E142" i="1"/>
  <c r="M141" i="1"/>
  <c r="E141" i="1"/>
  <c r="M140" i="1"/>
  <c r="E140" i="1"/>
  <c r="E139" i="1"/>
  <c r="E138" i="1"/>
  <c r="M137" i="1"/>
  <c r="E137" i="1"/>
  <c r="E136" i="1"/>
  <c r="E135" i="1"/>
  <c r="M134" i="1"/>
  <c r="E134" i="1"/>
  <c r="M133" i="1"/>
  <c r="E133" i="1"/>
  <c r="M132" i="1"/>
  <c r="E132" i="1"/>
  <c r="M131" i="1"/>
  <c r="E131" i="1"/>
  <c r="M130" i="1"/>
  <c r="E130" i="1"/>
  <c r="M129" i="1"/>
  <c r="E129" i="1"/>
  <c r="M128" i="1"/>
  <c r="E128" i="1"/>
  <c r="M127" i="1"/>
  <c r="E127" i="1"/>
  <c r="M126" i="1"/>
  <c r="E126" i="1"/>
  <c r="M125" i="1"/>
  <c r="E125" i="1"/>
  <c r="M124" i="1"/>
  <c r="E124" i="1"/>
  <c r="L123" i="1"/>
  <c r="M123" i="1" s="1"/>
  <c r="K123" i="1"/>
  <c r="I123" i="1"/>
  <c r="H123" i="1"/>
  <c r="G123" i="1"/>
  <c r="M122" i="1"/>
  <c r="E122" i="1"/>
  <c r="M121" i="1"/>
  <c r="E121" i="1"/>
  <c r="M120" i="1"/>
  <c r="E120" i="1"/>
  <c r="M119" i="1"/>
  <c r="E119" i="1"/>
  <c r="M118" i="1"/>
  <c r="E118" i="1"/>
  <c r="M117" i="1"/>
  <c r="E117" i="1"/>
  <c r="M116" i="1"/>
  <c r="E116" i="1"/>
  <c r="M115" i="1"/>
  <c r="E115" i="1"/>
  <c r="M114" i="1"/>
  <c r="E114" i="1"/>
  <c r="M113" i="1"/>
  <c r="E113" i="1"/>
  <c r="M112" i="1"/>
  <c r="E112" i="1"/>
  <c r="M111" i="1"/>
  <c r="E111" i="1"/>
  <c r="E110" i="1"/>
  <c r="M109" i="1"/>
  <c r="E109" i="1"/>
  <c r="M108" i="1"/>
  <c r="E108" i="1"/>
  <c r="M107" i="1"/>
  <c r="E107" i="1"/>
  <c r="E106" i="1"/>
  <c r="M105" i="1"/>
  <c r="E105" i="1"/>
  <c r="E104" i="1"/>
  <c r="M103" i="1"/>
  <c r="E103" i="1"/>
  <c r="E102" i="1"/>
  <c r="M101" i="1"/>
  <c r="E101" i="1"/>
  <c r="M100" i="1"/>
  <c r="E100" i="1"/>
  <c r="E99" i="1"/>
  <c r="M98" i="1"/>
  <c r="E98" i="1"/>
  <c r="M97" i="1"/>
  <c r="E97" i="1"/>
  <c r="M96" i="1"/>
  <c r="E96" i="1"/>
  <c r="E95" i="1"/>
  <c r="M94" i="1"/>
  <c r="E94" i="1"/>
  <c r="E93" i="1"/>
  <c r="M92" i="1"/>
  <c r="E92" i="1"/>
  <c r="L91" i="1"/>
  <c r="K91" i="1"/>
  <c r="J91" i="1"/>
  <c r="I91" i="1"/>
  <c r="H91" i="1"/>
  <c r="G91" i="1"/>
  <c r="F91" i="1"/>
  <c r="M90" i="1"/>
  <c r="E90" i="1"/>
  <c r="E88" i="1" s="1"/>
  <c r="M89" i="1"/>
  <c r="E89" i="1"/>
  <c r="L88" i="1"/>
  <c r="K88" i="1"/>
  <c r="J88" i="1"/>
  <c r="I88" i="1"/>
  <c r="H88" i="1"/>
  <c r="G88" i="1"/>
  <c r="F88" i="1"/>
  <c r="M87" i="1"/>
  <c r="E87" i="1"/>
  <c r="M86" i="1"/>
  <c r="E86" i="1"/>
  <c r="L85" i="1"/>
  <c r="K85" i="1"/>
  <c r="J85" i="1"/>
  <c r="I85" i="1"/>
  <c r="H85" i="1"/>
  <c r="G85" i="1"/>
  <c r="F85" i="1"/>
  <c r="M84" i="1"/>
  <c r="E84" i="1"/>
  <c r="M83" i="1"/>
  <c r="E83" i="1"/>
  <c r="M82" i="1"/>
  <c r="E82" i="1"/>
  <c r="M81" i="1"/>
  <c r="E81" i="1"/>
  <c r="L80" i="1"/>
  <c r="K80" i="1"/>
  <c r="J80" i="1"/>
  <c r="I80" i="1"/>
  <c r="H80" i="1"/>
  <c r="G80" i="1"/>
  <c r="F80" i="1"/>
  <c r="E80" i="1"/>
  <c r="M79" i="1"/>
  <c r="E79" i="1"/>
  <c r="E78" i="1"/>
  <c r="E77" i="1"/>
  <c r="M76" i="1"/>
  <c r="E76" i="1"/>
  <c r="M75" i="1"/>
  <c r="E75" i="1"/>
  <c r="M74" i="1"/>
  <c r="E74" i="1"/>
  <c r="M73" i="1"/>
  <c r="E73" i="1"/>
  <c r="M72" i="1"/>
  <c r="E72" i="1"/>
  <c r="M71" i="1"/>
  <c r="E71" i="1"/>
  <c r="M70" i="1"/>
  <c r="E70" i="1"/>
  <c r="E69" i="1"/>
  <c r="M68" i="1"/>
  <c r="E68" i="1"/>
  <c r="M67" i="1"/>
  <c r="E67" i="1"/>
  <c r="M66" i="1"/>
  <c r="E66" i="1"/>
  <c r="E65" i="1"/>
  <c r="M64" i="1"/>
  <c r="E64" i="1"/>
  <c r="M63" i="1"/>
  <c r="E63" i="1"/>
  <c r="M62" i="1"/>
  <c r="E62" i="1"/>
  <c r="I61" i="1"/>
  <c r="E61" i="1"/>
  <c r="M60" i="1"/>
  <c r="E60" i="1"/>
  <c r="E59" i="1"/>
  <c r="I58" i="1"/>
  <c r="E58" i="1"/>
  <c r="M57" i="1"/>
  <c r="I57" i="1"/>
  <c r="E57" i="1"/>
  <c r="E56" i="1"/>
  <c r="M55" i="1"/>
  <c r="I55" i="1"/>
  <c r="E55" i="1"/>
  <c r="M54" i="1"/>
  <c r="E54" i="1"/>
  <c r="M53" i="1"/>
  <c r="I53" i="1"/>
  <c r="E53" i="1"/>
  <c r="E52" i="1"/>
  <c r="M51" i="1"/>
  <c r="E51" i="1"/>
  <c r="M50" i="1"/>
  <c r="I50" i="1"/>
  <c r="E50" i="1"/>
  <c r="M49" i="1"/>
  <c r="I49" i="1"/>
  <c r="E49" i="1"/>
  <c r="M48" i="1"/>
  <c r="I48" i="1"/>
  <c r="E48" i="1"/>
  <c r="M47" i="1"/>
  <c r="I47" i="1"/>
  <c r="G47" i="1"/>
  <c r="G42" i="1" s="1"/>
  <c r="F47" i="1"/>
  <c r="M46" i="1"/>
  <c r="I46" i="1"/>
  <c r="E46" i="1"/>
  <c r="M45" i="1"/>
  <c r="E45" i="1"/>
  <c r="M44" i="1"/>
  <c r="I44" i="1"/>
  <c r="E44" i="1"/>
  <c r="M43" i="1"/>
  <c r="E43" i="1"/>
  <c r="L42" i="1"/>
  <c r="K42" i="1"/>
  <c r="J42" i="1"/>
  <c r="H42" i="1"/>
  <c r="E41" i="1"/>
  <c r="E40" i="1"/>
  <c r="M39" i="1"/>
  <c r="E39" i="1"/>
  <c r="M38" i="1"/>
  <c r="E38" i="1"/>
  <c r="M37" i="1"/>
  <c r="I37" i="1"/>
  <c r="M36" i="1"/>
  <c r="E36" i="1"/>
  <c r="M35" i="1"/>
  <c r="E35" i="1"/>
  <c r="M34" i="1"/>
  <c r="E34" i="1"/>
  <c r="M33" i="1"/>
  <c r="E33" i="1"/>
  <c r="M32" i="1"/>
  <c r="E32" i="1"/>
  <c r="M31" i="1"/>
  <c r="E31" i="1"/>
  <c r="M30" i="1"/>
  <c r="E30" i="1"/>
  <c r="M29" i="1"/>
  <c r="E29" i="1"/>
  <c r="M28" i="1"/>
  <c r="E28" i="1"/>
  <c r="M27" i="1"/>
  <c r="E27" i="1"/>
  <c r="M26" i="1"/>
  <c r="E26" i="1"/>
  <c r="M25" i="1"/>
  <c r="E25" i="1"/>
  <c r="E24" i="1"/>
  <c r="M23" i="1"/>
  <c r="E23" i="1"/>
  <c r="E22" i="1"/>
  <c r="M21" i="1"/>
  <c r="E21" i="1"/>
  <c r="M20" i="1"/>
  <c r="E20" i="1"/>
  <c r="M19" i="1"/>
  <c r="E19" i="1"/>
  <c r="M18" i="1"/>
  <c r="E18" i="1"/>
  <c r="M17" i="1"/>
  <c r="E17" i="1"/>
  <c r="M16" i="1"/>
  <c r="E16" i="1"/>
  <c r="E15" i="1"/>
  <c r="M14" i="1"/>
  <c r="E14" i="1"/>
  <c r="M13" i="1"/>
  <c r="E13" i="1"/>
  <c r="M12" i="1"/>
  <c r="E12" i="1"/>
  <c r="E11" i="1"/>
  <c r="L10" i="1"/>
  <c r="K10" i="1"/>
  <c r="J10" i="1"/>
  <c r="I10" i="1"/>
  <c r="H10" i="1"/>
  <c r="G10" i="1"/>
  <c r="F10" i="1"/>
  <c r="M8" i="1"/>
  <c r="E8" i="1"/>
  <c r="E7" i="1" s="1"/>
  <c r="E6" i="1" s="1"/>
  <c r="L7" i="1"/>
  <c r="K7" i="1"/>
  <c r="K6" i="1" s="1"/>
  <c r="J7" i="1"/>
  <c r="J6" i="1" s="1"/>
  <c r="I7" i="1"/>
  <c r="H7" i="1"/>
  <c r="H6" i="1" s="1"/>
  <c r="G7" i="1"/>
  <c r="G6" i="1" s="1"/>
  <c r="F7" i="1"/>
  <c r="F6" i="1" s="1"/>
  <c r="I6" i="1"/>
  <c r="J348" i="1" l="1"/>
  <c r="M235" i="1"/>
  <c r="M305" i="1"/>
  <c r="K9" i="1"/>
  <c r="H315" i="1"/>
  <c r="M335" i="1"/>
  <c r="G348" i="1"/>
  <c r="M7" i="1"/>
  <c r="M229" i="1"/>
  <c r="F315" i="1"/>
  <c r="K315" i="1"/>
  <c r="M349" i="1"/>
  <c r="L6" i="1"/>
  <c r="M91" i="1"/>
  <c r="F217" i="1"/>
  <c r="M227" i="1"/>
  <c r="M253" i="1"/>
  <c r="M263" i="1"/>
  <c r="M303" i="1"/>
  <c r="I337" i="1"/>
  <c r="M340" i="1"/>
  <c r="M88" i="1"/>
  <c r="H212" i="1"/>
  <c r="H9" i="1" s="1"/>
  <c r="M223" i="1"/>
  <c r="M225" i="1"/>
  <c r="M242" i="1"/>
  <c r="M294" i="1"/>
  <c r="M309" i="1"/>
  <c r="G337" i="1"/>
  <c r="K337" i="1"/>
  <c r="L348" i="1"/>
  <c r="M348" i="1" s="1"/>
  <c r="I348" i="1"/>
  <c r="G9" i="1"/>
  <c r="K348" i="1"/>
  <c r="E123" i="1"/>
  <c r="E256" i="1"/>
  <c r="M338" i="1"/>
  <c r="M42" i="1"/>
  <c r="I42" i="1"/>
  <c r="I9" i="1" s="1"/>
  <c r="M80" i="1"/>
  <c r="M85" i="1"/>
  <c r="F123" i="1"/>
  <c r="M240" i="1"/>
  <c r="M259" i="1"/>
  <c r="E305" i="1"/>
  <c r="M333" i="1"/>
  <c r="E335" i="1"/>
  <c r="F337" i="1"/>
  <c r="H348" i="1"/>
  <c r="E85" i="1"/>
  <c r="M212" i="1"/>
  <c r="M220" i="1"/>
  <c r="E220" i="1"/>
  <c r="E242" i="1"/>
  <c r="H217" i="1"/>
  <c r="I315" i="1"/>
  <c r="L337" i="1"/>
  <c r="H337" i="1"/>
  <c r="J9" i="1"/>
  <c r="E10" i="1"/>
  <c r="M10" i="1"/>
  <c r="L9" i="1"/>
  <c r="E47" i="1"/>
  <c r="F42" i="1"/>
  <c r="E259" i="1"/>
  <c r="E316" i="1"/>
  <c r="E315" i="1" s="1"/>
  <c r="M6" i="1"/>
  <c r="E235" i="1"/>
  <c r="E263" i="1"/>
  <c r="F348" i="1"/>
  <c r="E91" i="1"/>
  <c r="E253" i="1"/>
  <c r="E340" i="1"/>
  <c r="E337" i="1" s="1"/>
  <c r="K217" i="1"/>
  <c r="J217" i="1"/>
  <c r="G297" i="1"/>
  <c r="I294" i="1"/>
  <c r="I217" i="1" s="1"/>
  <c r="E309" i="1"/>
  <c r="G315" i="1"/>
  <c r="J315" i="1"/>
  <c r="E212" i="1"/>
  <c r="M218" i="1"/>
  <c r="L217" i="1"/>
  <c r="M316" i="1"/>
  <c r="L315" i="1"/>
  <c r="E349" i="1"/>
  <c r="E348" i="1" s="1"/>
  <c r="M9" i="1" l="1"/>
  <c r="K365" i="1"/>
  <c r="M315" i="1"/>
  <c r="F9" i="1"/>
  <c r="M337" i="1"/>
  <c r="M217" i="1"/>
  <c r="J365" i="1"/>
  <c r="L365" i="1"/>
  <c r="E42" i="1"/>
  <c r="E9" i="1" s="1"/>
  <c r="G294" i="1"/>
  <c r="G217" i="1" s="1"/>
  <c r="E297" i="1"/>
  <c r="E294" i="1" l="1"/>
  <c r="E217" i="1" s="1"/>
</calcChain>
</file>

<file path=xl/comments1.xml><?xml version="1.0" encoding="utf-8"?>
<comments xmlns="http://schemas.openxmlformats.org/spreadsheetml/2006/main">
  <authors>
    <author>Jana Muťková Ing.</author>
    <author>Kopřivová Petra</author>
    <author>Ryška Pavel</author>
  </authors>
  <commentList>
    <comment ref="H46" authorId="0">
      <text>
        <r>
          <rPr>
            <b/>
            <sz val="9"/>
            <color indexed="81"/>
            <rFont val="Tahoma"/>
            <family val="2"/>
            <charset val="238"/>
          </rPr>
          <t>Jana Muťková Ing.:</t>
        </r>
        <r>
          <rPr>
            <sz val="9"/>
            <color indexed="81"/>
            <rFont val="Tahoma"/>
            <family val="2"/>
            <charset val="238"/>
          </rPr>
          <t xml:space="preserve">
SŽDC</t>
        </r>
      </text>
    </comment>
    <comment ref="H47" authorId="0">
      <text>
        <r>
          <rPr>
            <b/>
            <sz val="9"/>
            <color indexed="81"/>
            <rFont val="Tahoma"/>
            <family val="2"/>
            <charset val="238"/>
          </rPr>
          <t>Jana Muťková Ing.:</t>
        </r>
        <r>
          <rPr>
            <sz val="9"/>
            <color indexed="81"/>
            <rFont val="Tahoma"/>
            <family val="2"/>
            <charset val="238"/>
          </rPr>
          <t xml:space="preserve">
ZPF</t>
        </r>
      </text>
    </comment>
    <comment ref="H48" authorId="0">
      <text>
        <r>
          <rPr>
            <b/>
            <sz val="9"/>
            <color indexed="81"/>
            <rFont val="Tahoma"/>
            <family val="2"/>
            <charset val="238"/>
          </rPr>
          <t>Jana Muťková Ing.:</t>
        </r>
        <r>
          <rPr>
            <sz val="9"/>
            <color indexed="81"/>
            <rFont val="Tahoma"/>
            <family val="2"/>
            <charset val="238"/>
          </rPr>
          <t xml:space="preserve">
ZPF</t>
        </r>
      </text>
    </comment>
    <comment ref="I49" authorId="1">
      <text>
        <r>
          <rPr>
            <b/>
            <sz val="9"/>
            <color indexed="81"/>
            <rFont val="Tahoma"/>
            <family val="2"/>
            <charset val="238"/>
          </rPr>
          <t>Kopřivová Petra:</t>
        </r>
        <r>
          <rPr>
            <sz val="9"/>
            <color indexed="81"/>
            <rFont val="Tahoma"/>
            <family val="2"/>
            <charset val="238"/>
          </rPr>
          <t xml:space="preserve">
DÚR</t>
        </r>
      </text>
    </comment>
    <comment ref="H52" authorId="0">
      <text>
        <r>
          <rPr>
            <b/>
            <sz val="9"/>
            <color indexed="81"/>
            <rFont val="Tahoma"/>
            <family val="2"/>
            <charset val="238"/>
          </rPr>
          <t>Jana Muťková Ing.:</t>
        </r>
        <r>
          <rPr>
            <sz val="9"/>
            <color indexed="81"/>
            <rFont val="Tahoma"/>
            <family val="2"/>
            <charset val="238"/>
          </rPr>
          <t xml:space="preserve">
ZPF, výkupy ppozemků TESCO</t>
        </r>
      </text>
    </comment>
    <comment ref="F62" authorId="1">
      <text>
        <r>
          <rPr>
            <b/>
            <sz val="9"/>
            <color indexed="81"/>
            <rFont val="Tahoma"/>
            <family val="2"/>
            <charset val="238"/>
          </rPr>
          <t>Kopřivová Petra:</t>
        </r>
        <r>
          <rPr>
            <sz val="9"/>
            <color indexed="81"/>
            <rFont val="Tahoma"/>
            <family val="2"/>
            <charset val="238"/>
          </rPr>
          <t xml:space="preserve">
podle DÚR
</t>
        </r>
      </text>
    </comment>
    <comment ref="H62" authorId="1">
      <text>
        <r>
          <rPr>
            <b/>
            <sz val="9"/>
            <color indexed="81"/>
            <rFont val="Tahoma"/>
            <family val="2"/>
            <charset val="238"/>
          </rPr>
          <t>Kopřivová Petra:</t>
        </r>
        <r>
          <rPr>
            <sz val="9"/>
            <color indexed="81"/>
            <rFont val="Tahoma"/>
            <family val="2"/>
            <charset val="238"/>
          </rPr>
          <t xml:space="preserve">
budouci smlouvy VB</t>
        </r>
      </text>
    </comment>
    <comment ref="H65" authorId="1">
      <text>
        <r>
          <rPr>
            <b/>
            <sz val="9"/>
            <color indexed="81"/>
            <rFont val="Tahoma"/>
            <family val="2"/>
            <charset val="238"/>
          </rPr>
          <t>Kopřivová Petra:</t>
        </r>
        <r>
          <rPr>
            <sz val="9"/>
            <color indexed="81"/>
            <rFont val="Tahoma"/>
            <family val="2"/>
            <charset val="238"/>
          </rPr>
          <t xml:space="preserve">
budouci VB, zatím není smlouva</t>
        </r>
      </text>
    </comment>
    <comment ref="K90" authorId="2">
      <text>
        <r>
          <rPr>
            <b/>
            <sz val="9"/>
            <color indexed="81"/>
            <rFont val="Tahoma"/>
            <family val="2"/>
            <charset val="238"/>
          </rPr>
          <t>381</t>
        </r>
        <r>
          <rPr>
            <sz val="9"/>
            <color indexed="81"/>
            <rFont val="Tahoma"/>
            <family val="2"/>
            <charset val="238"/>
          </rPr>
          <t xml:space="preserve">
</t>
        </r>
      </text>
    </comment>
    <comment ref="K118" authorId="2">
      <text>
        <r>
          <rPr>
            <b/>
            <sz val="9"/>
            <color indexed="81"/>
            <rFont val="Tahoma"/>
            <family val="2"/>
            <charset val="238"/>
          </rPr>
          <t>759</t>
        </r>
        <r>
          <rPr>
            <sz val="9"/>
            <color indexed="81"/>
            <rFont val="Tahoma"/>
            <family val="2"/>
            <charset val="238"/>
          </rPr>
          <t xml:space="preserve">
</t>
        </r>
      </text>
    </comment>
    <comment ref="K119" authorId="2">
      <text>
        <r>
          <rPr>
            <b/>
            <sz val="9"/>
            <color indexed="81"/>
            <rFont val="Tahoma"/>
            <family val="2"/>
            <charset val="238"/>
          </rPr>
          <t>765</t>
        </r>
      </text>
    </comment>
    <comment ref="K120" authorId="2">
      <text>
        <r>
          <rPr>
            <b/>
            <sz val="9"/>
            <color indexed="81"/>
            <rFont val="Tahoma"/>
            <family val="2"/>
            <charset val="238"/>
          </rPr>
          <t>764</t>
        </r>
      </text>
    </comment>
    <comment ref="K121" authorId="2">
      <text>
        <r>
          <rPr>
            <b/>
            <sz val="9"/>
            <color indexed="81"/>
            <rFont val="Tahoma"/>
            <family val="2"/>
            <charset val="238"/>
          </rPr>
          <t>764</t>
        </r>
      </text>
    </comment>
    <comment ref="K122" authorId="2">
      <text>
        <r>
          <rPr>
            <b/>
            <sz val="9"/>
            <color indexed="81"/>
            <rFont val="Tahoma"/>
            <family val="2"/>
            <charset val="238"/>
          </rPr>
          <t>794</t>
        </r>
        <r>
          <rPr>
            <sz val="9"/>
            <color indexed="81"/>
            <rFont val="Tahoma"/>
            <family val="2"/>
            <charset val="238"/>
          </rPr>
          <t xml:space="preserve">
</t>
        </r>
      </text>
    </comment>
    <comment ref="K196" authorId="2">
      <text>
        <r>
          <rPr>
            <b/>
            <sz val="9"/>
            <color indexed="81"/>
            <rFont val="Tahoma"/>
            <family val="2"/>
            <charset val="238"/>
          </rPr>
          <t xml:space="preserve">765
</t>
        </r>
        <r>
          <rPr>
            <sz val="9"/>
            <color indexed="81"/>
            <rFont val="Tahoma"/>
            <family val="2"/>
            <charset val="238"/>
          </rPr>
          <t xml:space="preserve">
</t>
        </r>
      </text>
    </comment>
    <comment ref="K197" authorId="2">
      <text>
        <r>
          <rPr>
            <b/>
            <sz val="9"/>
            <color indexed="81"/>
            <rFont val="Tahoma"/>
            <family val="2"/>
            <charset val="238"/>
          </rPr>
          <t>794</t>
        </r>
        <r>
          <rPr>
            <sz val="9"/>
            <color indexed="81"/>
            <rFont val="Tahoma"/>
            <family val="2"/>
            <charset val="238"/>
          </rPr>
          <t xml:space="preserve">
</t>
        </r>
      </text>
    </comment>
    <comment ref="K198" authorId="2">
      <text>
        <r>
          <rPr>
            <b/>
            <sz val="9"/>
            <color indexed="81"/>
            <rFont val="Tahoma"/>
            <family val="2"/>
            <charset val="238"/>
          </rPr>
          <t>752</t>
        </r>
      </text>
    </comment>
    <comment ref="K199" authorId="2">
      <text>
        <r>
          <rPr>
            <b/>
            <sz val="9"/>
            <color indexed="81"/>
            <rFont val="Tahoma"/>
            <family val="2"/>
            <charset val="238"/>
          </rPr>
          <t>759</t>
        </r>
      </text>
    </comment>
    <comment ref="K200" authorId="2">
      <text>
        <r>
          <rPr>
            <b/>
            <sz val="9"/>
            <color indexed="81"/>
            <rFont val="Tahoma"/>
            <family val="2"/>
            <charset val="238"/>
          </rPr>
          <t>759</t>
        </r>
      </text>
    </comment>
    <comment ref="K201" authorId="2">
      <text>
        <r>
          <rPr>
            <b/>
            <sz val="9"/>
            <color indexed="81"/>
            <rFont val="Tahoma"/>
            <family val="2"/>
            <charset val="238"/>
          </rPr>
          <t>759</t>
        </r>
      </text>
    </comment>
    <comment ref="K202" authorId="2">
      <text>
        <r>
          <rPr>
            <b/>
            <sz val="9"/>
            <color indexed="81"/>
            <rFont val="Tahoma"/>
            <family val="2"/>
            <charset val="238"/>
          </rPr>
          <t>759</t>
        </r>
      </text>
    </comment>
    <comment ref="K203" authorId="2">
      <text>
        <r>
          <rPr>
            <b/>
            <sz val="9"/>
            <color indexed="81"/>
            <rFont val="Tahoma"/>
            <family val="2"/>
            <charset val="238"/>
          </rPr>
          <t xml:space="preserve">765
</t>
        </r>
        <r>
          <rPr>
            <sz val="9"/>
            <color indexed="81"/>
            <rFont val="Tahoma"/>
            <family val="2"/>
            <charset val="238"/>
          </rPr>
          <t xml:space="preserve">
</t>
        </r>
      </text>
    </comment>
    <comment ref="K204" authorId="2">
      <text>
        <r>
          <rPr>
            <b/>
            <sz val="9"/>
            <color indexed="81"/>
            <rFont val="Tahoma"/>
            <family val="2"/>
            <charset val="238"/>
          </rPr>
          <t>764</t>
        </r>
      </text>
    </comment>
    <comment ref="K205" authorId="2">
      <text>
        <r>
          <rPr>
            <b/>
            <sz val="9"/>
            <color indexed="81"/>
            <rFont val="Tahoma"/>
            <family val="2"/>
            <charset val="238"/>
          </rPr>
          <t>764</t>
        </r>
      </text>
    </comment>
    <comment ref="K206" authorId="2">
      <text>
        <r>
          <rPr>
            <b/>
            <sz val="9"/>
            <color indexed="81"/>
            <rFont val="Tahoma"/>
            <family val="2"/>
            <charset val="238"/>
          </rPr>
          <t>764</t>
        </r>
      </text>
    </comment>
    <comment ref="K208" authorId="2">
      <text>
        <r>
          <rPr>
            <b/>
            <sz val="9"/>
            <color indexed="81"/>
            <rFont val="Tahoma"/>
            <family val="2"/>
            <charset val="238"/>
          </rPr>
          <t>794</t>
        </r>
        <r>
          <rPr>
            <sz val="9"/>
            <color indexed="81"/>
            <rFont val="Tahoma"/>
            <family val="2"/>
            <charset val="238"/>
          </rPr>
          <t xml:space="preserve">
</t>
        </r>
      </text>
    </comment>
    <comment ref="K209" authorId="2">
      <text>
        <r>
          <rPr>
            <b/>
            <sz val="9"/>
            <color indexed="81"/>
            <rFont val="Tahoma"/>
            <family val="2"/>
            <charset val="238"/>
          </rPr>
          <t>799</t>
        </r>
      </text>
    </comment>
    <comment ref="K210" authorId="2">
      <text>
        <r>
          <rPr>
            <b/>
            <sz val="9"/>
            <color indexed="81"/>
            <rFont val="Tahoma"/>
            <family val="2"/>
            <charset val="238"/>
          </rPr>
          <t>799</t>
        </r>
        <r>
          <rPr>
            <sz val="9"/>
            <color indexed="81"/>
            <rFont val="Tahoma"/>
            <family val="2"/>
            <charset val="238"/>
          </rPr>
          <t xml:space="preserve">
</t>
        </r>
      </text>
    </comment>
    <comment ref="K211" authorId="2">
      <text>
        <r>
          <rPr>
            <b/>
            <sz val="9"/>
            <color indexed="81"/>
            <rFont val="Tahoma"/>
            <family val="2"/>
            <charset val="238"/>
          </rPr>
          <t>799</t>
        </r>
        <r>
          <rPr>
            <sz val="9"/>
            <color indexed="81"/>
            <rFont val="Tahoma"/>
            <family val="2"/>
            <charset val="238"/>
          </rPr>
          <t xml:space="preserve">
</t>
        </r>
      </text>
    </comment>
    <comment ref="K244" authorId="2">
      <text>
        <r>
          <rPr>
            <b/>
            <sz val="9"/>
            <color indexed="81"/>
            <rFont val="Tahoma"/>
            <family val="2"/>
            <charset val="238"/>
          </rPr>
          <t>117</t>
        </r>
        <r>
          <rPr>
            <sz val="9"/>
            <color indexed="81"/>
            <rFont val="Tahoma"/>
            <family val="2"/>
            <charset val="238"/>
          </rPr>
          <t xml:space="preserve">
</t>
        </r>
      </text>
    </comment>
    <comment ref="K245" authorId="2">
      <text>
        <r>
          <rPr>
            <b/>
            <sz val="9"/>
            <color indexed="81"/>
            <rFont val="Tahoma"/>
            <family val="2"/>
            <charset val="238"/>
          </rPr>
          <t>117</t>
        </r>
        <r>
          <rPr>
            <sz val="9"/>
            <color indexed="81"/>
            <rFont val="Tahoma"/>
            <family val="2"/>
            <charset val="238"/>
          </rPr>
          <t xml:space="preserve">
</t>
        </r>
      </text>
    </comment>
    <comment ref="K246" authorId="2">
      <text>
        <r>
          <rPr>
            <b/>
            <sz val="9"/>
            <color indexed="81"/>
            <rFont val="Tahoma"/>
            <family val="2"/>
            <charset val="238"/>
          </rPr>
          <t>117</t>
        </r>
        <r>
          <rPr>
            <sz val="9"/>
            <color indexed="81"/>
            <rFont val="Tahoma"/>
            <family val="2"/>
            <charset val="238"/>
          </rPr>
          <t xml:space="preserve">
</t>
        </r>
      </text>
    </comment>
    <comment ref="K247" authorId="2">
      <text>
        <r>
          <rPr>
            <b/>
            <sz val="9"/>
            <color indexed="81"/>
            <rFont val="Tahoma"/>
            <family val="2"/>
            <charset val="238"/>
          </rPr>
          <t>117</t>
        </r>
        <r>
          <rPr>
            <sz val="9"/>
            <color indexed="81"/>
            <rFont val="Tahoma"/>
            <family val="2"/>
            <charset val="238"/>
          </rPr>
          <t xml:space="preserve">
</t>
        </r>
      </text>
    </comment>
    <comment ref="K252" authorId="2">
      <text>
        <r>
          <rPr>
            <b/>
            <sz val="9"/>
            <color indexed="81"/>
            <rFont val="Tahoma"/>
            <family val="2"/>
            <charset val="238"/>
          </rPr>
          <t>117</t>
        </r>
        <r>
          <rPr>
            <sz val="9"/>
            <color indexed="81"/>
            <rFont val="Tahoma"/>
            <family val="2"/>
            <charset val="238"/>
          </rPr>
          <t xml:space="preserve">
</t>
        </r>
      </text>
    </comment>
  </commentList>
</comments>
</file>

<file path=xl/sharedStrings.xml><?xml version="1.0" encoding="utf-8"?>
<sst xmlns="http://schemas.openxmlformats.org/spreadsheetml/2006/main" count="2296" uniqueCount="1082">
  <si>
    <t xml:space="preserve">       Přehled investiční výstavby realizované investičním odborem ke dni 31. 12. 2018</t>
  </si>
  <si>
    <t>Rozpočtové náklady stavby</t>
  </si>
  <si>
    <t>Dosud</t>
  </si>
  <si>
    <t>Plnění</t>
  </si>
  <si>
    <t>Termíny</t>
  </si>
  <si>
    <t>ORG</t>
  </si>
  <si>
    <t>Lok.</t>
  </si>
  <si>
    <t>Dozor</t>
  </si>
  <si>
    <t>Název stavby</t>
  </si>
  <si>
    <t>CELKEM</t>
  </si>
  <si>
    <t>z toho</t>
  </si>
  <si>
    <t>nasml.</t>
  </si>
  <si>
    <t>SR</t>
  </si>
  <si>
    <t>UR</t>
  </si>
  <si>
    <t>1 - 12</t>
  </si>
  <si>
    <t>%</t>
  </si>
  <si>
    <t>vydání</t>
  </si>
  <si>
    <t>Realizace</t>
  </si>
  <si>
    <t>Kolaud.</t>
  </si>
  <si>
    <t>Poznámka</t>
  </si>
  <si>
    <t>stavební</t>
  </si>
  <si>
    <t>PD</t>
  </si>
  <si>
    <t>ostatní</t>
  </si>
  <si>
    <t>objemy</t>
  </si>
  <si>
    <t>2017</t>
  </si>
  <si>
    <t>2018</t>
  </si>
  <si>
    <t>k UR</t>
  </si>
  <si>
    <t>ÚR</t>
  </si>
  <si>
    <t>SP</t>
  </si>
  <si>
    <t>1. ZEMĚDĚLSTVÍ, LESNÍ HOSPODÁŘSTVÍ A RYBAŘSTVÍ</t>
  </si>
  <si>
    <t>OdPa - 1014 - Ozdravování hospodářských zvířat, polních a speciálních plodin a zvláštní veterinární péče</t>
  </si>
  <si>
    <t>TRE</t>
  </si>
  <si>
    <t>Konečný</t>
  </si>
  <si>
    <t>Nová izolace v útulku pro psy v Třebovicích</t>
  </si>
  <si>
    <t>09/2017</t>
  </si>
  <si>
    <t>04/2018</t>
  </si>
  <si>
    <t>2019-2020</t>
  </si>
  <si>
    <t>2020</t>
  </si>
  <si>
    <t xml:space="preserve">zpracován IZ, V&amp;V stavební a statická kancelář, spol. s r.o., 12/2016 koncept DÚR, 1/2017 podána žádost o ÚR (zamítnuta), dle úz. plánu je předepsána územní studie - 06/2017 úz, studie zpracována, 8/2017 podána žádost o územní souhlas, 9/2017 vydán územní souhlas, zpracovává se koncept dokumentace pro stavební povolení dle SOD, 11/2017 předložen koncept dokumentace pro stavební povolení, vzneseny připomínky a požadavky provozovatele-zapracovávání do PD, 3/2018 podána žádost o stavební povolení, 04/2018 vydáno stavební povolení, 06/2018 zpracovává se DPS, 11/2018 zpracována DPS, </t>
  </si>
  <si>
    <t>2.  PRŮMYSLOVÁ  A OSTATNÍ  ODVĚTVÍ  HOSPODÁŘSTVÍ</t>
  </si>
  <si>
    <t>OdPa - 2212 - Silnice</t>
  </si>
  <si>
    <t>OJI</t>
  </si>
  <si>
    <t>Hlisníkovská</t>
  </si>
  <si>
    <t xml:space="preserve">MÚK Místecká - Moravská  </t>
  </si>
  <si>
    <t>x</t>
  </si>
  <si>
    <t>08/2009</t>
  </si>
  <si>
    <t>02/2014</t>
  </si>
  <si>
    <t>2020-2021</t>
  </si>
  <si>
    <t>2021</t>
  </si>
  <si>
    <t>zpracována prováděcí dokumentace,  vypořádání pozemků pod stavbou zajišťuje majetkový odbor, nutná aktualizace PD + obnova stavebních povolení r. 2019</t>
  </si>
  <si>
    <t>MOP</t>
  </si>
  <si>
    <t>Veselá</t>
  </si>
  <si>
    <t>Přednádraží Ostrava-Přívoz, Terminál Jirská</t>
  </si>
  <si>
    <t>08/2014</t>
  </si>
  <si>
    <t>06/2016</t>
  </si>
  <si>
    <t xml:space="preserve">Vydáno ÚR, SP, před podáním žádosti o dotaci, současně se stavbou "Přednádraží Ostrava-Přívoz, Prodloužená ul. Skladištní",  bude zadána VZ na realizazi dokumentace pro provádění stavby + AD. Platnost stavebního povolení byla rozhodnutím prodloužena. </t>
  </si>
  <si>
    <t>POL</t>
  </si>
  <si>
    <t>Výstavba technické infrastruktury sídelního útvaru Janová v Polance nad Odrou</t>
  </si>
  <si>
    <t>08/2013</t>
  </si>
  <si>
    <t>11/2014</t>
  </si>
  <si>
    <t>12/2017</t>
  </si>
  <si>
    <t xml:space="preserve">stavba zkolaudována v prosinci 2017, v září předáno na majetkový odbor </t>
  </si>
  <si>
    <t>SSZ K 1021 Sokolská x Českobratrská</t>
  </si>
  <si>
    <t>11/2015</t>
  </si>
  <si>
    <t xml:space="preserve">Část stavby bylo provedeno v rámci rekonstrukce ul. Českobratrské. Zbývající, podstatná část stavby bude realizována v roce 2019 při realizaci další etapy rekonstrukce estakády ul. Českobratrsrské. Zhotovitel dokumentace upravuje výkaz výměr do souladu se smlouvou o dílo Na základě aktualizované DPS se připravuje VZ na zhotovitele díla. </t>
  </si>
  <si>
    <t>SSZ K 3030 Výškovická x Pavlovova</t>
  </si>
  <si>
    <t>08/2018</t>
  </si>
  <si>
    <t>01/2019</t>
  </si>
  <si>
    <t>vydáno ÚR - akce stavebně-správně  přípravena,realizace proběhne v koordinaci s rekonstrukcí Výškovických mostů a stavbou cyklostezsky v dané lokalitě, 04/2018 podána žádost o prodloužení platnosti územního rozhodnutí, 08/2018 vdáno rozhodnutí o prodloužení platnosti územního rozhodnutí, 09/2018 zpracovává se DSP a DPS, z důvodu koordnianace s dalšími stavbami se realizace stavby předpokládá na rok 2020</t>
  </si>
  <si>
    <t>Zastávka MHD Kotva, ul. Výškovická</t>
  </si>
  <si>
    <t>12/2016</t>
  </si>
  <si>
    <t xml:space="preserve">Projekt 2010, s.r.o. je zhotovitelem PD (DÚR,DSP,DPS) vč. IČ, vyhotovena PD DÚR, vydáno ÚR. Byla podána žádost o stavení povolení. </t>
  </si>
  <si>
    <t xml:space="preserve">Komunikace - Severní spoj </t>
  </si>
  <si>
    <t>2019</t>
  </si>
  <si>
    <t>bude zpracovávat KÚ MSK</t>
  </si>
  <si>
    <t xml:space="preserve"> realizace KÚ MSK</t>
  </si>
  <si>
    <t xml:space="preserve">průzkumy provedeny, zpracován koncept DÚR,zpracované geom. plány pro výkupy pozemků, příprava majetkového vypořádání - předáno na majetkový odbor, požádáno o vydání rozhodnutí EIA  -předpokládané vydání 3-4/2019, následně žádost o vydání územního rozhodnutí </t>
  </si>
  <si>
    <t>PUS</t>
  </si>
  <si>
    <t>Rekonstrukce ul. Pustkovecká</t>
  </si>
  <si>
    <t>06/2015</t>
  </si>
  <si>
    <t>2017-2018</t>
  </si>
  <si>
    <t>10/2018</t>
  </si>
  <si>
    <t>stavba zkolaudována v říjnu 2018, v prosinci předáno na majetkový odbor</t>
  </si>
  <si>
    <t>POR</t>
  </si>
  <si>
    <t xml:space="preserve">SSZ Dr. Slabihoudka x 17. listopadu PD </t>
  </si>
  <si>
    <t xml:space="preserve">Zhotovitel dokumentace DÚR, DSP a DPS zpracovává dokumentaci DÚR. Nový návrh, upravený dle požadavků MO Poruba nebyl schválen PČR-DI. SMO, Opětovně rozeslán původní zpracováný návrh k vyjádření. SMO, MOb Poruba, která přehodnotila a opravila svoje původní  stanovisko.  Byl odevzdán koncept PD, který se upravuje dle dle připomínek z jednotlivých vyjáření dotčených účastníků. </t>
  </si>
  <si>
    <t>SSZ Studentská x Opavská</t>
  </si>
  <si>
    <t>Zhotovitel dokumentace DÚR, DSP a DPS zpracovává  dokumentaci DÚR. SMO, MOb Poruba řeší propojení křižovatky s ul. Slavíkovou a Marty Krásové, ale potvrdil stávající návrh řešení křižovatky. Byla podána žádost o umístění stavby.</t>
  </si>
  <si>
    <t>Rekonstrukce ulice Nádražní - II. etapa</t>
  </si>
  <si>
    <t>07/2014</t>
  </si>
  <si>
    <t>09/2014</t>
  </si>
  <si>
    <t>03/2016-02/2017</t>
  </si>
  <si>
    <t>03/2017</t>
  </si>
  <si>
    <t>II. etapa stavby ukončena 12/2016,  přístřešek u tramvajové zastávky ELEKTRA dokončen 3/2018</t>
  </si>
  <si>
    <t>Rekonstrukce lesní cesty v Bělském lese</t>
  </si>
  <si>
    <t xml:space="preserve">Zhotovitel dokumentace DSP, DPS připravuje PD. OI předjednal s Městskými lesy a Lesy ČR majetkové vypořádání pozemků dotčených stavbou. OM byl o situaci po jejich stálé nečinnosti opětovně informován a vyzván k bezodkladnému jednání. V současné době řeší OM směnu pozemku pod komunikací s Lesy ČR.  </t>
  </si>
  <si>
    <t>MHH</t>
  </si>
  <si>
    <t>Rekonstrukce křižovatky ul. 28. října, sil. II/479 S MK ul. Železáresnkou a  a Sokola Tůmy v Ostravě</t>
  </si>
  <si>
    <t xml:space="preserve">Stavba byla sloučena se stavbou "Přestupní uzel Hulváky - II. etapa). Odevzdán koncept PD - DÚR. Řeší se majetkové vztahy s fa PROFITHERM ve věci výkupu pozemků. </t>
  </si>
  <si>
    <t>HRA</t>
  </si>
  <si>
    <t>Propojovací větev mezi rampou ze sil. I/56 a ul. Paskovskou na MÚK u Makra v Ostravě-Hrabové</t>
  </si>
  <si>
    <t>Zhotovitel dokumentace pro DÚR, DPS a DSP zpracovává  dokumentaci DÚR. Řeší se majetková problematika s ŘSD.</t>
  </si>
  <si>
    <t>Přednádraží Ostrava-Přívoz, Prodloužená ul. Skladištní</t>
  </si>
  <si>
    <t>Zhotovitele dokumentace DÚR, DSP, DPS pracuje se na dokumentaci DÚR. Byl odevzdán její koncept. Majetkový odbor řeší pozemkovou problematiku.</t>
  </si>
  <si>
    <t>VIT</t>
  </si>
  <si>
    <t>Klučka</t>
  </si>
  <si>
    <t>Rekonstrukce a prodloužení ulice Thomayerova, Ostrava</t>
  </si>
  <si>
    <t>jen SP</t>
  </si>
  <si>
    <t>06/2018</t>
  </si>
  <si>
    <t>2018-2019</t>
  </si>
  <si>
    <t>01/2018 zpracovává se dokumentace pro SP, 3/2018 podána žádost o vydání stavebního povolení, 6/2018 vydáno stavební povolení, 9/2018 uzavřena Smlouva o dílo na zhotovitele</t>
  </si>
  <si>
    <t xml:space="preserve">Prodloužená Porážková - IV. etapa </t>
  </si>
  <si>
    <t>10/2019</t>
  </si>
  <si>
    <t>02/2021</t>
  </si>
  <si>
    <t>2022-2023</t>
  </si>
  <si>
    <t>zpracován koncept DÚR, probíhá inženýrská činnost, předpoklad podání žádosti o vydání územního rozhodnutí - srpen 2019</t>
  </si>
  <si>
    <t>Návrh na rozšíření komunikace na ul. Horní v místě příjezdu k terminálu Dubina</t>
  </si>
  <si>
    <t>07/2017</t>
  </si>
  <si>
    <t>07/2018</t>
  </si>
  <si>
    <t>11/2018</t>
  </si>
  <si>
    <t>stavba dokončena, kolaudace v listopadu, v prosinci předáno na majetkový odbor</t>
  </si>
  <si>
    <t>Úprava přechodu na silnici I/58 ul. Plzeňská</t>
  </si>
  <si>
    <t>05/2018</t>
  </si>
  <si>
    <t>zpracovaná dokumentace DSP, prováděcí dokumentace, vydáno stavební povolení 5/2018, příprava VZ na  zhotovitele stavby</t>
  </si>
  <si>
    <t>Rekonstrukce vodovodu a kanalizace ul. Českobratrská a Sadová a Úprava povrchů ul. Českobratrská v úseku Nádražní-Sokolská třída</t>
  </si>
  <si>
    <t>01/2013</t>
  </si>
  <si>
    <t>09/2016</t>
  </si>
  <si>
    <t>05/2017-01/2018</t>
  </si>
  <si>
    <t>stavba dokončena 10/2017, řeší se břemena</t>
  </si>
  <si>
    <t>Komunikace a inženýrské sítě Polanka Janová</t>
  </si>
  <si>
    <t>11/2017</t>
  </si>
  <si>
    <t>04/2018-08/2018</t>
  </si>
  <si>
    <t>09/2018</t>
  </si>
  <si>
    <t>stavba dokončena,  zkolaudována, předáno na majetkový odbor</t>
  </si>
  <si>
    <t>Křižovatka ul. Plzeňská-napojení areálu střelnice</t>
  </si>
  <si>
    <t>nebude</t>
  </si>
  <si>
    <t xml:space="preserve">bylo vydáno nesouhlasné závazné stanovisko OŽP v rámci koordinovaého stanoviska, dohoda na ukončenení SOD na PD, nepokračuje se </t>
  </si>
  <si>
    <t xml:space="preserve">Rekonstrukce  ul. Mánesova </t>
  </si>
  <si>
    <t>02/2016</t>
  </si>
  <si>
    <t>09/2018-06/2019</t>
  </si>
  <si>
    <t>07/2019</t>
  </si>
  <si>
    <t>zahájení stavebních prací 9/2018, nutná koordinace se stavbou rekonstrukce vodovodu na ul. Mánesova</t>
  </si>
  <si>
    <t>Koneszová</t>
  </si>
  <si>
    <t>Rekonstrukce ul. Hájkova</t>
  </si>
  <si>
    <t>08/2014, 02/2015, 10/2016</t>
  </si>
  <si>
    <t>07/2018-12/2018</t>
  </si>
  <si>
    <t xml:space="preserve">PD -DSP, DPS-převzata z ÚMOB Moravská Ova, vydáno SP,  realizace stavby ukončena, probíhá příprava podkladů pro podání žádosti o vydání kolaudačního souhlasu </t>
  </si>
  <si>
    <t>Rusňák</t>
  </si>
  <si>
    <t>Propojení Francouzská - Rudná</t>
  </si>
  <si>
    <t>IIIQ/2019</t>
  </si>
  <si>
    <t>probíhající práce na DÚR dle SOD č. 0563/2018/OI/VZKÚ jsou dočasně přerušeny z důvodu nutnosti koordinace přípravy staveb v lokalitě a nutnosti upřesnění zatřídění a budoucího správcovství objektů komunikací</t>
  </si>
  <si>
    <t>Okružní křižovatka Výstavní - Zelená</t>
  </si>
  <si>
    <t>03/2019</t>
  </si>
  <si>
    <t>03/2021</t>
  </si>
  <si>
    <t>je zpracovaná DÚR, projektant vyžizuje ÚR</t>
  </si>
  <si>
    <t>Kopřivová</t>
  </si>
  <si>
    <t>Rekonstrukce Sokolské tř.</t>
  </si>
  <si>
    <t>probíhá  zpracování investičního záměru, provedeno zaměření polohopisu a výškopisu</t>
  </si>
  <si>
    <t>PET</t>
  </si>
  <si>
    <t>Žáčková</t>
  </si>
  <si>
    <t>Dešťová kanalizace ul. Jahodová</t>
  </si>
  <si>
    <t>07/2015</t>
  </si>
  <si>
    <t>09/2017-12/2017</t>
  </si>
  <si>
    <t>UKONČENO</t>
  </si>
  <si>
    <t>RAB</t>
  </si>
  <si>
    <t>Hojgr</t>
  </si>
  <si>
    <t>Rekonstrukce vodovodu a kanalizace Radvanice a Bartovice vč. komunikace</t>
  </si>
  <si>
    <t>-</t>
  </si>
  <si>
    <t>01/2019-02/2021</t>
  </si>
  <si>
    <t>05/2021</t>
  </si>
  <si>
    <t>DPS zpracována, koordinuje se se stavbou vodovodu a kanalizací,  PD zaktualizována na "tichý asfalt", probíhá vyhodnocování podaných nabídek, podepsána sml se zhotovitelem</t>
  </si>
  <si>
    <t>Rek. vod. a kanal. ul. Českobratrská a Sadová a Úprava povrchů ul. Českobratsrská v úseku Nádražní-Sokolská třída, č. 2 - ul. Sadová</t>
  </si>
  <si>
    <t>08/2008</t>
  </si>
  <si>
    <t>zpracována DSP+-DPS, vydáno SP, probíhá aktualizace podkladů pro výběr zhotovitele stavby</t>
  </si>
  <si>
    <t>Odkanalizování ulic K Odře a Smrčkova vč. komunikace</t>
  </si>
  <si>
    <t>n/a</t>
  </si>
  <si>
    <t>06/2019-05/2020</t>
  </si>
  <si>
    <t>08/2020</t>
  </si>
  <si>
    <t>probíhá aktualizace PD a rozpočtu a příprava podkladů pro vypsání soutěže na zhotovitele stavby v součinnosti s ÚMOb OVA-Jih (čeká se na PD na komunikaci od ÚMOb O-Jih)</t>
  </si>
  <si>
    <t>OdPa - 2219 - Ostatní záležitosti pozemních komunikací</t>
  </si>
  <si>
    <t>0000</t>
  </si>
  <si>
    <t>Investiční dotace MSK na financování studie proveditelnosti na dvě patra podzemních garáží pod Domem umění a Galerií 21. století</t>
  </si>
  <si>
    <t>Jednorázová platba - dotace</t>
  </si>
  <si>
    <t>SVI</t>
  </si>
  <si>
    <t>Cyklotrasa M přes Svinovské mosty</t>
  </si>
  <si>
    <t>06/2019</t>
  </si>
  <si>
    <t>MORAVIA CONSULT Olomouc a.s. na DSP, IČ, DPS a AD, dodatek k SOD na dokumentaci pro změnu UR.Vydánorozhodnutí na změnu ÚR. Dokončuje se zpracování dokumentace pro stavební povolení,  v řešení jsou majetkové vztahy k pozemkům.</t>
  </si>
  <si>
    <t>Cyklotrasa P - průchodnost Starobní, Provaznická, Dr. Martínka</t>
  </si>
  <si>
    <t>06/2013</t>
  </si>
  <si>
    <t>10/2014</t>
  </si>
  <si>
    <t>05/2017-11/2018</t>
  </si>
  <si>
    <t>12/2018</t>
  </si>
  <si>
    <t>stavba dokončena, prodleva s plněním termínu na straně zhotovitele, kolaudace proběha ve 12/2018, v řešení je předání na majetkový odbor, budou následně uzavřeny smlouvy na věcná břemena</t>
  </si>
  <si>
    <t>Cyklistická trasa U - U Výtopny, Pavlovova</t>
  </si>
  <si>
    <t>05/2016</t>
  </si>
  <si>
    <t>Dopravoprojekt na DSP, IČ a AD, realizace souvisí se stavbou opravy Výškovických mostů, může být zahájena až po dokončení této rekonstrukce, v 9/2018 byla uzavřena smlouva na realizaci dokumentace provedení stavby , která se společná i pro stavbu SSZ K 3030 Výškovická x Pavlovova</t>
  </si>
  <si>
    <t>SBE</t>
  </si>
  <si>
    <t>Cyklistická stezka Proskovická, Blanická</t>
  </si>
  <si>
    <t>12/2013</t>
  </si>
  <si>
    <t>08/2015</t>
  </si>
  <si>
    <t>02/2017-10/2018</t>
  </si>
  <si>
    <t>stavba byla dokončena, kolaudace 12/2018, probíhá majetkoprávní vypořádání</t>
  </si>
  <si>
    <t>NVE</t>
  </si>
  <si>
    <t>Cyklostezka Nová Ves - vodárna -1. etapa</t>
  </si>
  <si>
    <t>12/2012</t>
  </si>
  <si>
    <t>05/2014</t>
  </si>
  <si>
    <t>03/2018-02/2019</t>
  </si>
  <si>
    <t>02/2019</t>
  </si>
  <si>
    <t>v 04/2018 byla zahájena realizace 1. etapy, probíhá realizace,problémy na staně zhotovitele s nedodržením termínu , realizace náhradní výsadby</t>
  </si>
  <si>
    <t>Cyklostezka Polanka nad Odrou - železniční přejezd, ul. K Pile</t>
  </si>
  <si>
    <t>HaskoningDHV CR na DSP, DPS + IČ, AD, v současné době probíhají řešení majetoprávních vypořádání k pozemkům (dědické řízení, úvěrpvé smlouvy vlastníků), do stavby vstupuje projekt SĎC , který řeší přemostění železničního přejezdu v Polance na Odrou</t>
  </si>
  <si>
    <t>Cyklostezka Hornopolní x Varenská x Hollarova</t>
  </si>
  <si>
    <t>10/2018-04/2019</t>
  </si>
  <si>
    <t>04/2019</t>
  </si>
  <si>
    <t>OSA projekt s.r.o. na DSP, DPS, IČ a AD, projekt byl rozdělen, bude realizována jen 1 etapa (od křižovatky Varenská x Hornopolní po ul. Žerotínova), stavba zahájena, v současnosti stavební činnost přerušena z důvodu nevhodných klimatických podmínek</t>
  </si>
  <si>
    <t>Cyklotrasa Y - Průmyslová, Baarova</t>
  </si>
  <si>
    <t>03/2015</t>
  </si>
  <si>
    <t>06/2017-01/2018</t>
  </si>
  <si>
    <t>03/2018</t>
  </si>
  <si>
    <t>HaskoningDHV CR na AD, dotace odsouhlasena , projekt IROP, zahájení stavby 06/2017, kolaudace proběhla v 03/2018,  stavba vyvedena do majetku, probíhá pouze následná péče</t>
  </si>
  <si>
    <t>Cyklistické řešení na ul. Na Rovince</t>
  </si>
  <si>
    <t>HaskoningDHV CR na DSP, DPS, IČ a AD, z důvodu nevykoupeného pozemku od f. TESCO byla staregickým odborem další příprava pozastavena,</t>
  </si>
  <si>
    <t>Cyklostezka W Poruba - Krásné Pole</t>
  </si>
  <si>
    <t>01/2015</t>
  </si>
  <si>
    <t>zajišťována PD pro ÚŘ a SP, probíhá aktualizace vyjádření dotčených orgánů pro DSP, podána žádost na SP, po vydání SP bude na rákladě rozhodnutí porady vedení další příprava pozastavena a projekt bude zmařen</t>
  </si>
  <si>
    <t>Cyklistické propojení ul. 17.listopadu, VTP</t>
  </si>
  <si>
    <t>12/2014</t>
  </si>
  <si>
    <t>03/2016</t>
  </si>
  <si>
    <t>04/2018-10/2018</t>
  </si>
  <si>
    <t>zpracovaná DPS, HaskoningDHV CR  na AD, zahájení prací 03/2018, byla podána žádost o dotaci z IROP, stavba dokončena, kolaudace v 11/2018, probíhá majetkové vypořádání, bude provedena náhradní výsadba a následně bude probíhat následná péče</t>
  </si>
  <si>
    <t>Cyklotrasa F - Hulváky, Stojanovo náměstí</t>
  </si>
  <si>
    <t>10/2015</t>
  </si>
  <si>
    <t>zpracovaná DPS, Projekt 2010 na AD, v roce 2019 bude VŘ na zhotovitele</t>
  </si>
  <si>
    <t>Cyklotrasa R - Svinov, Polanka</t>
  </si>
  <si>
    <t>05/2019</t>
  </si>
  <si>
    <t>12/2019</t>
  </si>
  <si>
    <t>OSA projekt na DÚR, IČ, probíhá aktualizac vyjádření dotčených orgánů a majetkoprávní vypořádání - důvodem je změna trasy z důvodu nesouhlasu vlastníků</t>
  </si>
  <si>
    <t>NBE</t>
  </si>
  <si>
    <t>Cyklotrasa F, U - Kaminského, Ječmínkova</t>
  </si>
  <si>
    <t>10/2017</t>
  </si>
  <si>
    <t xml:space="preserve">SHB, a.s. smlouva  na DSP, DPS , AD, zpracovává se PD pro SP </t>
  </si>
  <si>
    <t>Cyklotrasa M - ul. 1.máje, Sokola Tůmy</t>
  </si>
  <si>
    <t xml:space="preserve">HaskoningDHV CR smlouva na DSP, DPS, AD, zpracovává se PD pro SP </t>
  </si>
  <si>
    <t>Cyklistické propojení ul. Poděbradova, Horova</t>
  </si>
  <si>
    <t>HaskoningDHV CR na DÚR + IČ, v roce 2019 bude VŘ na zhotovitele dalších stupňu PD</t>
  </si>
  <si>
    <t>Parkoviště Most Českobratrská</t>
  </si>
  <si>
    <t>Zhotovitel PD (DÚR,DSP,DPS) vč. IČ, AD - připravuje dokumentaci DÚR, PD se rozšiřilo o řešení elektromobility a propojení se stávajícím parkovištěm před Platem. OM řeší problematiku vlastnictví pozemků. Do dokumentace byly zapracovány změny - požadavky objednatele na propojení parkoviště před Platem, dopojení cyklostezky a umístění dokovacích stanic. Připravuje se podání žádosti o umístění stavby.</t>
  </si>
  <si>
    <t>Cyklotrasa S,M - Mečníkovova, Žákovská</t>
  </si>
  <si>
    <t>05/2017</t>
  </si>
  <si>
    <t xml:space="preserve">HaskoningDHV CR na DÚR + IČ, smlouva na DSP, DPS, AD, zpracovává se PD pro SP </t>
  </si>
  <si>
    <t>Cyklostezka ul. Želivského, Na Rovince</t>
  </si>
  <si>
    <t>04/2016</t>
  </si>
  <si>
    <t>08/2018-12/2018</t>
  </si>
  <si>
    <t>HaskoningDHV CR na DSP, IČ, DPS a AD,  bylo požádáno o dotaci z IROP, zahájena realizace stavby 08/2018, stavba dokončena, kolaudace v 12/2018, bude realizována náhradní výsadba, probíhá majetkové vypořádání</t>
  </si>
  <si>
    <t>Parkovací objekty DK POKLAD</t>
  </si>
  <si>
    <t>Objednána IČ na DÚR,</t>
  </si>
  <si>
    <t>SLO</t>
  </si>
  <si>
    <t>Zahrajová</t>
  </si>
  <si>
    <t>Vícepodlažní parkování u ZOO Ostrava</t>
  </si>
  <si>
    <t>jedná se o další rozšíření parkovacích míst u ZOO Ostrava, odbor dopravy předal IZ parkovacího domu,  pokračuje další projekční příprava - DÚR, v 09/2018 bylo požádáno o územní řízení</t>
  </si>
  <si>
    <t>Propojení cyklostezek Petřkovice</t>
  </si>
  <si>
    <t>zpracovává se  DÚR, DSP, DPS , AD, problém se získáním souhlasu vlastníka, který má zájem pouze o prodej celého pozemku, což se jeví jako ekonomicky nevýhodné</t>
  </si>
  <si>
    <t>Žižková</t>
  </si>
  <si>
    <t>Veřejný prostor mezi KB a bývalou bankou UNION, ul.Nádražní</t>
  </si>
  <si>
    <t>06/2017</t>
  </si>
  <si>
    <t xml:space="preserve"> 07/2017</t>
  </si>
  <si>
    <t>10/2017-07/2018</t>
  </si>
  <si>
    <t xml:space="preserve"> 07/2018</t>
  </si>
  <si>
    <t>Stavba realizována od 10/2017 v koordinaci se stavbami Komerční banky a.s. Stavba dokončena a zkolaudována v 07/2018. Dokončeny výsadby cibulovin. Řešení smlouvy o služebnosti. Povýsadbová péče bude hrazena z běžných výdajů.</t>
  </si>
  <si>
    <t>Rekonstrukce komunikace pro pěší v bermě řeky Ostravice</t>
  </si>
  <si>
    <t>01/2018</t>
  </si>
  <si>
    <t>09/2018-05/2019</t>
  </si>
  <si>
    <t>zpracována se DSP, DPS, vybrán zhotovitel, zahájení prací 09/2018</t>
  </si>
  <si>
    <t>PLE</t>
  </si>
  <si>
    <t>Aut. zastávka MK ul. Karla Svobody</t>
  </si>
  <si>
    <t>03/2017 vydáno ÚR, na základě nedořešených majetkoprávních vztahů podání žádosti o SP v 12/2018.</t>
  </si>
  <si>
    <t xml:space="preserve">Cyklopropojení centra s DOV </t>
  </si>
  <si>
    <t>odbor ÚHA zpracovává návrh řešení</t>
  </si>
  <si>
    <t xml:space="preserve">Nábřeží Ostravice - lokalita Most Miloše Sýkory </t>
  </si>
  <si>
    <t xml:space="preserve">stavba č.4                   10/2017-05/2018; stavba 2.1 kácení dřevin 02-03/2018; stavba 2.1 sadové úpravy 04/2018-06/2019;stavba 2.2 rekonstrukce mostního pilíře 08-11/2018; stavba č.2.3 městský mobiliář 06/2018 - 11/2018, stavba č.2.3 úpravy u loděnice 10/2018 - 05/2019;        stavba č1- kácení 02/2019, předpoklad realizace stavby od 05/2019. </t>
  </si>
  <si>
    <t>Parkoviště v Ostravě-Přívoze u tramvajové smyčky Hlučínská</t>
  </si>
  <si>
    <t>Majetková problematika vyřešena, vydáno územní rozhodnutí, podání žádosti o SP v 11/2018.</t>
  </si>
  <si>
    <t>Cyklistická trasa E Hrušov - Vrbice</t>
  </si>
  <si>
    <t>DUR a DSP převzata od města Bohumín, Zpracována DSP, podaná žádost o SP, součástí dotačního programu INTEREG, v roce 2019 bude VŘ na zhotovitele stavby</t>
  </si>
  <si>
    <t>Lokality pro bikesharing</t>
  </si>
  <si>
    <t>Jedná se o přípravu lokalit pro umístění stanic bikesharingu,vyřízeny povolení pro umístěny pevných překážek, vybudovány plochy pro stanice, předáno na odbor majetkový k navedení do majetku</t>
  </si>
  <si>
    <t>Modernizace podchodu u tranvajové zastávky Důl Hlubina</t>
  </si>
  <si>
    <t xml:space="preserve">zhotovitelem předána DÚR na základě SOD č. 3085/2017/OI/VZKÚ, řeší se vlastnický vztah k překládané kanalizaci na ul. Místecké  </t>
  </si>
  <si>
    <t>Kanclíř</t>
  </si>
  <si>
    <t>Rekonstrukce podchodu pod ul. Místeckou</t>
  </si>
  <si>
    <t>v 01/2018 uzavřena smlouva o dílo a příkazní na zpracování DÚR a zajištění ÚR, předán koncept DÚR, příprava podkladů pro územní řízení, uzavřeny smlouvy o připojení se spol. ČEZ Distribuce, řešení výkupu pozemku Vítkovice a.s., řešení vlastnických vztahů dešťová kanalizace</t>
  </si>
  <si>
    <t>Záchytné parkoviště Kolonie Jeremenko ul. Moravská, Místecká</t>
  </si>
  <si>
    <t xml:space="preserve">práce na DÚR dle SOD č. 1282/2018/OI/VZKÚ byly po dočasném přerušení obnoveny a po odsouhlašení konceptu DÚR byl dne 3.12.2018 předan OI čistopis DÚR a podána žádost o vydání ÚR na ÚHA a SŘ  </t>
  </si>
  <si>
    <t>Záchytné parkoviště Jeremenko ul. Výstavní</t>
  </si>
  <si>
    <t>---</t>
  </si>
  <si>
    <t>požadavek na VZ zrušen</t>
  </si>
  <si>
    <t>Propojení cyklostezek Polanka nad Odrou - Stará Bělá</t>
  </si>
  <si>
    <t>projojení stávajících cyklostezek mezi Starou Bělou a Polankou, uzavřena smlouva na DuR, DSP, DPS, IČ, AD</t>
  </si>
  <si>
    <t>Městský mobiliář</t>
  </si>
  <si>
    <t>umístění mobiliáře na Smetanově nám. Realizace pozastavena.</t>
  </si>
  <si>
    <t>OdPa - 2221 - Provoz veřejné silniční dopravy</t>
  </si>
  <si>
    <t xml:space="preserve">Přestupní uzel Hulváky - II. et. </t>
  </si>
  <si>
    <t>Stavba byla sloučena se stavbou "Rekonstrukce křižovatky ul. 28. října, sil. II/479 S MK ul. Železáresnká a  a Sokola Tůmy v Ostravě"). Zpracovatel PD - DÚR, DSP, DPS odevzadl koncept PD - DÚR. Řeší se majetkové vztahy ve věci výkupu pozemků.</t>
  </si>
  <si>
    <t>Ekologizace veřejné dopravy - Ostrava-Poruba</t>
  </si>
  <si>
    <t>Zhotovitel PD - DÚR odevzdal oba její koncepty (tramvajová trasa I., tramvajová trasa II.). Dokončuje se zapracování připomínek do dokumentace trasy I. a byla podána EIA na KÚ. Stavba je v kolizi s vydaným ÚR pro developerský záměr. Na základě úspěšného jednání tato společnost připravuje novou PD pro změnu vydaného ÚR. Probíhá posouzení vlivů na životní prostředí (EIA) stavby. Ze zjišťovacího řízení na KÚ MSK se připravuje dokumentace pro velké řízení EIA.</t>
  </si>
  <si>
    <t>Rekonstrukce tramvajových zastávek Důl Odra</t>
  </si>
  <si>
    <t>IIQ/2019</t>
  </si>
  <si>
    <t>09/2018 zhotovitelem předána DÚR na základě SOD č. 3231/2017/OI/VZKÚ, probíhá územní řízení.</t>
  </si>
  <si>
    <t>Rekonstrukce a revitalizace nám. Republiky</t>
  </si>
  <si>
    <t xml:space="preserve">V průběhu realizace dokumentace DÚR bylo zjištěno v rámci nového dopravního modelu a jednání s PČR, DI, že okružní křižovatka bude činit problémy v průjezdnosti, proto byla ze zhotovitelem uzavřena smluva na studii proveditelnosti. Výsledkem bude vyhodnocení nejvhodnější varianty ze 3 řešení, včetně návrhu okružní křižovatky. V prosinci 2018 se  pokračovalo v řešení křišovatky s ohledem na výsledek uvedené studie. </t>
  </si>
  <si>
    <t>OdPa - 2229 - Ostatní záležitosti v silniční dopravě</t>
  </si>
  <si>
    <t>Karásek</t>
  </si>
  <si>
    <t>Inteligentní zastávky - II. etapa</t>
  </si>
  <si>
    <t>09/2019</t>
  </si>
  <si>
    <t>02/2020-062020</t>
  </si>
  <si>
    <t>zahájená příprava II. etapy, uzavřené smlouvy o připojení na distribuční soustavu elektrické energie, zpracován podklad pro výběr zhotovitele PD, zahájen opakovaný výběr zhotovitele</t>
  </si>
  <si>
    <t>Zkušební plocha pro motocykly Ostrava-Přívoz</t>
  </si>
  <si>
    <t xml:space="preserve">Zpracována DÚR na základě SOD č. 2296/2018/OI/VZKÚ, 02/2019 žádost o územní rozhodnutí </t>
  </si>
  <si>
    <t>OdPa - 2271 - Ostatní dráhy</t>
  </si>
  <si>
    <t>Tramvajové mosty ul. Plzeňská</t>
  </si>
  <si>
    <t>06/2014</t>
  </si>
  <si>
    <t>04/2015</t>
  </si>
  <si>
    <t>Výstavba tramvajové smyčky Ostrava - Výstaviště</t>
  </si>
  <si>
    <t>stavba je projekčně rozdělena na dvě části, je zpracovaná PD na demolici stávající tramvajové smyčky Výstaviště, vydáno rozhodnutí na provedení odstranění stavby, proběhlo výběrové řízení na druhou část - zpracovalete PD výstavby nové tramvajové smyčky - nikdo se nepřihlásil</t>
  </si>
  <si>
    <t>OdPa - 2310 - Pitná voda</t>
  </si>
  <si>
    <t xml:space="preserve">Rekonstrukce ÚV Nová Ves </t>
  </si>
  <si>
    <t>příprava soutěže na zpracování PD</t>
  </si>
  <si>
    <t>Mikula</t>
  </si>
  <si>
    <t>Rekonstrukce vodovodu ul. Staňkova</t>
  </si>
  <si>
    <t>08/2001</t>
  </si>
  <si>
    <t xml:space="preserve">smlouva s Lesy ČR je uzavřena, v současné době probíhají jednání s dědici pozemků. požádána o připomínky, v případě, že se nevyjádří bude upraven rozsah DSP </t>
  </si>
  <si>
    <t>PRO</t>
  </si>
  <si>
    <t>Kanalizace a vodovod ul. Frankova</t>
  </si>
  <si>
    <t>05/2012</t>
  </si>
  <si>
    <t>05/2017-02/2019</t>
  </si>
  <si>
    <t>probíhá realizace stavby</t>
  </si>
  <si>
    <t>Janus</t>
  </si>
  <si>
    <t>Vodojem Záhumenice - nápajecí kabel</t>
  </si>
  <si>
    <t>na základě požadavku OVaK stavba zrušena</t>
  </si>
  <si>
    <t>MAR</t>
  </si>
  <si>
    <t>Noga</t>
  </si>
  <si>
    <t>Rekonstrukce vodovodu a kanalizace Martinovská</t>
  </si>
  <si>
    <t>05/2013</t>
  </si>
  <si>
    <t>zpracována PD-DSP, vydáno SP, příprava podkladů pro zadávací řízení na dodavatele stavby</t>
  </si>
  <si>
    <t>Rekonstrukce vodovodu VTP Ostrčilova</t>
  </si>
  <si>
    <t>zpracována PD-DÚR, řeší se majetkoprávní vztahy, změna trasy vodovodu</t>
  </si>
  <si>
    <t>Příprava VH staveb - LJ</t>
  </si>
  <si>
    <t>průběžně</t>
  </si>
  <si>
    <t>práce na projektech dle harmonogramu</t>
  </si>
  <si>
    <t>Hrušková</t>
  </si>
  <si>
    <t>Příprava VH staveb - PH</t>
  </si>
  <si>
    <t>zpracování PD a zajištění územních rozhodnutí a stavebních povolení pro výstavbu vodovodů</t>
  </si>
  <si>
    <t>Příprava VH staveb - PN</t>
  </si>
  <si>
    <t>Příprava VH staveb - RK</t>
  </si>
  <si>
    <t>Frait</t>
  </si>
  <si>
    <t>Příprava VH staveb - ZF</t>
  </si>
  <si>
    <t>průběžné plnění</t>
  </si>
  <si>
    <t>Vodovod P. Křičky</t>
  </si>
  <si>
    <t>01/2009</t>
  </si>
  <si>
    <t>zpracována PD-DSP, vydáno SP, podepsána SoD, probíhá realizace sravby</t>
  </si>
  <si>
    <t>Příprava VH staveb - DK</t>
  </si>
  <si>
    <t>Rek. vodovodu ul. Michálkovická, Petřvaldská</t>
  </si>
  <si>
    <t>05/2009</t>
  </si>
  <si>
    <t>11/2010</t>
  </si>
  <si>
    <t>01/2017-05/2019</t>
  </si>
  <si>
    <t>Rekonstrukce vododovodu a kanalizace na ul. Čs. legií a nám. Msgre Šrámka</t>
  </si>
  <si>
    <t>12/2020</t>
  </si>
  <si>
    <t>platné SP, běží soutěž na výběr zhotovitele 01/2019, realizace stavby 2019</t>
  </si>
  <si>
    <t>Rekonstrukce vodovodu a kanalizace ul. Českobratrská a Sadová a Úprava povrchů ul. Českobratrská v úseku Nádražní-Sokolská třída, část 1-ul.Českobratrská</t>
  </si>
  <si>
    <t>04/2017-10/2017</t>
  </si>
  <si>
    <t>realizace stavby ukončena, vydán kolaudační souhlas, podklady předány na majetkový odbor</t>
  </si>
  <si>
    <t>Rekonstrukce kanalizace a vodovodu ul. Moravská</t>
  </si>
  <si>
    <t xml:space="preserve"> ---</t>
  </si>
  <si>
    <t>04/2015 09/2015</t>
  </si>
  <si>
    <t>zpracována PD-DSP, vydána stavební povolení, příprava podkladů pro zadávací řízení na dodavatele stavby</t>
  </si>
  <si>
    <t>Rekonstrukce vodovodu Marianskohorská</t>
  </si>
  <si>
    <t>02/2015</t>
  </si>
  <si>
    <t>11/2015-03/2019</t>
  </si>
  <si>
    <t>Rekonstrukce vodovodu a kanalizace Bartovice</t>
  </si>
  <si>
    <t>je zpracována dokumentace pro změnu stavebního povolení, vydáno SP, DPS (koordinace s komunikacemi),  probíhá vyhodnocování podaných nabídek,  podepsána sml se zhotovitelem</t>
  </si>
  <si>
    <t>Rekonstrukce násosek Důlňák</t>
  </si>
  <si>
    <t>10/2016</t>
  </si>
  <si>
    <t>03/2018-04/2019</t>
  </si>
  <si>
    <t>Posílení vodovodu ul. Na Rovince, DN 300</t>
  </si>
  <si>
    <t>03/2017-11/2018</t>
  </si>
  <si>
    <t>stavební práce ukončeny, ve 12/2018 uzavřen dodatek ke sml., stavba bude předána a bude požádáno kolaudační souhlas</t>
  </si>
  <si>
    <t>Rek. vodovodu a kanalizace v ul. Sokola Tůmy</t>
  </si>
  <si>
    <t>03/2018-12/2018</t>
  </si>
  <si>
    <t>realizace stavby dokončena, příprava podkladů na podání žádosti o kolaudační rozhodnutí (OVAK)</t>
  </si>
  <si>
    <t>Monitorovací šachta Slovan</t>
  </si>
  <si>
    <t>01/2016</t>
  </si>
  <si>
    <t>01/2017</t>
  </si>
  <si>
    <t>06/2017-08/2018</t>
  </si>
  <si>
    <t>stavba dokončena, předáno na majetkový odbor</t>
  </si>
  <si>
    <t>Rek. vodovodu a kanalizace ul. Českobratrská a Sadová a Úprava povrchů ul. Českobratsrská v úseku Nádražní-Sokolská třída, č. 2 - ul. Sadová</t>
  </si>
  <si>
    <t>zpracována DSP+-DPS, vydáno SP,  probíhá aktualizace podkladů pro výběr zhotovitele stavby</t>
  </si>
  <si>
    <t>POL
POR</t>
  </si>
  <si>
    <t>Rekonstrukce vodovodu Přemyšov-Poruba</t>
  </si>
  <si>
    <t>04/2012, 03/2013</t>
  </si>
  <si>
    <t>05/2014, 07/2014</t>
  </si>
  <si>
    <t xml:space="preserve">zpracována DSP+-DPS, vydáno SP, probíhá výběrové řízení na zhotovitele stavby </t>
  </si>
  <si>
    <t>LHO</t>
  </si>
  <si>
    <t>Rekonstrukce vodovodu ul. Televizní</t>
  </si>
  <si>
    <t>02/2017</t>
  </si>
  <si>
    <t>04/2018-09/2018</t>
  </si>
  <si>
    <t>stavební práce realizoval MOb, stavba ve 12/2018 předána na majetkový odbor</t>
  </si>
  <si>
    <t>MIC</t>
  </si>
  <si>
    <t>Vodovod ul. Vrublova</t>
  </si>
  <si>
    <t>04/2020-08/2020</t>
  </si>
  <si>
    <t>11/2020</t>
  </si>
  <si>
    <t>je zpracována dokumentace pro územní rozhodnutí , podána žádost o vydání ÚR, v 11/2018 zahájeno územní řízení, 7.12.2018 vydáno UR, probíhají práce na DSP</t>
  </si>
  <si>
    <t>Rekonstrukce vodovodu ul. Přemyslovců</t>
  </si>
  <si>
    <t>zpracována DUR, podána žádost o vydání územního rozhodnutí, probíhá územní řízení</t>
  </si>
  <si>
    <t>Vodní zdroj Ještěrka I</t>
  </si>
  <si>
    <t>0</t>
  </si>
  <si>
    <t>04/2016-04/2019</t>
  </si>
  <si>
    <t>probíhá 3. rok monitoringu jímacího území vodního zdroje Ještěrka I</t>
  </si>
  <si>
    <t>Rušení vodovodního řadu DN 100 ul. Bohumínská, přepojení přípojek</t>
  </si>
  <si>
    <t>zpracována DÚR</t>
  </si>
  <si>
    <t>Rekonstrukce vodovodu ul. 17 listopadu</t>
  </si>
  <si>
    <t>01/2021-01/2022</t>
  </si>
  <si>
    <t>12/2022</t>
  </si>
  <si>
    <t>zpracována DÚR, vyřizuje se ÚR</t>
  </si>
  <si>
    <t>OdPa - 2321 - Odvádění a čištění odpadních vod a nakládání s kaly</t>
  </si>
  <si>
    <t>Kanalizace Folvarek</t>
  </si>
  <si>
    <t>10/2002</t>
  </si>
  <si>
    <t>12/2009</t>
  </si>
  <si>
    <t>04/2015-08/2017</t>
  </si>
  <si>
    <t>Plošná kanalizace-Michálkovice (1. a 2. et.)</t>
  </si>
  <si>
    <t>03/2003</t>
  </si>
  <si>
    <t>05/2005</t>
  </si>
  <si>
    <t>11/2017-11/2018</t>
  </si>
  <si>
    <t xml:space="preserve">ukončena realizace 1. etapy, ukončena realizace části 2. etapy - odkanalizování ul. Sládečkova, Šmilovského, Petřvaldská, příprava na podání žádosti o kolaudační rozhodnutí (OVAK); dále v 07/2018 změna koncepce odkanalizování zbylé části MO, příprava zadání pasportu stávajících kanalizací, následně studie proveditelnosti </t>
  </si>
  <si>
    <t>Prodloužení sběrače B do Radvanic</t>
  </si>
  <si>
    <t>04/2003</t>
  </si>
  <si>
    <t>03/2006</t>
  </si>
  <si>
    <t>02/2018-09/2020</t>
  </si>
  <si>
    <t>probíhá realizace stavby, průběžné plnění, část (rekonstrukce) hrazena z prostředků MF</t>
  </si>
  <si>
    <t>Kanalizace Bartovice</t>
  </si>
  <si>
    <t>02/2005</t>
  </si>
  <si>
    <t>07/2011-06/2016</t>
  </si>
  <si>
    <t>07/2016</t>
  </si>
  <si>
    <t>UKONČENO, předáno na majetkový odbor</t>
  </si>
  <si>
    <t>Kanalizace Plesná - Žižkov</t>
  </si>
  <si>
    <t>07/2003</t>
  </si>
  <si>
    <t>10/2005</t>
  </si>
  <si>
    <t>10/2016-05/2018</t>
  </si>
  <si>
    <t>stavba dokončena a předána, probíhá kolaudační řízení</t>
  </si>
  <si>
    <t>KPO</t>
  </si>
  <si>
    <t>Kanalizace Krásné Pole - II. et.</t>
  </si>
  <si>
    <t>11/2005</t>
  </si>
  <si>
    <t>03/2010</t>
  </si>
  <si>
    <t>2009-2011      2014-2016</t>
  </si>
  <si>
    <t>01/2011 12/2016</t>
  </si>
  <si>
    <t>Odkanalizování O.-Přívozu na ÚČOV - 2.et.,2.část</t>
  </si>
  <si>
    <t>12/2008</t>
  </si>
  <si>
    <t>03/2019-11/2019</t>
  </si>
  <si>
    <t>realizační dokumentace zpracována, příprava na soutěž na realizaci</t>
  </si>
  <si>
    <t>Kanalizace Hrabová - 4-5-6.stavba+odlehčení</t>
  </si>
  <si>
    <t>06/1997</t>
  </si>
  <si>
    <t>06/2009 06/2010</t>
  </si>
  <si>
    <t>2013-2015</t>
  </si>
  <si>
    <t>01/2015 01/2015</t>
  </si>
  <si>
    <t>Rekonstrukce ÚČOV Ostrava</t>
  </si>
  <si>
    <t>09/2006</t>
  </si>
  <si>
    <t>03/2018-03/2019</t>
  </si>
  <si>
    <t>Petřkovice - kanalizační stoka T, část B, IV a V. etapa</t>
  </si>
  <si>
    <t>02/2020-12/2021</t>
  </si>
  <si>
    <t>02/2022</t>
  </si>
  <si>
    <t>je zpracována dokumentace pro územní rozhodnutí , řeší se majetkoprávní vztahy, aktualizace IČ, podána žádost o UR (10/2018), probíhá územní řízení</t>
  </si>
  <si>
    <t>Kanalizace splašková Plesná-II.et. 2.část</t>
  </si>
  <si>
    <t>2019-2021</t>
  </si>
  <si>
    <t>ve 12/2018 vydána všechna potřebná rozhodnutí, připraven  požadavek na výběrové řízení na zhotovitele stavby.</t>
  </si>
  <si>
    <t>Kanalizace Kunčičky</t>
  </si>
  <si>
    <t>10/2011</t>
  </si>
  <si>
    <t>12/2019-12/2020</t>
  </si>
  <si>
    <t>01/2021</t>
  </si>
  <si>
    <t>vydáno stavební povolení</t>
  </si>
  <si>
    <t>Kanalizace Hrušov SANACE</t>
  </si>
  <si>
    <t>10/2009 s platností do 7/2013</t>
  </si>
  <si>
    <t>z důvodu nedořešených majetkoprávních vztahů v mezidobí přípravy stavby cca 8 let došlo k zániku ÚR, v lokalitě byla v tomto období také zahájena a zrealizována řada projektů, které měly vliv na koncepci odkanalizování daného území. Z uvedených důvodů bylo nutné přistoupit k přepracování již rozpracované PD. V současné době probíhá zpracování nové DÚR</t>
  </si>
  <si>
    <t>Odkanalizování jižní části Svinova (SANACE)</t>
  </si>
  <si>
    <t xml:space="preserve">02/2008 </t>
  </si>
  <si>
    <t>02/2011, 02/2017, 03/2011, 05/2010, 08/2015</t>
  </si>
  <si>
    <t>zpracována DSP, vydáno SP, zpracována DPS,   zpracována aktualizace podkladů pro zadání VZ na realizaci stavby dle požadavků a doporučení OVaK a.s. a předána OSR MMO, projektant zpracoval aktualizovaný rozpočet a soupis stavebních prací, dodávek a služeb pro VZ dle vyhl.č.169/2016 Sb. a předal 29.3.2018 na odbor stregického rozvoje MMO. Podklady pro zadání výběrového řízení na zhotovitele stavby předány na odbor VZKÚ, stavba spolufinancovaná a zadávaná Ministerstvem financí ČR.</t>
  </si>
  <si>
    <t>Kanalizace Heřmanice (Vrbická, Záblatská) SANACE</t>
  </si>
  <si>
    <t>11/2007</t>
  </si>
  <si>
    <t>zpracována DSP, vydáno stavební povolení, zpracována DSP+DPS; zpracována dokumentace pro provádění stavby, zpracována aktualizace podkladů pro zadání veř. zak. na realizaci stavby dle požadavků a doporučení OVAK a jednání s MF/MPO ČR a předána OSR MMO</t>
  </si>
  <si>
    <t>Čermák</t>
  </si>
  <si>
    <t>Koblov - plošná kanalizace SANACE</t>
  </si>
  <si>
    <t>vybrán zhotovitel PD - HUTNÍ PROJEKT OSTRAVA a.s., 7.2.2011 - převzata DÚR, požádáno o územní rozhodnutí, přerušeno územní říz.- nutnost uzavření smluv s novými vlastníky plynovovdu. V rámci aktualizace vyj. - RWE z důvodu změny energet. zákona (zamítá původní vyjádření po době platnosti) vzneslo nové požadavky, které vyžadují změny v projektové dokumentaci.OSS MMO zamítl žádost o prodloužení lhůty pro doplnění podkladů. Od zpracování DÚR změny ve vyhlášce č. 499/2006 Sb. o dokumentaci staveb. Stavba zahrnuta do "Sanace a rek. kanaliz." TDS - OVAK a.s. řeší uzavírání chybějících smluvních vztahů mezi RWE a vlastníky dotčených pozemků. Uzavřeny smlouvy z důvodu přeložek plynárenských zařízení, v 06/2017 RMO schválila dodatek k SOD na aktualizaci DÚR; zpracovává se aktualizace DÚR  vč. zajišťování souhlasů k provedení stav. záměru dle nové legislativy</t>
  </si>
  <si>
    <t>Kanalizace Proskovice - propojení</t>
  </si>
  <si>
    <t>11/2016</t>
  </si>
  <si>
    <t>vydáno ÚR, vybrán zhotovitele DSP (HydroIdea), projektuje se</t>
  </si>
  <si>
    <t>probíhá realizace stavby (RN včetně II. etapy)</t>
  </si>
  <si>
    <t>Rek. kanalizace a vodovodu Svinov - Bílovecká</t>
  </si>
  <si>
    <t>01/2008</t>
  </si>
  <si>
    <t>06/2009 02/2014</t>
  </si>
  <si>
    <t>06/2015-10/2017</t>
  </si>
  <si>
    <t>Kanalizace ul. Zvěřinská</t>
  </si>
  <si>
    <t>02/2006</t>
  </si>
  <si>
    <t>10/2007</t>
  </si>
  <si>
    <t>SP, (SANACE), čeká se na vypsání MF</t>
  </si>
  <si>
    <t>Kanalizace Slívova - Jan Maria</t>
  </si>
  <si>
    <t>Heřmanice - rekonstrukce vodovodu a kanalizace, lokalita Bučina</t>
  </si>
  <si>
    <t>12/2015</t>
  </si>
  <si>
    <t>2021-2023</t>
  </si>
  <si>
    <t>2024</t>
  </si>
  <si>
    <t xml:space="preserve">zpracována DPS, vydáno SP, s realizací kanalizace bude možné začít až po dokončení stavby „Odkanalizování Heřmanic - spádová oblast Vrbická - Záblatská“, která je zařazena do dotačního titulu SANACE. </t>
  </si>
  <si>
    <t>Zrušení vyústění kanalizace na Sovinci</t>
  </si>
  <si>
    <t xml:space="preserve">vydáno ÚR, vydáno SP; řešení majetkoprávních vztahů s novými vlastníky, nový vlastník dosud zamítavé stanovisko. Projednání změny trasy s majiteli sousedících pozemků, což znamená přepracování PD z důvodu nutnosti změny územního rozhodnutí a stavebního povolení. Proběhlo jednání s novými vlastníky pozemků za účasti zástupce ved. OI. Nový vlastník ještě celou situaci zváží, v 06/2017 proběhlo další jednání za účasti vedoucích, kde byl vlastníkům stanoven termín konečného vyjádření do 30.6.2017.  Nový vlastník posílá nové, nadstandartní požadavky pro souhlas  s realizací stavby - jak technické, tak finanční za zřízení služebnosti inž. sítě - tyto požadavky předány na LPO MMO k posouzení. Projektant zajistil pro změnu trasy v úseku Š14-Š15 v souladu s právním posouzením souhlasy s vlastníky sousedních pozemků , OVAK předal IZ -aktualizaci č.2, TDS předal projektantovi budoucí smlouvy o smlouvě budoucí o zřízení služebnosti inž. sítě pro vlastníky v úseku změny dle nových vzorů, zpracován materiál pro RM - dodatek 5 na aktualizaci PD dle IZ č. 2 ., tento 5.6.2018 RM schválila, v 09/2018 odevzdaná PD DÚR změny trasy, podaná žádost o ÚR změny trasy - vydáno ÚR v 11/2018, čeká se na nabytí právní moci, následně zpracování DSP změny trasy  </t>
  </si>
  <si>
    <t>Kanalizace Nová Bělá</t>
  </si>
  <si>
    <t>02/2019
04/2020
10/2017</t>
  </si>
  <si>
    <t>12/2019
04/2021
02/2019</t>
  </si>
  <si>
    <t>4/2025-4/2027
12/2025-3/2026
3/2019-11/2020</t>
  </si>
  <si>
    <t>06/2022
06/2020
02/2021</t>
  </si>
  <si>
    <t>II. etapa - podána žádost o UR, přerušeno řízení - doplnění dokladů
dešťové vody - řeší se množství vypouštěných vod do vodoteče (lesy ČR), bude roční měření průtoku vod pro vyhodnocení vtoku do toku
III. etapa - podána žádost o SP, probíhá stavební řízení</t>
  </si>
  <si>
    <t>zpracování PD a zajištění územních rozhodnutí a stavebních povolení pro výstavbu kanalizací</t>
  </si>
  <si>
    <t xml:space="preserve">Oprava kanalizace ul. Hradní </t>
  </si>
  <si>
    <t>06/2011</t>
  </si>
  <si>
    <t>SP, (SANACE) - podklady předány na MF, čeká se na vypsání VZ (předpoklad 2020).</t>
  </si>
  <si>
    <t xml:space="preserve">Rekonstrukce kanalizace ul. Mánesova </t>
  </si>
  <si>
    <t>04/2011</t>
  </si>
  <si>
    <t>04/2018-11/2018</t>
  </si>
  <si>
    <t>probíhá kolaudační řízení</t>
  </si>
  <si>
    <t>Rek. ČSOV Pašerových, kanalizace ul. Grmelova</t>
  </si>
  <si>
    <t>08/2019</t>
  </si>
  <si>
    <t>01/2020-12/2020</t>
  </si>
  <si>
    <t>aktualizuje se PD</t>
  </si>
  <si>
    <t>Kanalizace a ČOV Koblov</t>
  </si>
  <si>
    <t>07/2019-07/2020</t>
  </si>
  <si>
    <t>vydáno SP, připravuje se soutěž na realizaci (01/2019)</t>
  </si>
  <si>
    <t xml:space="preserve">Rekonstrulce kanalizace v ul. Cihelní </t>
  </si>
  <si>
    <t>02/2011</t>
  </si>
  <si>
    <t>07/2011,  09/2017</t>
  </si>
  <si>
    <t>10/2018-09/2019</t>
  </si>
  <si>
    <t>zpracována DSP+DPS, vydáno SP. Stavba byla RM usn č.05943/RM1418//86 z 03/2017 vyčleněna z projektu "SANACE" spolufinacovaného MF ČR. Předáno staveniště zhotoviteli, probíhá realizace stavby.</t>
  </si>
  <si>
    <t>Rekonstrukce DN 1 a 3 Přívoz</t>
  </si>
  <si>
    <t>11/2016-12/2020</t>
  </si>
  <si>
    <t>Kanalizace Hrušov - osady</t>
  </si>
  <si>
    <t>11/2008</t>
  </si>
  <si>
    <t>11/2011, 6/2017 - prodlouženo do 05/2023</t>
  </si>
  <si>
    <t>09/2018-12/2019</t>
  </si>
  <si>
    <t>Odkanalizování Heřmanic ul. Parcelní</t>
  </si>
  <si>
    <t>04/2010</t>
  </si>
  <si>
    <t>11/2016-11/2017</t>
  </si>
  <si>
    <t>stavba zrealizována a převzata,  vydán kolaudační souhlas, v 05/2018 stavba předána majetkovému odboru</t>
  </si>
  <si>
    <t>04/2019-2020</t>
  </si>
  <si>
    <t>Rekonstrukce kanalizace ul. Křižíkova</t>
  </si>
  <si>
    <t>12/2011</t>
  </si>
  <si>
    <t>SANACE - pozastaveno z důvodu možnosti získání dotace</t>
  </si>
  <si>
    <t>Rekonstrukce kanalizace na nám. SNP</t>
  </si>
  <si>
    <t>07/2011</t>
  </si>
  <si>
    <t>08/2012</t>
  </si>
  <si>
    <t>07/2016-10/2017</t>
  </si>
  <si>
    <t>ukončena realizace stavby, vydán kolaudační souhlas, stavba vyvedena na majetek v 02/2018</t>
  </si>
  <si>
    <t>Rekonstrukce kanalizace ul. Hrušovská a ul. U Parku</t>
  </si>
  <si>
    <t>10/2012</t>
  </si>
  <si>
    <t>Rekonstrukce kanalizace v ul. K.H.Máchy</t>
  </si>
  <si>
    <t>09/2017-05/2018</t>
  </si>
  <si>
    <t>Rekonstrukce vodovodu a kanalizace ul. Českobratrská a Sadová a Úprava povrchů ul. Českobratrská v úseku Nádražní-Sokolská třída,část 1-ul.Českobratrská</t>
  </si>
  <si>
    <t>realizace stavby ukončena, vydán kolaudační souhlas,  podklady předány na majetkový odbor</t>
  </si>
  <si>
    <t>Mariánské Hory a Hulváky - rekonstrukce kanalizace</t>
  </si>
  <si>
    <t>03/2011</t>
  </si>
  <si>
    <t>02/2012</t>
  </si>
  <si>
    <t>2017-2020</t>
  </si>
  <si>
    <t>Rek. kanalizace Soukenická,Valchařská,Gorkého</t>
  </si>
  <si>
    <t>05/2011</t>
  </si>
  <si>
    <t>Odlehčovací stoka Muglinovská</t>
  </si>
  <si>
    <t>07/2013</t>
  </si>
  <si>
    <t>zpracována PD-DSP, vydáno stavební povolení, zadávací řízení na dodavatele stavby ukončeno, podepsána SoD</t>
  </si>
  <si>
    <t>Rekonstrukce kanalizace a vodovodu ul.Moravská</t>
  </si>
  <si>
    <t>zpracována PD-DSP, vydáno stavební povolení, aktualizace rozpočtu a soupisu prací, příprava podkladů pro zadávací řízení na dodavatele stavby</t>
  </si>
  <si>
    <t>Rekonstrukce kanalizace ul. Klasná</t>
  </si>
  <si>
    <t>zpracována PD-DSP, vydáno SP, podepsána SoD, dokončena realizace a přejímka stavby, příprava podkladů pro kolaudaci stavby</t>
  </si>
  <si>
    <t>Rekonstrukce ČS Provozní</t>
  </si>
  <si>
    <t>05/2018-06/2019</t>
  </si>
  <si>
    <t>Probíhá realizace stavby</t>
  </si>
  <si>
    <t>Rekonstrukce kanalizace ul. Jahodova</t>
  </si>
  <si>
    <t>02/2018</t>
  </si>
  <si>
    <t>04/2019-10/2020</t>
  </si>
  <si>
    <t>podána žádost o UR+SP, část díla - Úprava chráničky pod ul. Koblovská byla zrealizována, probíhá stavební řízení</t>
  </si>
  <si>
    <t>Rekonstrukce čerpací stanice Hlučínská</t>
  </si>
  <si>
    <t>Rek. čerpadel ČSMPV do aktivace ÚČOV</t>
  </si>
  <si>
    <t>09/2016-05/2018</t>
  </si>
  <si>
    <t>ČOV Heřmanice I – česle</t>
  </si>
  <si>
    <t>08/2018-08/2019</t>
  </si>
  <si>
    <t>probíhá realizace</t>
  </si>
  <si>
    <t>Rekonstrukce kanalizace v ul. Junácká</t>
  </si>
  <si>
    <t>09/2015</t>
  </si>
  <si>
    <t>08/2016-03/2018</t>
  </si>
  <si>
    <t>ukončena realizace stavby, vydán kolaudační souhlas, stavba vyvedena na majetek v 06/2018</t>
  </si>
  <si>
    <t>Rek. vodovodu a kanalizace Na Druhém, Pěší</t>
  </si>
  <si>
    <t>01/2017-09/2017</t>
  </si>
  <si>
    <t>v 09/2017 stavba převzata, vydán kolaudační souhlas, v 12/2017 stavba+T302</t>
  </si>
  <si>
    <t>Petřkovice - kanalizační stoky, odkanalizování obceč - část B - II. a III. etapa</t>
  </si>
  <si>
    <t>08/2017-07/2018</t>
  </si>
  <si>
    <t>OVA</t>
  </si>
  <si>
    <t>Rekonstrukce kanalizace v ul. Svatoplukova</t>
  </si>
  <si>
    <t>02/2018-07/2018</t>
  </si>
  <si>
    <t>Ul. Husarova - nová stoka DN 250</t>
  </si>
  <si>
    <t>08/2017 - 06/2018</t>
  </si>
  <si>
    <t>Realizace stavby ukončena, vydán kolaudační souhlas,  stavba bude předána na odbor majetkový v 10/2018</t>
  </si>
  <si>
    <t>Rekonstrukce kanalizace ul. Hájkova</t>
  </si>
  <si>
    <t xml:space="preserve">realizace stavby ukončena, probíhá příprava podkladů pro podání žádosti o vydání kolaudačního souhlasu </t>
  </si>
  <si>
    <t>Cvičná louka Proskovice</t>
  </si>
  <si>
    <t>07/2017-11/2017</t>
  </si>
  <si>
    <t>realizace ukončena, zkolaudováno, 26.7.2018 vyvedeno do majetku</t>
  </si>
  <si>
    <t>Kanalizační síť DIZ Vítkovice</t>
  </si>
  <si>
    <t>zpracována PD-DSP, vydáno SP, podepsána SoD, zahájena realizace stavby - realizace stavby přerušena, změna trasy kanalizace, probíhá zpracování PD pro změnu stavby a  řízení o změně stavby</t>
  </si>
  <si>
    <t>Dostavba kanalizace v ul. Chrobákova</t>
  </si>
  <si>
    <t>05/2018-01/2019</t>
  </si>
  <si>
    <t>Rekonstrukce kanalizace ul. Výstavní</t>
  </si>
  <si>
    <t>11/2018-12/2019</t>
  </si>
  <si>
    <t>02/2020</t>
  </si>
  <si>
    <t>Odkanal. lokality Na Pastvinách</t>
  </si>
  <si>
    <t>08/2018-05/2019</t>
  </si>
  <si>
    <t>v 08/2018 předáno staveniště, probíhá realizace stavby</t>
  </si>
  <si>
    <t>Přepojování kanal.přípojek při výstavbě oddílné kanalizace</t>
  </si>
  <si>
    <t>2020-2024</t>
  </si>
  <si>
    <t>2025</t>
  </si>
  <si>
    <t>jedná se o finanční zdroj, který bude čerpán pro potřeby přepojování kanalizačních přípojek v průběhu realizace VH staveb</t>
  </si>
  <si>
    <t>Rekonstrukce kanalizace v ul. 1. máje u plynojemu MAN</t>
  </si>
  <si>
    <t>2/2019 - 9/2020</t>
  </si>
  <si>
    <t>probíhá výběrové řízení na zhotovitele stavby, uzavřena smlouva se zhotovitelem, v 02/2019 bude předání staveniště</t>
  </si>
  <si>
    <t>Obnovení koryta DVT Muglinovský potok</t>
  </si>
  <si>
    <t>03/2014, 08/2015</t>
  </si>
  <si>
    <t>zpracována DSP+-DPS, vydáno SP, aktualizovány podklady pro výběr zhotovitele stavby</t>
  </si>
  <si>
    <t>Rek sběrače D Přívoz</t>
  </si>
  <si>
    <t>03/2019-12/2019</t>
  </si>
  <si>
    <t>Odstranění septiku v ul. Na Liščině a rekonstrukce vodovodu ul. Bažantí</t>
  </si>
  <si>
    <t>předány průzkumné práce, zpracovává se DÚR</t>
  </si>
  <si>
    <t>Odstranění výpusti Těšínská II</t>
  </si>
  <si>
    <t xml:space="preserve">  -</t>
  </si>
  <si>
    <t>2022</t>
  </si>
  <si>
    <t>PD zpracována, povolení bude na ohlášení udržovacích prací, realizace až v 2021 (SS MSK neumožní vstup do komunikace), podána žádost o odstranění stavby</t>
  </si>
  <si>
    <t>Rekonstrukce vodovodu a dostavba kanalizace v ulici Krásnopolská</t>
  </si>
  <si>
    <t>06/2020-11/2021</t>
  </si>
  <si>
    <t>DUR zpracována, podána žádost o UR</t>
  </si>
  <si>
    <t>Dostavba kanalizace v ulici Světlovská</t>
  </si>
  <si>
    <t>02/2020-04/2021</t>
  </si>
  <si>
    <t>06/2021</t>
  </si>
  <si>
    <t>vydáno UR na první část, probíhá IČ na 2 část (z důvodu ůmrtí vlastníka a změny vlastníka), bude žádost o UR na 2 část</t>
  </si>
  <si>
    <t>Rekonstrukce vodovodu a stok v lokalitě k Salmovci</t>
  </si>
  <si>
    <t>06/2020</t>
  </si>
  <si>
    <t>01/2021-05/2022</t>
  </si>
  <si>
    <t>07/2022</t>
  </si>
  <si>
    <t>projektuje se DUR, přerušení prací z důvodu změny  koncepce přípojek</t>
  </si>
  <si>
    <t>Propojení kanalizace  ul.Trnkovecká a Těšínská na sběrač B (V)</t>
  </si>
  <si>
    <t xml:space="preserve">zpracována DSP+-DPS, vydáno SP v 12/2018 </t>
  </si>
  <si>
    <t>Rekonstrukce vodovodu a dostavba kanalizace v ul. Klečkova</t>
  </si>
  <si>
    <t>Oprava výustního objektu Lužická II</t>
  </si>
  <si>
    <t>07/2020-10/2020</t>
  </si>
  <si>
    <t>DUR převzata, podána žádost o UR</t>
  </si>
  <si>
    <t>Odkanalizování objektů z areálu bývalého BASTRA</t>
  </si>
  <si>
    <t>12/2010</t>
  </si>
  <si>
    <t>11/2013</t>
  </si>
  <si>
    <t>2021-2022</t>
  </si>
  <si>
    <t>platné ÚR, platné SP, z důvodu útlumu činnosti v areálu bývalého Bastra zpracována studie proveditelnosti, na jejímž základě byl zaslán doplňující IZ z OVAKu, probíhá příprava podkladů pro VZ na soutěž zhotovitele aktualizace PD</t>
  </si>
  <si>
    <t>ÚČOV rekonstrukce čerpadel velké cirkulace</t>
  </si>
  <si>
    <t>12/2018-05/2019</t>
  </si>
  <si>
    <t>Rekonstrukce kanalizace ul. K lávce</t>
  </si>
  <si>
    <t>03/2020</t>
  </si>
  <si>
    <t>18/2020-12/2021</t>
  </si>
  <si>
    <t>12/2021</t>
  </si>
  <si>
    <t>PD pro územní rozhodnutí</t>
  </si>
  <si>
    <t>PLOŠNÁ KANALIZACE Polanka nad Odrou 4. et.</t>
  </si>
  <si>
    <t>Kanalizace Nová Ves - ul. Rolnická a rek. Vodovodu ul. U Boříka</t>
  </si>
  <si>
    <t>ÚČOV stavidlova komora ČS na odtoku do AN</t>
  </si>
  <si>
    <t>10/2018-06/2019</t>
  </si>
  <si>
    <t>realizace stavby</t>
  </si>
  <si>
    <t>OdPa - 2334 - Revitalizace říčních systémů</t>
  </si>
  <si>
    <t>Revitalizace vodní plochy Radvanice</t>
  </si>
  <si>
    <t>vydáno územní rozhodnutí, je zpracována dokumentace pro stavební povolení, předána dokumentace pro zajištění stavebního povolení</t>
  </si>
  <si>
    <t>Stavební úpravy opevnění bermy řeky Ostravice</t>
  </si>
  <si>
    <t>SO 01 a 02          07/2017-11/2017                        SO 03            09/2018-11/2018</t>
  </si>
  <si>
    <t>SO 01 a 02 v 11/2017      SO 03  v 12/2018</t>
  </si>
  <si>
    <t>Revitalizace okolí řeky Ostravice (Havlíčkovo nábřeží)</t>
  </si>
  <si>
    <t>projekt řeší stavbu č.3 dle zpracované studie (MMO ÚHA) na Havlíčkové nábřeží na moravském břehu řeky, zpracovává se projektové dokumentace pro územní řízení, stavební povolení a provádění stavby (1.etapa). Samostatně byl zpracován IZ navazující části Havlíčkova nábřeží v úseku od ulice Kostelní směrem k ulici Kratochvílova. Byl proveden inženýrsko-geologického průzkum nábřežní zdi. Zadáno zpracování DUR,DSP a DPS stavby v úseku Kostelní - Na Hradbách (2.etapa). Odevzdána dokumentace pro územní řízení.</t>
  </si>
  <si>
    <t>Využití řek Ostravice, Odry a Opavy pro sportovní plavbu</t>
  </si>
  <si>
    <t>3.  SLUŽBY  PRO  OBYVATELSTVO</t>
  </si>
  <si>
    <t>OdPa - 3111 - Předškolní zařízení</t>
  </si>
  <si>
    <t>Mateřské školy - vytápění - regulace po zateplení</t>
  </si>
  <si>
    <t>zajištění podkladů pro zpracování PD</t>
  </si>
  <si>
    <t>OdPa - 3113 - Základní školy</t>
  </si>
  <si>
    <t>6315</t>
  </si>
  <si>
    <t xml:space="preserve">Dětské dopravní hřiště v areálu ZŠ Bílovecká </t>
  </si>
  <si>
    <t>6321</t>
  </si>
  <si>
    <t>Základní  školy - vytápění - regulace po zateplení</t>
  </si>
  <si>
    <t>OdPa - 3233 - Střediska volného času</t>
  </si>
  <si>
    <t>6324</t>
  </si>
  <si>
    <t>Zpřístupnění školských příspěvkových organizací zřízených SMO imobilním osobám</t>
  </si>
  <si>
    <t>podána žádost o dotaci- řeší odbor školství,  v 07/2018 stavba zahájena v 5ti střediscích volného času (Ostrčilova, Polská, M.Majerové,Čkalovova,Korunní). V 12/2018 stavby dokončeny a je požádáno o kolaudace.</t>
  </si>
  <si>
    <t>OdPa - 3311 - Divadelní činnost</t>
  </si>
  <si>
    <t>8203</t>
  </si>
  <si>
    <t>Divadlo loutek Ostrava - fasáda, okna, dřevěné prvky</t>
  </si>
  <si>
    <t>10/2018- 2019</t>
  </si>
  <si>
    <t>OdPa - 3314 - Činnosti knihovnické</t>
  </si>
  <si>
    <t>Hostašová</t>
  </si>
  <si>
    <t>Revitalizace knihovny ul. Podroužkova, Ostrava-Poruba - rekonstrukce vnitřních prostor včetně zpevněných ploch</t>
  </si>
  <si>
    <t>10/2019-12/2020</t>
  </si>
  <si>
    <t>zpracována dokumentace pro stavební povolení, vydáno stavební povolení, zpracovává se dokumentace pro provádění stavby</t>
  </si>
  <si>
    <t>OdPa - 3315 - Činnosti muzeí a galerií</t>
  </si>
  <si>
    <t>Ostravské muzeum MHD</t>
  </si>
  <si>
    <t>vybudování muzea tramvají a autobusů v bývalém průmyslovém areálu Wattova, zpracován inv.záměr, v roce 2014 proběhla v rámci I.etapy přípravy území demolice dvojhalí, majetkoprávní vypořádání AKUMA proběhlo v 01/2017, v současné době se připravuje VZ na zpracování investičního záměru na přeložení tramvajové smyčky ul. Wattova</t>
  </si>
  <si>
    <t>OdPa - 3322 - Zachování a obnova kulturních památek</t>
  </si>
  <si>
    <t>Rekonstrukce historické budovy bývalých jatek pro účely galerie Plato Ostrava</t>
  </si>
  <si>
    <t xml:space="preserve">zhotovitel dopracovává dispozičně–architektonickou studii dle SOD č. 3663/2017/OI na základě připomínek zadavatele k písemné zprávě a výsledků 3D laser scan zaměření celé stavby na základě SOD č. 2880/2018/OI/VZKÚ                                                                 </t>
  </si>
  <si>
    <t>Odpa - 3392- Zájmová činnost v kultuře</t>
  </si>
  <si>
    <t>Skořápka - centrum uměleckých terapií</t>
  </si>
  <si>
    <t>jedná se o rekonstrukci objektu bývalé MŠ U dvoru pro potřeby Múzické školy,bylo vydáno ÚR, SP. Máme všechny potřebné dokumentace a bude připravena VZ na zhotovitele stavby.</t>
  </si>
  <si>
    <t>OdPa - 3412 - Sportovní zařízení v majetku obce</t>
  </si>
  <si>
    <t>Sportovní areál u ZŠ Bílovecká</t>
  </si>
  <si>
    <t>2020/2021</t>
  </si>
  <si>
    <t>zpracovává se DÚR, podaná žádost o vydání územního rozhodnutí 11/2018, územní rozhodnutí vydáno 12/2018</t>
  </si>
  <si>
    <t>Rekonstrukce sportovního areálu Poruba</t>
  </si>
  <si>
    <t>je zpracována DUR, DSP, vydáno ÚR i SP, připravuje se DPS</t>
  </si>
  <si>
    <t xml:space="preserve">Sportovní hala - Sokolovna Svinov </t>
  </si>
  <si>
    <t>10/2018-10/2019</t>
  </si>
  <si>
    <t>Městský stadion Ostrava-Vítkovice-kontinentální liga</t>
  </si>
  <si>
    <t>bez kolaudace</t>
  </si>
  <si>
    <t>Odpa - 3421 - Využití volného času dětí a mládeže</t>
  </si>
  <si>
    <t>Dopravní hřiště ul.Orebitská</t>
  </si>
  <si>
    <t>03/2013</t>
  </si>
  <si>
    <t>07/2018-06/2019</t>
  </si>
  <si>
    <t>OdPa - 3522 - Ostatní nemocnice</t>
  </si>
  <si>
    <t>Nemocnice Fifejdy energetické hospodářství - rekonstrukce</t>
  </si>
  <si>
    <t>09/2020-08/2021</t>
  </si>
  <si>
    <t>zpracována dokumentace pro realizaci stavby LDN Radvanice vč. energetického posudku, dokončeno zpracování technicko ekonomické studie tepelného hospodářství areálu nemocnice, dosud nerozhodnuto o výběru zásobování teplem</t>
  </si>
  <si>
    <t>Rekonstrukce celého chirurgického oddělení a oddělení ARO v části monobloku E2 a E4 v areálu MNO</t>
  </si>
  <si>
    <t>03/2018-06/2019</t>
  </si>
  <si>
    <t>Energetické úspory MNO - Centrální sklad, sklad oddělení zásobování</t>
  </si>
  <si>
    <t>08/2018-01/2019</t>
  </si>
  <si>
    <t>probíhá vlastní realizace stavebních prací</t>
  </si>
  <si>
    <t>Energetické úspory MNO - Lékařská pohotovostní služba a autodílny MNO</t>
  </si>
  <si>
    <t>Stavební úpravy v pavilonu H2 - zřízení metabolické JIP a nové chráněné únikové cesty v pavilonu H1 a H2</t>
  </si>
  <si>
    <t>Výstavba pavilonu X a pavilonu Y</t>
  </si>
  <si>
    <t>je vyhotovena  dispoziční - architektonická studie a studie proveditelnosti pav. X, proběhne VŽ na zhotovitele PD ve stupni DÚR  architektonická studie prov. pav. Y se zatím nerealizuje</t>
  </si>
  <si>
    <t>Stavební úpravy objektu na ul. Nemocniční 947/18</t>
  </si>
  <si>
    <t>Stavební úpravy objektu na ul. Hornopolní 1169/7</t>
  </si>
  <si>
    <t>MNO - Výstavba nového objektu s hyperbarickou komorou</t>
  </si>
  <si>
    <t>Rekonstrukce rozvodů VN 22 kV v areálu MNO</t>
  </si>
  <si>
    <t>09/2018-10/2018</t>
  </si>
  <si>
    <t>ukončena realizace I. etapy</t>
  </si>
  <si>
    <t>Odpa - 3524 - Léčebny dlouhodobě nemocných</t>
  </si>
  <si>
    <t>Energetické úspory LDN Radvanice</t>
  </si>
  <si>
    <t>04/2019-10/2019</t>
  </si>
  <si>
    <t>vybrán zhotovitel, realizace stavby</t>
  </si>
  <si>
    <t>MNO-LDN Radvanice - zateplení obvodového pláště, výměna oken a dveří, oprava balkónu</t>
  </si>
  <si>
    <t>01/2019-09/2019</t>
  </si>
  <si>
    <t>12/2018 došlo k podpisu SOD na zhotovitele</t>
  </si>
  <si>
    <t>OdPa - 3529 - Ostatní ústavní péče</t>
  </si>
  <si>
    <t>Dětské centrum Domeček - energetické hospodářství</t>
  </si>
  <si>
    <t>příprava realizace systému měření a regulace tepelného hospodářství</t>
  </si>
  <si>
    <t>Dětské centrum Domeček - transformace centra</t>
  </si>
  <si>
    <t>zpracovaný IZ připomínkován odborem sociálních věcí, nesouhlasí s navrženým, odkonzultovaným řešením a pracují na novém zadání pro nový IZ. Zároveň probíhá stavebně - technický průzkum stávajícího objektu na ul. Jedličkova</t>
  </si>
  <si>
    <t>OdPa - 3612 - Bytové hospodářství</t>
  </si>
  <si>
    <t>Revitalizace byt. domů Syllabova 26,28,30,32,34</t>
  </si>
  <si>
    <t>10/2013</t>
  </si>
  <si>
    <t>08/2018-12/2019</t>
  </si>
  <si>
    <t>zpracována PD a zajištěno stavební povolení, převedeno na měst. obv. Vítkovice vč. finančních prostředků</t>
  </si>
  <si>
    <t>Stavební úpravy objektu č.p. 75, ul. Střelniční 8</t>
  </si>
  <si>
    <t>07/2018-05/2019</t>
  </si>
  <si>
    <t>zpracována projektová dokumentace (DSP+DPS), vydáno stav. povolení, uzavřena sml. na výkon TDS + BOZP, dokončeno výběrové řízení na zhotovitele stavby, probíhá realizace stavby</t>
  </si>
  <si>
    <t>Rekonstrukce objektu Husova 7</t>
  </si>
  <si>
    <t>05/2019-05/2020</t>
  </si>
  <si>
    <t>zpracována projektová dokumentace (DSP+DPS), vydáno stavební povolení, příprava podkladů pro zadávací řízení na zhotovitele stavby a TDS + BOZP</t>
  </si>
  <si>
    <t>OdPa - 3631 - Veřejné osvětlení</t>
  </si>
  <si>
    <t>PD a příprava staveb VO</t>
  </si>
  <si>
    <t>PD, SP jsou zajišťovány dle uzavřených SOD</t>
  </si>
  <si>
    <t>Rekonstrukce VO - stavby se sítí NN</t>
  </si>
  <si>
    <t>z této všeobecné stavby jsou vyváděny finanční částky na jednotlivé konkrétní akce staveb se sítí NN</t>
  </si>
  <si>
    <t>4300</t>
  </si>
  <si>
    <t xml:space="preserve">Rekonstrukce VO Srbská, Jičínská                   </t>
  </si>
  <si>
    <t>stavba jen na ÚR</t>
  </si>
  <si>
    <t>09/2015-11/2017</t>
  </si>
  <si>
    <t>04/2017 VZMR na SOD zhotovitel nedokončené stavby, 06/2017 podepsána smlouva o dílo na dokončení stavby, 7/2017 předáno staveniště, stavba se realizuje, kolaudace 12/2017, finální terénní úpravy budou provedeny v 3-4/2018, 04/2018 dodelány finální terénní úpravy, předání stavby do majetku</t>
  </si>
  <si>
    <t>4303</t>
  </si>
  <si>
    <t xml:space="preserve">Rekonstrukce VO oblast Plk. R. Prchaly             </t>
  </si>
  <si>
    <t>09/2015-10/2017</t>
  </si>
  <si>
    <t>05/2017 VZMR na SOD zhotovitel nedokončené stavby, 06/2017 podepsána smlouva o dílo na dokončení stavby, 7/2017 předáno staveniště, předáno na majetkový odbor</t>
  </si>
  <si>
    <t>4306</t>
  </si>
  <si>
    <t>Dolplnění VO Janová</t>
  </si>
  <si>
    <t>06/2016-05/2018</t>
  </si>
  <si>
    <t>zahájena realizace, práce přerušeny z důvodu klimatických podmínek a nutnosti koordinace stavby VO s budoucí výstavbou inž. sítí v r. 2017, stav práce pokračují, koordinace s chodníky v místě stavby VO. 05/2017 práce zahájeny, probíhá realizace, dokončení a předání stavby 05/2018, 6/2018 kolaudace stavby</t>
  </si>
  <si>
    <t>4313</t>
  </si>
  <si>
    <t>Architekturní nasvětlení Sýkorova mostu</t>
  </si>
  <si>
    <t>ne</t>
  </si>
  <si>
    <t>05/2018-06/2018</t>
  </si>
  <si>
    <t>1/2018 podepsána smlouva o dílo na zpracování DPS, 3/2018 DPS zpracována, výběr zhotovitele, 04/2018 uzavřena SoD se zhotovitelem, 5/2018 realizace, 06/2018 stavba byla dokončena a předána správci.</t>
  </si>
  <si>
    <t>4318</t>
  </si>
  <si>
    <t>Rekonstrukce VO oblast Antonína Brože</t>
  </si>
  <si>
    <t>jen ÚR</t>
  </si>
  <si>
    <t>05/2017-11/2017</t>
  </si>
  <si>
    <t>předpoklad zahájení prací 05/2017, koordinace s kamerovým systémem OVANETu v lokalitě Bělský les, 05/2016 předáno staveniště, stavba se realizuje, 9/2017 příprava Změnového listu na vícepráce, 11/2017 schválen dodate č.1, 12/2017 kolaudace stavby</t>
  </si>
  <si>
    <t>4319</t>
  </si>
  <si>
    <t>Rozšíření VO Sládkova</t>
  </si>
  <si>
    <t xml:space="preserve">02/2017 předán požadavek VZMR na realizaci, soutěží se zhotovitel i TDS, 8/2017 podepsána smlouva o dílo, předání staveniště v 9/2017, od 8/2017 se vyřizuje rozhodnutí o kácení dřevin, z tohoto důvodu jsou práce přerušeny, 03/2018 vydáno rozhodnutí o kácení dřevin, realizuje se,  kolaudace 09/2018 </t>
  </si>
  <si>
    <t>4320</t>
  </si>
  <si>
    <t>Rekonstrukce VO oblast B. Nikodéma</t>
  </si>
  <si>
    <t xml:space="preserve"> 9/2017 příprava realizace (aktualizace soupisu prací, VZMR), 12/2017 uzavřena SOD se zhotovitelem, a sml., příkazní s TDS, 5/2018 rešení kolize trasy VO s izolační zelení- dotace, 07/2018 realizuje se, 08/2018 z důvodu vzniku víceprací je zpracováván dodatek ke smlouvě. dokončení stavby 10/2018, kolaudace 11/2018, </t>
  </si>
  <si>
    <t>4321</t>
  </si>
  <si>
    <t>Rekonstrukce VO oblast Prokopská</t>
  </si>
  <si>
    <t>05/2017-10/2017</t>
  </si>
  <si>
    <t>02/2017 předán požadavek VZMR na realizaci, 05/2017 předáno staveniště, 12/2017 kolaudace</t>
  </si>
  <si>
    <t>4323</t>
  </si>
  <si>
    <t>Rekonstrukce VO oblast Dvorní</t>
  </si>
  <si>
    <t>10/2017-10/2018</t>
  </si>
  <si>
    <t>8/2017 zadána VZMR na zhotovitele a TDS,8/2017 sml příkazní na TDS, 09/2017 SOD na hotovení stavby, 04/2018 realizuje se, stavba dokončena 10/2018</t>
  </si>
  <si>
    <t>4325</t>
  </si>
  <si>
    <t>Doplnění VO oblast Požární</t>
  </si>
  <si>
    <t>11/2017-06/2018</t>
  </si>
  <si>
    <t>předáno staveniště, 10/2017 koordinace stavby s plánovanou kanalizací, 11/2017 obnova vyjádření správců sítí,  zahájení stavby 3/2018, 06/2018 stavba byla dokončena a předána správci, předpoklad kolaudace 07/2018</t>
  </si>
  <si>
    <t>4327</t>
  </si>
  <si>
    <t xml:space="preserve">Doplnění VO Drážní </t>
  </si>
  <si>
    <t>10/2017-06/2018</t>
  </si>
  <si>
    <t xml:space="preserve">8/207 VZMR na zhotovitele, 9/2017 uzavřena SOD na zhotovení, 10/2017 práce přerušeny z důvodu řešení věcného břemene, 12/2017 uzavřena smouva o břemeni, realizace 04-05/2018, 06/2018 stavba byla dokončena a předána správci, 06/2018 zkolaudováno, </t>
  </si>
  <si>
    <t>4328</t>
  </si>
  <si>
    <t>Doplnění VO Podsedliště</t>
  </si>
  <si>
    <t>10/2017-04/2018</t>
  </si>
  <si>
    <t>8/2017 VZMR na zhotovitele,  9/2017 uzavřena SOD na zhotovení, stavba v koordinaci s přeložkou CETIN, předáno staveniště, 04/2018 stavba dokončena a předána správci, 06/2018 stavba zkolaudována</t>
  </si>
  <si>
    <t>4329</t>
  </si>
  <si>
    <t>Rekonstrukce VO oblast Lumírova-Charvatská</t>
  </si>
  <si>
    <t>06/2018-03/2019</t>
  </si>
  <si>
    <t>1/2018 požadavek na VZMR zhotovitel a TDS, 04/2018 uzavřena SoD se zhotovitelem, 06/2018-03/2019 realizace, 11/2018 stavba předána správci VO, nedodělky budou odstarněny po zimním období (pozastávka 10% ceny - nedodělky), předpoklad kolaudace 04/2019</t>
  </si>
  <si>
    <t>4330</t>
  </si>
  <si>
    <t>Rekonstrukce VO oblast Lužická – Lumírova</t>
  </si>
  <si>
    <t>12/2017-09/2018</t>
  </si>
  <si>
    <t>9/2017 aktualizace PD, předpoklad zadání požadavku na VZMR na zhotovitele 10/2017, 12/2017 uzavřena SOD se zhotovitelem a sml. Příkazní na TDS, 04/2018 zahájeny stavební práce na stavbě, 09/2018 stavba předána správci, kolaudace 10/2018</t>
  </si>
  <si>
    <t>4331</t>
  </si>
  <si>
    <t>Rekonstrukce VO oblast Šeříkova-Na Výspě</t>
  </si>
  <si>
    <t>07/2018-03/2019</t>
  </si>
  <si>
    <t>zpracována DPS, 4/2018 zadána VZMR na zhotovitele stavby, 06/2018 uzavřena SoD na zhotovení stavby, příprava k realizaci, 08/2018 realizuje se, 12/2018 stavba  předána správci, nedodělky budou odstraněny po zimním období (pozastávka 10% ceny - nedodělky), předpoklad kolaudace 04/2019</t>
  </si>
  <si>
    <t>4332</t>
  </si>
  <si>
    <t>Rekonstrukce VO oblast Předškolní</t>
  </si>
  <si>
    <t>03/2018-08/2018</t>
  </si>
  <si>
    <t>10/2017 požadavek na VZMR na hotovitele, vzmr na TDS, 12/2017 uzavřena sml. Příkazní na TDS a SOD na zhotovitele, kolaudace 10/2018</t>
  </si>
  <si>
    <t>4333</t>
  </si>
  <si>
    <t>Doplnění VO schodiště Urbaníkova</t>
  </si>
  <si>
    <t>04/2018-05/2018</t>
  </si>
  <si>
    <t>1/2018 uzavřena sml. O dílo, realizace 04-05/2018, 05/2018 stavba dokončena a předána správci, 06/2018 kolaudace stavby</t>
  </si>
  <si>
    <t>4334</t>
  </si>
  <si>
    <t>Přechod pro chod. ul. Novoveská u ul. Strmá včetně nasvětlení</t>
  </si>
  <si>
    <t>05/2018-07/2018</t>
  </si>
  <si>
    <t>zpracována DPS, 4/2018 uzavřena SoD, 05/2018 zahájeny stavební práce, 06/2018 realizuje se, 09/2018 stavba zkolaudována, předána správci</t>
  </si>
  <si>
    <t>4335</t>
  </si>
  <si>
    <t>Rekontrukce VO Muzejní</t>
  </si>
  <si>
    <t>07/2018-09/2018</t>
  </si>
  <si>
    <t>1/2018 zadán požadavek na VZMR zhotovitel, TDS, 04/2018 uzavřena SoD, koordinace s probíhajícím areologickým průzkumem v oblasti bývalých Laub, zahájení realizace 07/2018, stavba předána správci VO 9/2018 (pozastávka 10% na nedodělky), kolaudace 11/2018, 12/2018 odstraněny nedodělky</t>
  </si>
  <si>
    <t>4336</t>
  </si>
  <si>
    <t>Osvětlení parkovišť za bytovými domy na ulici Bílovecká v Ostravě-Svinově</t>
  </si>
  <si>
    <t>06/2018-08/2018</t>
  </si>
  <si>
    <t xml:space="preserve">zpracována DPS, 3/2018 VZMR na zhotovitele, 04/2018 uzvařena SoD se zhotovitelem, 06/2018 zahájeny stavební práce, 09/2018 stavba dokončena, kolaudace stavby v 10/2018 </t>
  </si>
  <si>
    <t>4337</t>
  </si>
  <si>
    <t>Doplnění VO ul. Podolí</t>
  </si>
  <si>
    <t>11/2018-03/2019</t>
  </si>
  <si>
    <t>3/2018 podána žádot o vydání ÚR, 06/2018 uzavřena SoD na zhotovení stavby, 07/2018 vyřizují se havarijní a povodnový plná nutné pro započetí realizace stavby dle podmínek uzemního rozhodnutí, stavba přerušena po dobu vyřizování nutných povolení a dokladů potřebných pro realizaci stavby, 11/2018 realizuje se, 12/2018 stavba přerušena pro zimní odbodí</t>
  </si>
  <si>
    <t>4338</t>
  </si>
  <si>
    <t>Veřejné osvětlení Krčmarských</t>
  </si>
  <si>
    <t>03/2018-04/2018</t>
  </si>
  <si>
    <t>1/0218 uzavřena sml o dílo, 3/2018 realizuje se, 5/2018 stavba zkolaudována,</t>
  </si>
  <si>
    <t>4339</t>
  </si>
  <si>
    <t>Veřejné osvětlení Kostelní náměstí</t>
  </si>
  <si>
    <t>1/2018 zadána VZRM na zhotovitele a TDS, 04/2018 realizuje se, 05/2018 stavba byla dokončena a předána správci, 06/2018 stavby byla zkolaudována</t>
  </si>
  <si>
    <t>4340</t>
  </si>
  <si>
    <t>Osvětlení přechodů pro chodce ul. Nádražní</t>
  </si>
  <si>
    <t>07/2018-04/2019</t>
  </si>
  <si>
    <t>zpracována DPS, 3/2018 VZMR zhotovitel, 04/2018 požadavek na VZMR na zhotovitele stavby, 05/2018 uzavřena SoD se zhotovitelem, 06/2018 aktualizována vyjádření ke stavbě, zahájení 09/2018, realizuje se, 12/2018 stavba přerušena pro zimní období</t>
  </si>
  <si>
    <t>4341</t>
  </si>
  <si>
    <t>Obnovení VO chodníku na ul. Porážková a pod Frýdlantskými mosty</t>
  </si>
  <si>
    <t>nevyžaduje</t>
  </si>
  <si>
    <t>02/2018 zpracována DPS, 3/2018 výběr zhotovitele, 04/2018 uzavřena smlouva o dílo se zhotovitelem, 06/2018 započaty stavební práce, stavba dokončena</t>
  </si>
  <si>
    <t>4342</t>
  </si>
  <si>
    <t>VO Červeného kříže, Bozděchova</t>
  </si>
  <si>
    <t>08/2018 uzavřena smlouva o dílo se zhotovitelem stavby a smlouva příkazní na výkon TDS, staveniště předáno v 10/2018, realizuje se, 12/2018 stavba přerušena pro zimní období</t>
  </si>
  <si>
    <t>4343</t>
  </si>
  <si>
    <t>Doplnění VO hřbitov Radvanice a modernizace osvětlení ul. Paculova</t>
  </si>
  <si>
    <t>11/2018-4/2019</t>
  </si>
  <si>
    <t>PD zajištěna MOb Radvanice a Bartovice, 07/2018 dán požadavek na zajištění zhotovitele stavby, 10/2018 uzavřena smlouva o dílo, 11/2018 přerušeno pro nadcházející zimní období</t>
  </si>
  <si>
    <t>4344</t>
  </si>
  <si>
    <t>Doplnění VO Hvězdná</t>
  </si>
  <si>
    <t>07/2010</t>
  </si>
  <si>
    <t>12/2018-04/2019</t>
  </si>
  <si>
    <t>10/2018 aktualizace rozpočtu a výkazu výměr, 11/2018 dán požadavek VZMR na zhotovitele stavby - soutěží se</t>
  </si>
  <si>
    <t>OdPa - 3639 - Komunální služby a územní rozvoj j.n.</t>
  </si>
  <si>
    <t>Kopitzová</t>
  </si>
  <si>
    <t>Věcná břemena ukončených staveb</t>
  </si>
  <si>
    <t>Energeticky úsporné akce na objektech města</t>
  </si>
  <si>
    <t>rekonstrukce komunikace ŘST - vytápění - Domov Slunečnice, rekonstrukce ležatých rozvodů teplé vody - Domov Korýtko</t>
  </si>
  <si>
    <t>Gravitační odvodnění Hrušova</t>
  </si>
  <si>
    <t>2019-2023</t>
  </si>
  <si>
    <t>SMO uzavřelo kupní smlouvu s předkupním právem se společností CONTERA Management s.r.o</t>
  </si>
  <si>
    <t>Černá louka - rekonstrukce komunikací</t>
  </si>
  <si>
    <t>jedná se o 2.etapu rekonstrukce ploch v areálu výstaviště, je vydáno ÚR i SP. Akce momentálně pozastavena</t>
  </si>
  <si>
    <t>MOŠ</t>
  </si>
  <si>
    <t>SPZ Mošnov - TI - II. etapa, retenční nádrž</t>
  </si>
  <si>
    <t>04/2014</t>
  </si>
  <si>
    <t>08/2016-05/2018</t>
  </si>
  <si>
    <t>06/2018, 11/2018</t>
  </si>
  <si>
    <t>Stavba realizována od 06/2016 do 05/2018, realizace byla přerušena z důvodu nevhodných klimatických podmínek a dořešení zejména dodatečného kotvení pažení stavební jámy. Vydány kolaudační souhlasy. Řešení vkladů do katastru nemovitostí, kolaudace trafostanice a přípojek 11/2018.</t>
  </si>
  <si>
    <t>Multifunkční parkovací dům u Městské nemocnice Ostrava</t>
  </si>
  <si>
    <t>Probíhá vyřízení ÚR, byl dán požadavek na další stupeň PD - DSP, DPS</t>
  </si>
  <si>
    <t>SPZ Ostrava Mošnov - TI - II. etapa, plynárenské zařízení</t>
  </si>
  <si>
    <t>05/2018-09/2018</t>
  </si>
  <si>
    <t>dokončenqa rekonstrukce regulační stanice plynu VTL/STL č. 1</t>
  </si>
  <si>
    <t>SPZ Ostrava Mošnov - TI - II. etapa, vodovody</t>
  </si>
  <si>
    <t>08/2017</t>
  </si>
  <si>
    <t>03/2018-10/2018</t>
  </si>
  <si>
    <t>zpracován IZ, vydáno UR, zpracována DSP, vydáno SP, probíhá výstavba, t.č. přerušeno z klimatických důvodů, práce obnoveny, ve výstavbě, stavba ukončena - předána, stavba zkolaudována, bude předána majetkovému odboru, 2.1.2019 předána na majetkový odbor</t>
  </si>
  <si>
    <t>OdPa - 3699 - Ost.záležitosti bydlení, kom.služeb a územ.rozvoje</t>
  </si>
  <si>
    <t>MOR</t>
  </si>
  <si>
    <t>Nové lauby</t>
  </si>
  <si>
    <t>archeologický výzkum na části plochy byl dokončen, je připrave požadavek na VZ na další pokračování arch.průzkumů a je zpracovaná PD pro územní řízení, probíhá její projednáná s dotčenými orgány</t>
  </si>
  <si>
    <t>OdPa - 3741 - Ochrana druhů a stanovišť</t>
  </si>
  <si>
    <t>ZOO - energetické hospodářství</t>
  </si>
  <si>
    <t>03/2017-04/2019</t>
  </si>
  <si>
    <t>Areál ZOO Ostrava - voliéra kondor</t>
  </si>
  <si>
    <t>2016</t>
  </si>
  <si>
    <t>PD zpracovali v ZOO, předáno na OI, první zadání VZ bylo zrušeno, nyní je projekt přepracován a bude znovu vyhlášena soutěž na zhotovitele stavby</t>
  </si>
  <si>
    <t>Areál ZOO Ostrava - expozice makaka lvího</t>
  </si>
  <si>
    <t>na základě požadavku náměstkyně, akce byla zařazena do rozpočtu 2018, ZOO, jako objednatel, předala PD, která má vady a nedostatky a požadujeme její přepracování, aby mohla být zadána VZ</t>
  </si>
  <si>
    <t>OdPa - 3745 - Péče o vzhled obcí a veřejnou zeleň</t>
  </si>
  <si>
    <t>Revitalizace parku u Biskubství</t>
  </si>
  <si>
    <t xml:space="preserve">na základě smlouvy o dílo zpracován a předán inv. záměr, v 08/18 podepsána smlouva o dílo a příkazní na zajištění všech stupňů proj. dokumentace, předán koncept DÚR - projednávání </t>
  </si>
  <si>
    <t>Cingrův sad</t>
  </si>
  <si>
    <t>uzavřena smlouva o dílo a příkazní na zpracování projektové dokumentace všech stupňů a zajištění inž. přípravy v 07/2018 příprava akce pozastavena do doby rozhodnutí o alternativě využití či nevyužití dotčeného území ( ICERINK )</t>
  </si>
  <si>
    <t>Park u Boříka</t>
  </si>
  <si>
    <t xml:space="preserve">na základě smlouy o dílo zpracován a předán inv. záměr, uzavřena smlouva o dílo a příkazní na zajištění proj. a inž. přípravy,  předán koncept DÚR - projednávání  </t>
  </si>
  <si>
    <t>Revitalizace lesoparku Benátky a Hulváckého kopce</t>
  </si>
  <si>
    <t>Zhotovitelem PD pro stupeň DÚR je Projekt 2010, s.r.o. Z důvodu požadavků vlastníků pozemků je nutné pro technické řešení vykoupit třetí rybník (v řešení MOb Nová Ves). Koncept dokumentace DÚR odevzdán 12/2018.</t>
  </si>
  <si>
    <t>POR PUS</t>
  </si>
  <si>
    <t>Revitalizace Pustkoveckého údolí</t>
  </si>
  <si>
    <t>IQ/2019</t>
  </si>
  <si>
    <t xml:space="preserve">čistopis dokumentace pro vydání společného povolení v souladu s dodatkem č. 1 SOD č. 3360D1/2018/OI byl OI předán dne 31.8.2018, probíhá společné řízení    </t>
  </si>
  <si>
    <t>OdPa - 4357 - Domovy pro osoby se zdravotním postižením a domovy se zvláštním režimem</t>
  </si>
  <si>
    <t>Domovy pro seniory-rek. 3 ks trafostanic</t>
  </si>
  <si>
    <t>09/2015-05/2019</t>
  </si>
  <si>
    <t xml:space="preserve">Domov Sluníčko - ukončena I. etapa, dokončena realizace Domov Korýtko 2016, Čujkovova - aktualizace PD ukončena, ukončen výběr zhotovitele pro DD Čujkovova </t>
  </si>
  <si>
    <t>Domov Magnolie - vzduchotechniky - rekonstrukce</t>
  </si>
  <si>
    <t>05/2018-05/2019</t>
  </si>
  <si>
    <t>výběr zhotovitele PD</t>
  </si>
  <si>
    <t>Areál Zábřeh - energie</t>
  </si>
  <si>
    <t>06/2019-09/2019</t>
  </si>
  <si>
    <t>uzavřena SOD na zpracování PD pro II. et.</t>
  </si>
  <si>
    <t>6032</t>
  </si>
  <si>
    <t>Domov Korýtko, ul. Petruškova</t>
  </si>
  <si>
    <t>2020-2022</t>
  </si>
  <si>
    <t>2023</t>
  </si>
  <si>
    <t>6035</t>
  </si>
  <si>
    <t>Domov Sluníčko - rekonstrukce zdroje energie</t>
  </si>
  <si>
    <t>příprava real. Systému měření a regulace, dokončena realizace automastické doplňovací stanice kotelna A</t>
  </si>
  <si>
    <t>6036</t>
  </si>
  <si>
    <t>Domovy pro seniory - LEGIONELLA</t>
  </si>
  <si>
    <t>průběžně, příprava realizace na objektech Čtyřlístku</t>
  </si>
  <si>
    <t>Domov pro seniory Čujkovova - vzduchotechnika - rekonstrukce</t>
  </si>
  <si>
    <t>aktualizace PD, vydáno stavební povolení, zahájen výběr zhotovitele</t>
  </si>
  <si>
    <t>Domov pro seniory Hulváky - PD</t>
  </si>
  <si>
    <t>04/2017</t>
  </si>
  <si>
    <t xml:space="preserve">04/2017 bylo vydáno územní rozhodnutí a pokračuje další projekční příprava </t>
  </si>
  <si>
    <t>Solární systém pro přípravu teplé vody pro Domov pro seniory Kamenec</t>
  </si>
  <si>
    <t>10/2019-04/2020</t>
  </si>
  <si>
    <t>05/2020</t>
  </si>
  <si>
    <t>dokončena technicko ekonomická studie pro výběr solárního systému, připraveny podklady pro zpracování PD</t>
  </si>
  <si>
    <t>Transformace Domova Barevný svět II</t>
  </si>
  <si>
    <t>2018-2020</t>
  </si>
  <si>
    <t>výstavba 2 RD v lokalitě Svinov a 1 RD ve Vítkovicích pro klienty Čtyřlístku, akce je dotovaná z IROP</t>
  </si>
  <si>
    <t>Transformace Domova Na Lištině II</t>
  </si>
  <si>
    <t>výstavba  RD ve Lhotce a ve Slezské Ostravě pro klienty Čtyřlístku, akce je dotovaná z IROP, probíhá VZ na zhotovitele stavby</t>
  </si>
  <si>
    <t>Domovy pro seniory ochrana proti přepětí</t>
  </si>
  <si>
    <t>ukončena realizace na Domovech IRIS a MAGNOLIE, zahájen výběr zhotovitele pro DD Čujkovova</t>
  </si>
  <si>
    <t>Domov Korýtko-rekonstrukce ležatých rozvodů SV+TUV</t>
  </si>
  <si>
    <t>07/2019-09/2019</t>
  </si>
  <si>
    <t xml:space="preserve">zpracovávání dokumentace pro provádění stavby </t>
  </si>
  <si>
    <t>Domov IRIS-rekonstrukce ležatých rozvodů SV+TUV</t>
  </si>
  <si>
    <t>09/2019-10/2019</t>
  </si>
  <si>
    <t>Domov Korýtko-rekonstrukce výměníkové stanice</t>
  </si>
  <si>
    <t>08/2019-09/2019</t>
  </si>
  <si>
    <t>zpracovávána aktualizace PD ve spolupráci VEOLIA</t>
  </si>
  <si>
    <t>SLE</t>
  </si>
  <si>
    <t>Domovy IRIS a Kamenec-přechod NN na VN</t>
  </si>
  <si>
    <t>10/2019-11/2019</t>
  </si>
  <si>
    <t>uzavřena SOD na zpracování PD</t>
  </si>
  <si>
    <t>OdPa - 4359 - Ostatní služby a činnosti v oblasti sociální péče</t>
  </si>
  <si>
    <t>Dům pro rodinu a sociální péči v areálu bývalé nemocnice Zábřeh</t>
  </si>
  <si>
    <t>vypracován IZ na jehož podkladě je zpracována DUR. Vzhledem k finanční náročnosti a žádnému vhodnému dotačnímu titulu je akce momentálně pozastavena</t>
  </si>
  <si>
    <t xml:space="preserve">OdPa - 4374 - Azylové domy, nízkoprahová denní centra a noclehárny </t>
  </si>
  <si>
    <t>Revitalizace zahrady areálu Armády spásy Ostrava</t>
  </si>
  <si>
    <t>07/2018 -11/2018</t>
  </si>
  <si>
    <t>realizace stavby byla dokončena v11/2018. Předáno na majetkový odbor k navedení do majetku města.</t>
  </si>
  <si>
    <t>OdPa - 5299 - Ostatní záležitosti civilní připravenosti na krizové stavy</t>
  </si>
  <si>
    <t>Městečko bezpečí</t>
  </si>
  <si>
    <t xml:space="preserve">zpracován IZ na vybudování areálu specifických budov vybavených odpovídající technikou pro nácvik řešení krizových situací, uzavřena smlouva na vypracování dokumentace pro vydání územního rozhodnutí (DÚR) a výkon IČ  </t>
  </si>
  <si>
    <t>OdPa - 5522 - Ostatní činnosti v integrovaném záchranném systému</t>
  </si>
  <si>
    <t>Revitalizace areálu kasáren Hranečník - technická a dopravní infrastruktura (III.etapa)</t>
  </si>
  <si>
    <t>-----</t>
  </si>
  <si>
    <t>vydána veškerá stavební povolení, zpracována kompletní PD, doposud nezajištěné financování realizace stavby. Byla vyčleněna a zpracována samostatné projektové dokumentace na realizaci oplocení areálu (ulice Těšínská, Počáteční) - kromě oplocení s areálem DPO a.s. Z ulice Těšínské a Počáteční bude přeřešen návrh oplocení - vzhled. Zpracování variant oplocení (PROJEKTSTUDIO EUCZ s.r.o.).</t>
  </si>
  <si>
    <t>Hasičská zbrojnice Michálkovice</t>
  </si>
  <si>
    <t>11/2011</t>
  </si>
  <si>
    <t>06/2017-05/2018</t>
  </si>
  <si>
    <t>Projekt byl spolufinancován ze státního rozpočtu v rámci programu Ministerstva vnitra č. 014240 „Dotace pro jednotky SDH obcí“, dotace činila 4,5 mil Kč. Dále byla projektu poskytnuta dotace z rozpočtu Moravskoslezského kraje ve výši 2,2 mil. Kč. Stavba realizována od 06/2017 do 06/2018. Vydány kolaudační souhlasy.Řešení smluv o služebnosti.</t>
  </si>
  <si>
    <t>Muťka</t>
  </si>
  <si>
    <t>Revitalizace areálu kasáren Hranečník - garáže HZS(V.etapa)</t>
  </si>
  <si>
    <t>vydáno pravomocné stavební povolení, zpracována PD pro provedení stavby, realizace možná po dokončení výstavby technické infrastruktury</t>
  </si>
  <si>
    <t>Rekonstrukce budovy MěP - stavební objekt SO 05</t>
  </si>
  <si>
    <t>04/2013</t>
  </si>
  <si>
    <t>10/2016-02/2018; interiér 04 - 08/2018</t>
  </si>
  <si>
    <t>stavba převzata, vady a nedodělky odstraněny. Řešení smluv o služebnosti.</t>
  </si>
  <si>
    <t>Revitalizace areálu kasáren Hranečník - garáže MPO (IV.etapa)</t>
  </si>
  <si>
    <t>Hasičská zbrojnice Pustkovec</t>
  </si>
  <si>
    <t xml:space="preserve">projekt je financován ze státního rozpočtu v rámci dotačního programu Ministerstva vnitra ve výši max. 4,5 mil. Kč a z rozpočtu MSK ve výši 2,25 mil. Kč. Probíhá realizace stavby. </t>
  </si>
  <si>
    <t>Revitalizace areálu bývalých kasáren Hranečník - SO 02 Budova PČR, SO 03 garáže PČR</t>
  </si>
  <si>
    <t>vydáno ÚR, zpracovává se projektová dokumentace pro stavební povolení, návrh na demolici objektu SO 02, plnění smlouvy ukončeno dohodou. Zpracována PD odstranění objektu, vydáno rozhodnutí o odstranění stavby. Předáno staveniště k demolici objektu. Probíhá realizace. Předpoklad dokončení 03/2019. Demolice hrazena z b.výdajů (3 185 tis. Kč).</t>
  </si>
  <si>
    <t>OdPa - 6171 - Činnost místní správy</t>
  </si>
  <si>
    <t>Rekonstrukce zdroje tepla pro objekt MO Pustkovec</t>
  </si>
  <si>
    <t>stavba ukončena</t>
  </si>
  <si>
    <t>Rekonstrukce budovy Nové radnice vč. přístavby</t>
  </si>
  <si>
    <t>06/2009</t>
  </si>
  <si>
    <t>06/2009-12/2018</t>
  </si>
  <si>
    <t>rekonstrukce vrátnic byla dokončena 12/2018. Akce předána na majetkový odbor k navedení do majetku města</t>
  </si>
  <si>
    <t>Nová radnice - rekonstrukce fasády a oken</t>
  </si>
  <si>
    <t>2016-2020</t>
  </si>
  <si>
    <t xml:space="preserve">probíhá výměna oken dle harmonogramu </t>
  </si>
  <si>
    <t>Budova Nová radnice - trafostanice</t>
  </si>
  <si>
    <t>10/2017-03/2018</t>
  </si>
  <si>
    <t>ukončena realizace</t>
  </si>
  <si>
    <t xml:space="preserve">Nová radnice - klimatizace </t>
  </si>
  <si>
    <t>10/2018-05/2019</t>
  </si>
  <si>
    <t xml:space="preserve">Nová radnice – náhradní zdroj elektrické energie   </t>
  </si>
  <si>
    <t>dosud nerozhodnuto o způsobu náhradního zásobování energii</t>
  </si>
  <si>
    <t>Rekonstrukce vily  Na Zapadlém ( Grossmanova vila)</t>
  </si>
  <si>
    <t>zpracována PD ve stupni DÚR, chybí stanovisko KÚ k přesunu altánu z ul. 28. října do ul. Na Zapadlém</t>
  </si>
  <si>
    <t xml:space="preserve">Nová radnice - ochrana proti přepětí </t>
  </si>
  <si>
    <t>připravován IZ</t>
  </si>
  <si>
    <t>Nová radnice - vnítřní rozvody-rekonstrukce</t>
  </si>
  <si>
    <t>připravováno investiční záměr</t>
  </si>
  <si>
    <t>OdPa - 6409 - Ostatní činnosti jinde nezařazené</t>
  </si>
  <si>
    <t>PD a příprava staveb</t>
  </si>
  <si>
    <t>Rezerva pro strategické investice</t>
  </si>
  <si>
    <t>Kapitálová rezerva odb. investičního</t>
  </si>
  <si>
    <t>Jedná se o řešení staveb na břehu Ostravice v k.ú. Slezská Ostrava v úseku most Miloše Sýkory.
Stavba č.1 – bezbariérové napojení stávající pěší komunikace a cyklostezky v místě u pomníku Miloše Sýkory včetně vybudování stupňovité terasy s posezením a vyhlídkou na řeku. Je zpracována projektová dokumentace pro územní a stavební řízení. Je vydáno územní rozhodnutí a stavební povolení. Zpracována projektová dokumentace pro provedení stavby. Příprava veřejné zakázky na zhotovitele stavby. Sadové úpravy budou realizovány samostatně (kácení dřevin do 02/2019). Předpoklad zahájení stavby 05/2019.
Stavba č.2  
Stavba 2.1 – Revitalizace zeleně - kácení dřevin – bylo realizováno do 04/2018 (hrazeno z běžných výdajů); výsadby dřevin – realizace probíhá dle klimatických podmínek a koordinace s ostatními stavbami, termín ukončení předpoklad 06/2019 (hrazeno z běžných výdajů). 
Stavba 2.2 - Rekonstrukce mostního pilíře bývalé Střelniční lávky – zpracována projektová dokumentace pro provádění stavby, vydáno stavební povolení, staveniště předáno 31.8.2018. Stavba převzata 30.11.2018. Kolaudace 12/2018 (kol.souhlas vydán 01/2019). Řešení smlouvy o služebnosti.
Stavba 2.3
Městský mobiliář a workoutové hřiště – realizace dokončena v 11/2018, dílo převzato.
Úpravy u loděnice s úpravou mola pro vodáky – vydáno stavební povolení, staveniště předáno, zpracování a odsouhlasení havarijního a protipovodňového plánu. Předpoklad zahájení realizace 03/2019.
Stavba 4 – výsadby na nábřežních zdech – realizace dokončena v 05/2018 hrazeno z běžných výdajů.</t>
  </si>
  <si>
    <r>
      <t xml:space="preserve">finanční údaje uvedeny v </t>
    </r>
    <r>
      <rPr>
        <b/>
        <sz val="11"/>
        <rFont val="Arial"/>
        <family val="2"/>
        <charset val="238"/>
      </rPr>
      <t>tis. Kč</t>
    </r>
  </si>
  <si>
    <r>
      <t xml:space="preserve">zpracována PD-DSP, vydáno SP </t>
    </r>
    <r>
      <rPr>
        <i/>
        <sz val="11"/>
        <rFont val="Arial"/>
        <family val="2"/>
        <charset val="238"/>
      </rPr>
      <t>(stavba vyjmuta z projektu „Sanace a rekonstrukce kanalizace na území negativně ovlivněném hornickou činností“)</t>
    </r>
    <r>
      <rPr>
        <sz val="11"/>
        <rFont val="Arial"/>
        <family val="2"/>
        <charset val="238"/>
      </rPr>
      <t>. Zpracována aktualizace dokumentace pro provádění stavby. Dokončeno zadávací řízení na dodavatele stavby, podepsána SoD. Stavba přerušena z důvodu koordinace s jinými stavbami - zajištění objízdných tras.</t>
    </r>
  </si>
  <si>
    <r>
      <t xml:space="preserve">4.  </t>
    </r>
    <r>
      <rPr>
        <b/>
        <u/>
        <sz val="11"/>
        <rFont val="Arial"/>
        <family val="2"/>
        <charset val="238"/>
      </rPr>
      <t>SOCIÁLNÍ  VĚCI  A  POLITIKA  ZAMĚSTNANOSTI</t>
    </r>
  </si>
  <si>
    <r>
      <t xml:space="preserve">5.  </t>
    </r>
    <r>
      <rPr>
        <b/>
        <u/>
        <sz val="11"/>
        <rFont val="Arial"/>
        <family val="2"/>
        <charset val="238"/>
      </rPr>
      <t>BEZPEČNOST  STÁTU  A  PRÁVNÍ  OCHRANA</t>
    </r>
  </si>
  <si>
    <r>
      <t xml:space="preserve">6.  </t>
    </r>
    <r>
      <rPr>
        <b/>
        <u/>
        <sz val="11"/>
        <rFont val="Arial"/>
        <family val="2"/>
        <charset val="238"/>
      </rPr>
      <t>VŠEOBECNÁ  VEŘEJNÁ  SPRÁVA  A  SLUŽBY</t>
    </r>
  </si>
  <si>
    <t>stavba dokončena 11/2017, zkolaudováno 5/2018, v září předáno na majetkový odbor - vyvedení do majetku</t>
  </si>
  <si>
    <r>
      <t xml:space="preserve">zpracována PD-DSP, vydána SP;  části 1.1, 1.2 rušení výustí-stoky KP, KPG - dokončeny a navedeny do majetku; část 1.2-stoky KPH a části 6, 7 a 8 - příprava podkladů pro aktualizaci PD a zadávací řízení na dodavatele stavby </t>
    </r>
    <r>
      <rPr>
        <i/>
        <sz val="11"/>
        <rFont val="Arial"/>
        <family val="2"/>
        <charset val="238"/>
      </rPr>
      <t>(stavba z projektu DPK)</t>
    </r>
  </si>
  <si>
    <r>
      <t xml:space="preserve">4.+5. stavba - zpracována PD-DSP, vydáno SP, příprava podkladů pro zadávací řízení na dodavatele PD pro provedení stavby a dodavatele stavby - část dostavba </t>
    </r>
    <r>
      <rPr>
        <i/>
        <sz val="11"/>
        <rFont val="Arial"/>
        <family val="2"/>
        <charset val="238"/>
      </rPr>
      <t>(stavba z projektu DPK)</t>
    </r>
    <r>
      <rPr>
        <sz val="11"/>
        <rFont val="Arial"/>
        <family val="2"/>
        <charset val="238"/>
      </rPr>
      <t>;  6. stavba - zpracována PD-DSP, příprava podkladů pro zadávací řízení na dodavatele aktualizace DSP, PD pro provádění stavby a podkladů pro zadávací řízení na dodavatele stavby</t>
    </r>
  </si>
  <si>
    <t>zpracována PD-DSP, vydáno stavební povolení; SO 06, kan. stoka ul. Kollárova (havarijní stav kanalizace) - uzavřena SoD na realizaci stavby, dokončena realizace a přejímka stavby, ukončena kolaudace stavby, vydán kolaudační souhlas, příprava podkladů k navedení do majetku; SO 04, kan. stoka ul. Kremličkova (havarijní stav kanalizace) - akrualizace PD,  dokončena příprava podkladů, probíhá zadávací řízení na dodavatele stavby</t>
  </si>
  <si>
    <t>Příprava stavby - dokončeny průzkumné práce, odevzdány výsledky průzkumů, dokončena PD-DÚR, příprava podkladů k žádosti o vydání ÚR</t>
  </si>
  <si>
    <t>Příprava stavby - zpracovány pasporty, dokončeny průzkumné práce, odevzdány výsledky průzkumů, dokončena PD pro vydání společného povolení;
KAN K Pile - vydáno ÚR, probíhá zpracování DSP</t>
  </si>
  <si>
    <t>Příprava stavby - dokončeny průzkumné práce, odevzdány výsledky průzkumů, probíhá zpracování PD pro společné povolení</t>
  </si>
  <si>
    <t xml:space="preserve">SO 01 a 02 zkolaudován v 2017, SO 03 stavba ukončena, příprava na kolaudaci </t>
  </si>
  <si>
    <t>zpracován investiční záměr</t>
  </si>
  <si>
    <t>staveniště bylo předáno zhotoviteli, stavba zahájena</t>
  </si>
  <si>
    <t>po provedené analýze možností energetických úspor budovy DL, probíhá výměna výplní otvorů, zateplení obvodových stěn a střechy</t>
  </si>
  <si>
    <t>celková rekonstrukce Domova, zpracovává se DUR</t>
  </si>
  <si>
    <t>dílo bylo dokončeno, zkolaudováno a předáno do majetku</t>
  </si>
  <si>
    <t>proveden stavebně-technický průzkum, MNO doposud nenavrhlo další použití objektu</t>
  </si>
  <si>
    <t>vybrán zhotovitel PD DÚR</t>
  </si>
  <si>
    <t xml:space="preserve">vyhotovená PD ve stupni DÚR a DSP. Vyřízuje se sloučené ÚR a SP. </t>
  </si>
  <si>
    <t>VZ spoluzadavatel VÍTKOVICE ARÉNA a.s., 47.114 Kč investice, 2.264.221 Kč běžné výdaje  UKONČENO</t>
  </si>
  <si>
    <t xml:space="preserve">             Přehled investiční výstavby realizované investičním odborem</t>
  </si>
  <si>
    <t xml:space="preserve">                                                    k 31. 12. 2018</t>
  </si>
  <si>
    <t xml:space="preserve">                    (v tis. Kč)</t>
  </si>
  <si>
    <t>Skupina</t>
  </si>
  <si>
    <t xml:space="preserve">             Rozpočet</t>
  </si>
  <si>
    <t>Skutečnost</t>
  </si>
  <si>
    <t xml:space="preserve"> % plnění</t>
  </si>
  <si>
    <t>OdPa</t>
  </si>
  <si>
    <t>schválený</t>
  </si>
  <si>
    <t>upravený</t>
  </si>
  <si>
    <t>na SR</t>
  </si>
  <si>
    <t>na UR</t>
  </si>
  <si>
    <t>OdPa - 2321 - Odvádění a čištění odpadních vod  a nakládání s kaly</t>
  </si>
  <si>
    <t>OdPa - 3392 - Zájmová činnost v kultuře</t>
  </si>
  <si>
    <t>OdPa - 3421 - Využití volného času dětí a mládeže</t>
  </si>
  <si>
    <t>4.  SOCIÁLNÍ  VĚCI  A  POLITIKA  ZAMĚSTNANOSTI</t>
  </si>
  <si>
    <t>5.  BEZPEČNOST  STÁTU  A  PRÁVNÍ  OCHRANA</t>
  </si>
  <si>
    <t>6.  VŠEOBECNÁ  VEŘEJNÁ  SPRÁVA  A  SLUŽBY</t>
  </si>
  <si>
    <t xml:space="preserve">  C e l k e m</t>
  </si>
  <si>
    <t>OdPa - 3699 - Ost.zál. bydlení, kom.služeb a územ.rozvoje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</si>
</sst>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0"/>
  </numFmts>
  <fonts count="24" x14ac:knownFonts="1">
    <font>
      <sz val="10"/>
      <name val="Arial"/>
      <family val="2"/>
      <charset val="238"/>
    </font>
    <font>
      <sz val="10"/>
      <name val="Arial"/>
      <family val="2"/>
    </font>
    <font>
      <sz val="10"/>
      <name val="Arial"/>
      <family val="2"/>
      <charset val="238"/>
    </font>
    <font>
      <b/>
      <sz val="10"/>
      <name val="Arial"/>
      <family val="2"/>
      <charset val="238"/>
    </font>
    <font>
      <sz val="10"/>
      <name val="Arial CE"/>
      <charset val="238"/>
    </font>
    <font>
      <b/>
      <sz val="9"/>
      <color indexed="81"/>
      <name val="Tahoma"/>
      <family val="2"/>
      <charset val="238"/>
    </font>
    <font>
      <sz val="9"/>
      <color indexed="81"/>
      <name val="Tahoma"/>
      <family val="2"/>
      <charset val="238"/>
    </font>
    <font>
      <b/>
      <sz val="11"/>
      <name val="Arial"/>
      <family val="2"/>
      <charset val="238"/>
    </font>
    <font>
      <sz val="11"/>
      <name val="Arial"/>
      <family val="2"/>
      <charset val="238"/>
    </font>
    <font>
      <b/>
      <u/>
      <sz val="11"/>
      <name val="Arial"/>
      <family val="2"/>
      <charset val="238"/>
    </font>
    <font>
      <sz val="11"/>
      <name val="Arial CE"/>
      <charset val="238"/>
    </font>
    <font>
      <sz val="11"/>
      <name val="Arial"/>
      <family val="2"/>
    </font>
    <font>
      <i/>
      <sz val="11"/>
      <name val="Arial"/>
      <family val="2"/>
      <charset val="238"/>
    </font>
    <font>
      <strike/>
      <sz val="11"/>
      <name val="Arial"/>
      <family val="2"/>
      <charset val="238"/>
    </font>
    <font>
      <b/>
      <sz val="11"/>
      <name val="Arial"/>
      <family val="2"/>
    </font>
    <font>
      <sz val="11"/>
      <name val="Arial CE"/>
      <family val="2"/>
      <charset val="238"/>
    </font>
    <font>
      <sz val="11"/>
      <name val="Arial CE"/>
      <family val="2"/>
    </font>
    <font>
      <b/>
      <sz val="20"/>
      <name val="Arial"/>
      <family val="2"/>
      <charset val="238"/>
    </font>
    <font>
      <b/>
      <sz val="14"/>
      <name val="Arial"/>
      <family val="2"/>
    </font>
    <font>
      <b/>
      <sz val="10"/>
      <name val="Arial"/>
      <family val="2"/>
    </font>
    <font>
      <b/>
      <sz val="10"/>
      <color indexed="8"/>
      <name val="Arial"/>
      <family val="2"/>
    </font>
    <font>
      <b/>
      <sz val="10"/>
      <color indexed="8"/>
      <name val="Arial CE"/>
      <family val="2"/>
      <charset val="238"/>
    </font>
    <font>
      <b/>
      <sz val="16"/>
      <name val="Arial"/>
      <family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rgb="FFFFCC00"/>
        <bgColor indexed="64"/>
      </patternFill>
    </fill>
    <fill>
      <patternFill patternType="solid">
        <fgColor indexed="41"/>
        <bgColor indexed="64"/>
      </patternFill>
    </fill>
    <fill>
      <patternFill patternType="solid">
        <fgColor rgb="FFCCFFFF"/>
        <bgColor indexed="64"/>
      </patternFill>
    </fill>
  </fills>
  <borders count="84">
    <border>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s>
  <cellStyleXfs count="13">
    <xf numFmtId="0" fontId="0" fillId="0" borderId="0"/>
    <xf numFmtId="0" fontId="1" fillId="0" borderId="0"/>
    <xf numFmtId="0" fontId="1" fillId="0" borderId="0"/>
    <xf numFmtId="0" fontId="1" fillId="0" borderId="0"/>
    <xf numFmtId="0" fontId="4" fillId="0" borderId="0"/>
    <xf numFmtId="0" fontId="4" fillId="0" borderId="0"/>
    <xf numFmtId="0" fontId="2" fillId="0" borderId="0"/>
    <xf numFmtId="0" fontId="4" fillId="0" borderId="0"/>
    <xf numFmtId="0" fontId="4" fillId="0" borderId="0"/>
    <xf numFmtId="43" fontId="2" fillId="0" borderId="0" applyFont="0" applyFill="0" applyBorder="0" applyAlignment="0" applyProtection="0"/>
    <xf numFmtId="0" fontId="2" fillId="0" borderId="0"/>
    <xf numFmtId="0" fontId="4" fillId="0" borderId="0"/>
    <xf numFmtId="0" fontId="4" fillId="0" borderId="0"/>
  </cellStyleXfs>
  <cellXfs count="1110">
    <xf numFmtId="0" fontId="0" fillId="0" borderId="0" xfId="0"/>
    <xf numFmtId="0" fontId="2" fillId="0" borderId="0" xfId="0" applyFont="1" applyFill="1" applyBorder="1"/>
    <xf numFmtId="0" fontId="2" fillId="0" borderId="0" xfId="0" applyFont="1" applyFill="1"/>
    <xf numFmtId="0" fontId="2" fillId="0" borderId="0" xfId="0" applyFont="1"/>
    <xf numFmtId="0" fontId="2" fillId="0" borderId="0" xfId="0" applyFont="1" applyAlignment="1">
      <alignment vertical="center"/>
    </xf>
    <xf numFmtId="0" fontId="2" fillId="0" borderId="0" xfId="6" applyFont="1" applyFill="1" applyBorder="1"/>
    <xf numFmtId="0" fontId="2" fillId="0" borderId="0" xfId="6" applyFont="1" applyFill="1"/>
    <xf numFmtId="0" fontId="2" fillId="0" borderId="52" xfId="6" applyFont="1" applyFill="1" applyBorder="1"/>
    <xf numFmtId="0" fontId="2" fillId="0" borderId="0" xfId="6" applyFont="1" applyFill="1" applyBorder="1" applyAlignment="1">
      <alignment vertical="center"/>
    </xf>
    <xf numFmtId="0" fontId="2" fillId="0" borderId="0" xfId="6" applyFont="1" applyFill="1" applyAlignment="1">
      <alignment vertical="center"/>
    </xf>
    <xf numFmtId="0" fontId="2" fillId="0" borderId="52" xfId="6" applyFont="1" applyFill="1" applyBorder="1" applyAlignment="1">
      <alignment vertical="center"/>
    </xf>
    <xf numFmtId="0" fontId="3" fillId="0" borderId="0" xfId="6" applyFont="1" applyFill="1" applyBorder="1" applyAlignment="1">
      <alignment vertical="center"/>
    </xf>
    <xf numFmtId="0" fontId="3" fillId="0" borderId="52" xfId="6" applyFont="1" applyFill="1" applyBorder="1" applyAlignment="1">
      <alignment vertical="center"/>
    </xf>
    <xf numFmtId="0" fontId="2" fillId="0" borderId="52" xfId="0" applyFont="1" applyFill="1" applyBorder="1"/>
    <xf numFmtId="43" fontId="2" fillId="0" borderId="0" xfId="9" applyFont="1" applyFill="1" applyBorder="1"/>
    <xf numFmtId="0" fontId="2" fillId="0" borderId="63" xfId="0" applyFont="1" applyFill="1" applyBorder="1"/>
    <xf numFmtId="0" fontId="1" fillId="0" borderId="0" xfId="0" applyFont="1" applyFill="1" applyBorder="1"/>
    <xf numFmtId="0" fontId="1" fillId="0" borderId="52" xfId="0" applyFont="1" applyFill="1" applyBorder="1"/>
    <xf numFmtId="0" fontId="2" fillId="0" borderId="0" xfId="0" applyFont="1" applyFill="1" applyBorder="1" applyAlignment="1">
      <alignment vertical="center"/>
    </xf>
    <xf numFmtId="0" fontId="2" fillId="0" borderId="15" xfId="0" applyFont="1" applyFill="1" applyBorder="1"/>
    <xf numFmtId="0" fontId="2" fillId="0" borderId="52" xfId="6" applyFont="1" applyBorder="1"/>
    <xf numFmtId="0" fontId="2" fillId="0" borderId="15" xfId="0" applyFont="1" applyBorder="1"/>
    <xf numFmtId="0" fontId="2" fillId="0" borderId="0" xfId="0" applyFont="1" applyBorder="1"/>
    <xf numFmtId="0" fontId="2" fillId="0" borderId="52" xfId="0" applyFont="1" applyBorder="1"/>
    <xf numFmtId="0" fontId="2" fillId="0" borderId="0" xfId="0" applyFont="1" applyFill="1" applyAlignment="1">
      <alignment vertical="center"/>
    </xf>
    <xf numFmtId="43" fontId="2" fillId="0" borderId="0" xfId="6" applyNumberFormat="1" applyFont="1" applyFill="1" applyBorder="1" applyAlignment="1">
      <alignment vertical="center"/>
    </xf>
    <xf numFmtId="0" fontId="2" fillId="0" borderId="15" xfId="0" applyFont="1" applyFill="1" applyBorder="1" applyAlignment="1">
      <alignment vertical="center"/>
    </xf>
    <xf numFmtId="0" fontId="3" fillId="0" borderId="0" xfId="6" applyFont="1" applyFill="1" applyBorder="1"/>
    <xf numFmtId="0" fontId="3" fillId="0" borderId="0" xfId="6" applyFont="1" applyFill="1"/>
    <xf numFmtId="0" fontId="2" fillId="0" borderId="70" xfId="6" applyFont="1" applyFill="1" applyBorder="1"/>
    <xf numFmtId="0" fontId="2" fillId="0" borderId="52" xfId="2" applyFont="1" applyFill="1" applyBorder="1"/>
    <xf numFmtId="0" fontId="2" fillId="0" borderId="0" xfId="2" applyFont="1" applyFill="1" applyBorder="1"/>
    <xf numFmtId="0" fontId="2" fillId="0" borderId="63" xfId="2" applyFont="1" applyFill="1" applyBorder="1"/>
    <xf numFmtId="0" fontId="1" fillId="0" borderId="0" xfId="2" applyFont="1" applyFill="1" applyBorder="1" applyAlignment="1">
      <alignment vertical="center"/>
    </xf>
    <xf numFmtId="0" fontId="1" fillId="0" borderId="52" xfId="2" applyFont="1" applyFill="1" applyBorder="1" applyAlignment="1">
      <alignment vertical="center"/>
    </xf>
    <xf numFmtId="0" fontId="1" fillId="0" borderId="15" xfId="2" applyFont="1" applyFill="1" applyBorder="1" applyAlignment="1">
      <alignment vertical="center"/>
    </xf>
    <xf numFmtId="0" fontId="1" fillId="0" borderId="70" xfId="2" applyFont="1" applyFill="1" applyBorder="1" applyAlignment="1">
      <alignment vertical="center"/>
    </xf>
    <xf numFmtId="0" fontId="2" fillId="0" borderId="0" xfId="0" applyFont="1" applyFill="1" applyBorder="1" applyAlignment="1">
      <alignment horizontal="center" vertical="center"/>
    </xf>
    <xf numFmtId="0" fontId="2" fillId="0" borderId="63" xfId="0" applyFont="1" applyBorder="1"/>
    <xf numFmtId="0" fontId="2" fillId="0" borderId="0" xfId="0" applyFont="1" applyFill="1" applyBorder="1" applyAlignment="1">
      <alignment horizontal="center"/>
    </xf>
    <xf numFmtId="0" fontId="2" fillId="0" borderId="0" xfId="0" applyFont="1" applyFill="1" applyAlignment="1">
      <alignment horizontal="center"/>
    </xf>
    <xf numFmtId="0" fontId="2" fillId="0" borderId="52" xfId="0" applyFont="1" applyFill="1" applyBorder="1" applyAlignment="1">
      <alignment vertical="center"/>
    </xf>
    <xf numFmtId="0" fontId="2" fillId="0" borderId="76" xfId="0" applyFont="1" applyFill="1" applyBorder="1" applyAlignment="1">
      <alignment vertical="center"/>
    </xf>
    <xf numFmtId="0" fontId="2" fillId="0" borderId="63" xfId="0" applyFont="1" applyFill="1" applyBorder="1" applyAlignment="1">
      <alignment vertical="center"/>
    </xf>
    <xf numFmtId="0" fontId="2" fillId="0" borderId="70" xfId="0" applyFont="1" applyFill="1" applyBorder="1" applyAlignment="1">
      <alignment vertical="center"/>
    </xf>
    <xf numFmtId="0" fontId="2" fillId="0" borderId="15" xfId="6" applyFont="1" applyFill="1" applyBorder="1"/>
    <xf numFmtId="0" fontId="2" fillId="0" borderId="52" xfId="0" applyFont="1" applyFill="1" applyBorder="1" applyAlignment="1">
      <alignment horizontal="center" vertical="center"/>
    </xf>
    <xf numFmtId="0" fontId="2" fillId="4" borderId="0" xfId="0" applyFont="1" applyFill="1"/>
    <xf numFmtId="0" fontId="2" fillId="2" borderId="0" xfId="0" applyFont="1" applyFill="1" applyBorder="1" applyAlignment="1">
      <alignment horizontal="right"/>
    </xf>
    <xf numFmtId="0" fontId="2" fillId="2" borderId="0" xfId="0" applyFont="1" applyFill="1" applyBorder="1" applyAlignment="1">
      <alignment horizontal="center"/>
    </xf>
    <xf numFmtId="0" fontId="2" fillId="2" borderId="0" xfId="0" applyFont="1" applyFill="1" applyBorder="1" applyAlignment="1"/>
    <xf numFmtId="3" fontId="2" fillId="2" borderId="0" xfId="0" applyNumberFormat="1" applyFont="1" applyFill="1" applyBorder="1" applyAlignment="1"/>
    <xf numFmtId="0" fontId="2" fillId="2" borderId="0" xfId="0" applyFont="1" applyFill="1" applyBorder="1" applyAlignment="1">
      <alignment horizontal="center" vertical="center"/>
    </xf>
    <xf numFmtId="0" fontId="2" fillId="2" borderId="0" xfId="0" applyFont="1" applyFill="1" applyBorder="1" applyAlignment="1">
      <alignment vertical="center" wrapText="1"/>
    </xf>
    <xf numFmtId="0" fontId="2" fillId="0" borderId="0" xfId="0" applyFont="1" applyAlignment="1">
      <alignment horizontal="center"/>
    </xf>
    <xf numFmtId="3" fontId="2" fillId="0" borderId="0" xfId="0" applyNumberFormat="1" applyFont="1"/>
    <xf numFmtId="3" fontId="3" fillId="2" borderId="31" xfId="0" applyNumberFormat="1" applyFont="1" applyFill="1" applyBorder="1" applyAlignment="1"/>
    <xf numFmtId="3" fontId="3" fillId="2" borderId="34" xfId="0" applyNumberFormat="1" applyFont="1" applyFill="1" applyBorder="1" applyAlignment="1"/>
    <xf numFmtId="0" fontId="2" fillId="0" borderId="0" xfId="0" applyFont="1" applyAlignment="1">
      <alignment horizontal="center" vertical="center"/>
    </xf>
    <xf numFmtId="0" fontId="2" fillId="0" borderId="0" xfId="0" applyFont="1" applyFill="1" applyAlignment="1">
      <alignment horizontal="center" vertical="center"/>
    </xf>
    <xf numFmtId="0" fontId="8" fillId="2" borderId="0" xfId="0" applyFont="1" applyFill="1" applyBorder="1" applyAlignment="1">
      <alignment horizontal="right" vertical="center"/>
    </xf>
    <xf numFmtId="0" fontId="8" fillId="0" borderId="0" xfId="2" applyFont="1" applyAlignment="1">
      <alignment horizontal="center" vertical="center"/>
    </xf>
    <xf numFmtId="0" fontId="8" fillId="2" borderId="0" xfId="0" applyFont="1" applyFill="1" applyBorder="1" applyAlignment="1">
      <alignment vertical="center"/>
    </xf>
    <xf numFmtId="0" fontId="7" fillId="2" borderId="0" xfId="1" applyFont="1" applyFill="1" applyAlignment="1">
      <alignment horizontal="left" vertical="center"/>
    </xf>
    <xf numFmtId="3" fontId="8" fillId="0" borderId="0" xfId="2" applyNumberFormat="1" applyFont="1" applyAlignment="1">
      <alignment vertical="center"/>
    </xf>
    <xf numFmtId="3" fontId="8" fillId="0" borderId="0" xfId="2" applyNumberFormat="1" applyFont="1" applyAlignment="1">
      <alignment horizontal="center" vertical="center"/>
    </xf>
    <xf numFmtId="0" fontId="8" fillId="2" borderId="0" xfId="2" applyFont="1" applyFill="1" applyBorder="1" applyAlignment="1">
      <alignment vertical="center"/>
    </xf>
    <xf numFmtId="0" fontId="8" fillId="2" borderId="0" xfId="2" applyFont="1" applyFill="1" applyBorder="1" applyAlignment="1">
      <alignment horizontal="center" vertical="center"/>
    </xf>
    <xf numFmtId="0" fontId="8" fillId="0" borderId="0" xfId="2" applyFont="1" applyAlignment="1">
      <alignment horizontal="center" vertical="center" wrapText="1"/>
    </xf>
    <xf numFmtId="0" fontId="7" fillId="0" borderId="1" xfId="2" applyFont="1" applyBorder="1" applyAlignment="1">
      <alignment horizontal="right" vertical="center"/>
    </xf>
    <xf numFmtId="0" fontId="7" fillId="0" borderId="2" xfId="2" applyFont="1" applyBorder="1" applyAlignment="1">
      <alignment horizontal="center" vertical="center"/>
    </xf>
    <xf numFmtId="3" fontId="7" fillId="0" borderId="5" xfId="2" applyNumberFormat="1" applyFont="1" applyBorder="1" applyAlignment="1">
      <alignment horizontal="center" vertical="center"/>
    </xf>
    <xf numFmtId="0" fontId="7" fillId="0" borderId="5" xfId="2" applyFont="1" applyBorder="1" applyAlignment="1">
      <alignment horizontal="left" vertical="center" wrapText="1"/>
    </xf>
    <xf numFmtId="0" fontId="7" fillId="0" borderId="11" xfId="2" applyFont="1" applyBorder="1" applyAlignment="1">
      <alignment horizontal="right" vertical="center"/>
    </xf>
    <xf numFmtId="0" fontId="7" fillId="0" borderId="12" xfId="2" applyFont="1" applyBorder="1" applyAlignment="1">
      <alignment horizontal="center" vertical="center"/>
    </xf>
    <xf numFmtId="3" fontId="7" fillId="0" borderId="16" xfId="2" applyNumberFormat="1" applyFont="1" applyBorder="1" applyAlignment="1">
      <alignment horizontal="center" vertical="center"/>
    </xf>
    <xf numFmtId="3" fontId="7" fillId="0" borderId="17" xfId="2" applyNumberFormat="1" applyFont="1" applyBorder="1" applyAlignment="1">
      <alignment horizontal="center" vertical="center"/>
    </xf>
    <xf numFmtId="3" fontId="7" fillId="0" borderId="18" xfId="2" applyNumberFormat="1" applyFont="1" applyBorder="1" applyAlignment="1">
      <alignment horizontal="center" vertical="center"/>
    </xf>
    <xf numFmtId="49" fontId="7" fillId="2" borderId="18" xfId="2" applyNumberFormat="1" applyFont="1" applyFill="1" applyBorder="1" applyAlignment="1">
      <alignment horizontal="center" vertical="center"/>
    </xf>
    <xf numFmtId="3" fontId="7" fillId="0" borderId="12" xfId="2" applyNumberFormat="1" applyFont="1" applyBorder="1" applyAlignment="1">
      <alignment horizontal="center" vertical="center"/>
    </xf>
    <xf numFmtId="0" fontId="7" fillId="0" borderId="20" xfId="2" applyFont="1" applyBorder="1" applyAlignment="1">
      <alignment horizontal="center" vertical="center"/>
    </xf>
    <xf numFmtId="0" fontId="7" fillId="0" borderId="16" xfId="2" applyFont="1" applyBorder="1" applyAlignment="1">
      <alignment horizontal="center" vertical="center" wrapText="1"/>
    </xf>
    <xf numFmtId="3" fontId="7" fillId="0" borderId="25" xfId="2" applyNumberFormat="1" applyFont="1" applyBorder="1" applyAlignment="1">
      <alignment horizontal="center" vertical="center"/>
    </xf>
    <xf numFmtId="3" fontId="7" fillId="0" borderId="0" xfId="2" applyNumberFormat="1" applyFont="1" applyBorder="1" applyAlignment="1">
      <alignment horizontal="center" vertical="center"/>
    </xf>
    <xf numFmtId="3" fontId="7" fillId="0" borderId="26" xfId="2" applyNumberFormat="1" applyFont="1" applyBorder="1" applyAlignment="1">
      <alignment horizontal="center" vertical="center"/>
    </xf>
    <xf numFmtId="49" fontId="7" fillId="0" borderId="25" xfId="2" applyNumberFormat="1" applyFont="1" applyBorder="1" applyAlignment="1">
      <alignment horizontal="center" vertical="center"/>
    </xf>
    <xf numFmtId="1" fontId="7" fillId="2" borderId="25" xfId="1" applyNumberFormat="1" applyFont="1" applyFill="1" applyBorder="1" applyAlignment="1">
      <alignment horizontal="centerContinuous" vertical="center"/>
    </xf>
    <xf numFmtId="0" fontId="7" fillId="0" borderId="24" xfId="2" applyFont="1" applyBorder="1" applyAlignment="1">
      <alignment horizontal="center" vertical="center"/>
    </xf>
    <xf numFmtId="0" fontId="7" fillId="0" borderId="29" xfId="2" applyFont="1" applyBorder="1" applyAlignment="1">
      <alignment horizontal="center" vertical="center"/>
    </xf>
    <xf numFmtId="0" fontId="7" fillId="0" borderId="16" xfId="2" applyFont="1" applyBorder="1" applyAlignment="1">
      <alignment horizontal="left" vertical="center" wrapText="1"/>
    </xf>
    <xf numFmtId="0" fontId="9" fillId="3" borderId="31" xfId="0" applyFont="1" applyFill="1" applyBorder="1" applyAlignment="1">
      <alignment vertical="center"/>
    </xf>
    <xf numFmtId="0" fontId="9" fillId="3" borderId="32" xfId="0" applyFont="1" applyFill="1" applyBorder="1" applyAlignment="1">
      <alignment horizontal="center" vertical="center"/>
    </xf>
    <xf numFmtId="0" fontId="9" fillId="3" borderId="32" xfId="0" applyFont="1" applyFill="1" applyBorder="1" applyAlignment="1">
      <alignment vertical="center"/>
    </xf>
    <xf numFmtId="0" fontId="9" fillId="4" borderId="32" xfId="0" applyFont="1" applyFill="1" applyBorder="1" applyAlignment="1">
      <alignment vertical="center"/>
    </xf>
    <xf numFmtId="3" fontId="7" fillId="3" borderId="31" xfId="0" applyNumberFormat="1" applyFont="1" applyFill="1" applyBorder="1" applyAlignment="1">
      <alignment vertical="center"/>
    </xf>
    <xf numFmtId="3" fontId="7" fillId="3" borderId="33" xfId="0" applyNumberFormat="1" applyFont="1" applyFill="1" applyBorder="1" applyAlignment="1">
      <alignment vertical="center"/>
    </xf>
    <xf numFmtId="3" fontId="7" fillId="3" borderId="34" xfId="0" applyNumberFormat="1" applyFont="1" applyFill="1" applyBorder="1" applyAlignment="1">
      <alignment vertical="center"/>
    </xf>
    <xf numFmtId="3" fontId="7" fillId="3" borderId="35" xfId="0" applyNumberFormat="1" applyFont="1" applyFill="1" applyBorder="1" applyAlignment="1">
      <alignment vertical="center"/>
    </xf>
    <xf numFmtId="164" fontId="7" fillId="3" borderId="33" xfId="1" applyNumberFormat="1" applyFont="1" applyFill="1" applyBorder="1" applyAlignment="1">
      <alignment vertical="center"/>
    </xf>
    <xf numFmtId="3" fontId="7" fillId="3" borderId="37" xfId="0" applyNumberFormat="1" applyFont="1" applyFill="1" applyBorder="1" applyAlignment="1">
      <alignment horizontal="center" vertical="center"/>
    </xf>
    <xf numFmtId="3" fontId="7" fillId="3" borderId="38" xfId="0" applyNumberFormat="1" applyFont="1" applyFill="1" applyBorder="1" applyAlignment="1">
      <alignment horizontal="center" vertical="center"/>
    </xf>
    <xf numFmtId="3" fontId="7" fillId="3" borderId="35" xfId="0" applyNumberFormat="1" applyFont="1" applyFill="1" applyBorder="1" applyAlignment="1">
      <alignment horizontal="center" vertical="center"/>
    </xf>
    <xf numFmtId="3" fontId="8" fillId="4" borderId="36" xfId="0" applyNumberFormat="1" applyFont="1" applyFill="1" applyBorder="1" applyAlignment="1">
      <alignment horizontal="center" vertical="center"/>
    </xf>
    <xf numFmtId="3" fontId="8" fillId="4" borderId="5" xfId="0" applyNumberFormat="1" applyFont="1" applyFill="1" applyBorder="1" applyAlignment="1">
      <alignment vertical="center" wrapText="1"/>
    </xf>
    <xf numFmtId="3" fontId="7" fillId="5" borderId="31" xfId="1" applyNumberFormat="1" applyFont="1" applyFill="1" applyBorder="1" applyAlignment="1">
      <alignment vertical="center"/>
    </xf>
    <xf numFmtId="3" fontId="7" fillId="5" borderId="33" xfId="1" applyNumberFormat="1" applyFont="1" applyFill="1" applyBorder="1" applyAlignment="1">
      <alignment vertical="center"/>
    </xf>
    <xf numFmtId="3" fontId="7" fillId="5" borderId="34" xfId="1" applyNumberFormat="1" applyFont="1" applyFill="1" applyBorder="1" applyAlignment="1">
      <alignment vertical="center"/>
    </xf>
    <xf numFmtId="3" fontId="7" fillId="5" borderId="35" xfId="1" applyNumberFormat="1" applyFont="1" applyFill="1" applyBorder="1" applyAlignment="1">
      <alignment vertical="center"/>
    </xf>
    <xf numFmtId="164" fontId="7" fillId="5" borderId="33" xfId="1" applyNumberFormat="1" applyFont="1" applyFill="1" applyBorder="1" applyAlignment="1">
      <alignment vertical="center"/>
    </xf>
    <xf numFmtId="49" fontId="8" fillId="5" borderId="37" xfId="2" applyNumberFormat="1" applyFont="1" applyFill="1" applyBorder="1" applyAlignment="1">
      <alignment horizontal="center" vertical="center"/>
    </xf>
    <xf numFmtId="49" fontId="8" fillId="5" borderId="35" xfId="2" applyNumberFormat="1" applyFont="1" applyFill="1" applyBorder="1" applyAlignment="1">
      <alignment horizontal="center" vertical="center"/>
    </xf>
    <xf numFmtId="49" fontId="8" fillId="5" borderId="36" xfId="2" applyNumberFormat="1" applyFont="1" applyFill="1" applyBorder="1" applyAlignment="1">
      <alignment horizontal="center" vertical="center"/>
    </xf>
    <xf numFmtId="49" fontId="8" fillId="5" borderId="34" xfId="2" applyNumberFormat="1" applyFont="1" applyFill="1" applyBorder="1" applyAlignment="1">
      <alignment horizontal="left" vertical="center" wrapText="1"/>
    </xf>
    <xf numFmtId="0" fontId="8" fillId="0" borderId="40" xfId="3" applyFont="1" applyFill="1" applyBorder="1" applyAlignment="1">
      <alignment horizontal="right" vertical="center"/>
    </xf>
    <xf numFmtId="0" fontId="8" fillId="0" borderId="41" xfId="2" applyFont="1" applyFill="1" applyBorder="1" applyAlignment="1">
      <alignment horizontal="center" vertical="center"/>
    </xf>
    <xf numFmtId="0" fontId="8" fillId="0" borderId="0" xfId="0" applyFont="1" applyAlignment="1">
      <alignment vertical="center"/>
    </xf>
    <xf numFmtId="3" fontId="8" fillId="0" borderId="42" xfId="2" applyNumberFormat="1" applyFont="1" applyFill="1" applyBorder="1" applyAlignment="1">
      <alignment vertical="center"/>
    </xf>
    <xf numFmtId="3" fontId="8" fillId="0" borderId="41" xfId="2" applyNumberFormat="1" applyFont="1" applyFill="1" applyBorder="1" applyAlignment="1">
      <alignment vertical="center"/>
    </xf>
    <xf numFmtId="3" fontId="8" fillId="0" borderId="43" xfId="2" applyNumberFormat="1" applyFont="1" applyFill="1" applyBorder="1" applyAlignment="1">
      <alignment vertical="center"/>
    </xf>
    <xf numFmtId="3" fontId="8" fillId="0" borderId="44" xfId="2" applyNumberFormat="1" applyFont="1" applyFill="1" applyBorder="1" applyAlignment="1">
      <alignment vertical="center"/>
    </xf>
    <xf numFmtId="3" fontId="8" fillId="0" borderId="9" xfId="5" applyNumberFormat="1" applyFont="1" applyFill="1" applyBorder="1" applyAlignment="1">
      <alignment horizontal="right" vertical="center"/>
    </xf>
    <xf numFmtId="3" fontId="8" fillId="0" borderId="7" xfId="5" applyNumberFormat="1" applyFont="1" applyFill="1" applyBorder="1" applyAlignment="1">
      <alignment horizontal="right" vertical="center"/>
    </xf>
    <xf numFmtId="3" fontId="8" fillId="0" borderId="41" xfId="0" applyNumberFormat="1" applyFont="1" applyFill="1" applyBorder="1" applyAlignment="1">
      <alignment horizontal="right" vertical="center"/>
    </xf>
    <xf numFmtId="164" fontId="8" fillId="0" borderId="43" xfId="1" applyNumberFormat="1" applyFont="1" applyFill="1" applyBorder="1" applyAlignment="1">
      <alignment vertical="center"/>
    </xf>
    <xf numFmtId="49" fontId="8" fillId="0" borderId="40" xfId="2" applyNumberFormat="1" applyFont="1" applyFill="1" applyBorder="1" applyAlignment="1">
      <alignment horizontal="center" vertical="center"/>
    </xf>
    <xf numFmtId="49" fontId="8" fillId="0" borderId="41" xfId="2" applyNumberFormat="1" applyFont="1" applyFill="1" applyBorder="1" applyAlignment="1">
      <alignment horizontal="center" vertical="center"/>
    </xf>
    <xf numFmtId="49" fontId="8" fillId="0" borderId="45" xfId="2" applyNumberFormat="1" applyFont="1" applyFill="1" applyBorder="1" applyAlignment="1">
      <alignment horizontal="center" vertical="center"/>
    </xf>
    <xf numFmtId="49" fontId="8" fillId="0" borderId="44" xfId="2" applyNumberFormat="1" applyFont="1" applyFill="1" applyBorder="1" applyAlignment="1">
      <alignment horizontal="left" vertical="center" wrapText="1"/>
    </xf>
    <xf numFmtId="0" fontId="9" fillId="3" borderId="37" xfId="0" applyFont="1" applyFill="1" applyBorder="1" applyAlignment="1">
      <alignment horizontal="left" vertical="center"/>
    </xf>
    <xf numFmtId="0" fontId="8" fillId="3" borderId="35" xfId="0" applyFont="1" applyFill="1" applyBorder="1" applyAlignment="1">
      <alignment horizontal="center" vertical="center"/>
    </xf>
    <xf numFmtId="0" fontId="8" fillId="3" borderId="33" xfId="0" applyFont="1" applyFill="1" applyBorder="1" applyAlignment="1">
      <alignment horizontal="center" vertical="center"/>
    </xf>
    <xf numFmtId="3" fontId="8" fillId="3" borderId="36" xfId="0" applyNumberFormat="1" applyFont="1" applyFill="1" applyBorder="1" applyAlignment="1">
      <alignment horizontal="center" vertical="center"/>
    </xf>
    <xf numFmtId="3" fontId="8" fillId="3" borderId="5" xfId="0" applyNumberFormat="1" applyFont="1" applyFill="1" applyBorder="1" applyAlignment="1">
      <alignment vertical="center" wrapText="1"/>
    </xf>
    <xf numFmtId="0" fontId="8" fillId="0" borderId="40" xfId="3" applyFont="1" applyFill="1" applyBorder="1" applyAlignment="1">
      <alignment vertical="center"/>
    </xf>
    <xf numFmtId="0" fontId="8" fillId="0" borderId="22" xfId="0" applyFont="1" applyFill="1" applyBorder="1" applyAlignment="1">
      <alignment vertical="center" wrapText="1"/>
    </xf>
    <xf numFmtId="3" fontId="8" fillId="0" borderId="21" xfId="2" applyNumberFormat="1" applyFont="1" applyFill="1" applyBorder="1" applyAlignment="1">
      <alignment vertical="center"/>
    </xf>
    <xf numFmtId="3" fontId="8" fillId="0" borderId="22" xfId="0" applyNumberFormat="1" applyFont="1" applyFill="1" applyBorder="1" applyAlignment="1">
      <alignment horizontal="right" vertical="center"/>
    </xf>
    <xf numFmtId="164" fontId="8" fillId="0" borderId="14" xfId="0" applyNumberFormat="1" applyFont="1" applyFill="1" applyBorder="1" applyAlignment="1">
      <alignment horizontal="center" vertical="center"/>
    </xf>
    <xf numFmtId="49" fontId="8" fillId="0" borderId="47" xfId="2" applyNumberFormat="1" applyFont="1" applyFill="1" applyBorder="1" applyAlignment="1">
      <alignment horizontal="left" vertical="center" wrapText="1"/>
    </xf>
    <xf numFmtId="0" fontId="8" fillId="0" borderId="40" xfId="6" applyNumberFormat="1" applyFont="1" applyFill="1" applyBorder="1" applyAlignment="1">
      <alignment horizontal="right" vertical="center"/>
    </xf>
    <xf numFmtId="0" fontId="8" fillId="0" borderId="41" xfId="6" applyFont="1" applyFill="1" applyBorder="1" applyAlignment="1">
      <alignment horizontal="center" vertical="center"/>
    </xf>
    <xf numFmtId="0" fontId="8" fillId="0" borderId="45" xfId="6" applyFont="1" applyFill="1" applyBorder="1" applyAlignment="1">
      <alignment horizontal="left" vertical="center" wrapText="1"/>
    </xf>
    <xf numFmtId="3" fontId="8" fillId="0" borderId="48" xfId="2" applyNumberFormat="1" applyFont="1" applyFill="1" applyBorder="1" applyAlignment="1">
      <alignment vertical="center"/>
    </xf>
    <xf numFmtId="3" fontId="8" fillId="0" borderId="14" xfId="2" applyNumberFormat="1" applyFont="1" applyFill="1" applyBorder="1" applyAlignment="1">
      <alignment vertical="center"/>
    </xf>
    <xf numFmtId="3" fontId="8" fillId="0" borderId="49" xfId="2" applyNumberFormat="1" applyFont="1" applyFill="1" applyBorder="1" applyAlignment="1">
      <alignment vertical="center"/>
    </xf>
    <xf numFmtId="3" fontId="8" fillId="0" borderId="22" xfId="6" applyNumberFormat="1" applyFont="1" applyFill="1" applyBorder="1" applyAlignment="1">
      <alignment horizontal="right" vertical="center"/>
    </xf>
    <xf numFmtId="3" fontId="8" fillId="0" borderId="41" xfId="3" applyNumberFormat="1" applyFont="1" applyFill="1" applyBorder="1" applyAlignment="1">
      <alignment vertical="center"/>
    </xf>
    <xf numFmtId="164" fontId="8" fillId="0" borderId="14" xfId="1" applyNumberFormat="1" applyFont="1" applyFill="1" applyBorder="1" applyAlignment="1">
      <alignment horizontal="right" vertical="center"/>
    </xf>
    <xf numFmtId="0" fontId="8" fillId="0" borderId="40" xfId="0" applyNumberFormat="1" applyFont="1" applyFill="1" applyBorder="1" applyAlignment="1">
      <alignment horizontal="right" vertical="center"/>
    </xf>
    <xf numFmtId="0" fontId="8" fillId="0" borderId="41" xfId="0" applyFont="1" applyFill="1" applyBorder="1" applyAlignment="1">
      <alignment horizontal="center" vertical="center"/>
    </xf>
    <xf numFmtId="0" fontId="8" fillId="0" borderId="14" xfId="0" applyFont="1" applyFill="1" applyBorder="1" applyAlignment="1">
      <alignment horizontal="left" vertical="center" wrapText="1"/>
    </xf>
    <xf numFmtId="3" fontId="8" fillId="0" borderId="43" xfId="2" applyNumberFormat="1" applyFont="1" applyFill="1" applyBorder="1" applyAlignment="1">
      <alignment horizontal="right" vertical="center"/>
    </xf>
    <xf numFmtId="3" fontId="8" fillId="0" borderId="22" xfId="3" applyNumberFormat="1" applyFont="1" applyFill="1" applyBorder="1" applyAlignment="1">
      <alignment vertical="center"/>
    </xf>
    <xf numFmtId="164" fontId="8" fillId="0" borderId="14" xfId="1" applyNumberFormat="1" applyFont="1" applyFill="1" applyBorder="1" applyAlignment="1">
      <alignment vertical="center"/>
    </xf>
    <xf numFmtId="0" fontId="10" fillId="0" borderId="48" xfId="6" applyNumberFormat="1" applyFont="1" applyFill="1" applyBorder="1" applyAlignment="1">
      <alignment horizontal="right" vertical="center"/>
    </xf>
    <xf numFmtId="0" fontId="10" fillId="0" borderId="22" xfId="6" applyNumberFormat="1" applyFont="1" applyFill="1" applyBorder="1" applyAlignment="1">
      <alignment horizontal="center" vertical="center"/>
    </xf>
    <xf numFmtId="0" fontId="8" fillId="0" borderId="50" xfId="6" applyFont="1" applyFill="1" applyBorder="1" applyAlignment="1">
      <alignment horizontal="left" vertical="center" wrapText="1"/>
    </xf>
    <xf numFmtId="3" fontId="11" fillId="0" borderId="48" xfId="2" applyNumberFormat="1" applyFont="1" applyFill="1" applyBorder="1" applyAlignment="1">
      <alignment vertical="center"/>
    </xf>
    <xf numFmtId="3" fontId="10" fillId="0" borderId="22" xfId="6" applyNumberFormat="1" applyFont="1" applyFill="1" applyBorder="1" applyAlignment="1">
      <alignment horizontal="right" vertical="center"/>
    </xf>
    <xf numFmtId="3" fontId="10" fillId="0" borderId="14" xfId="6" applyNumberFormat="1" applyFont="1" applyFill="1" applyBorder="1" applyAlignment="1">
      <alignment horizontal="right" vertical="center"/>
    </xf>
    <xf numFmtId="3" fontId="10" fillId="0" borderId="49" xfId="6" applyNumberFormat="1" applyFont="1" applyFill="1" applyBorder="1" applyAlignment="1">
      <alignment horizontal="right" vertical="center"/>
    </xf>
    <xf numFmtId="164" fontId="11" fillId="0" borderId="14" xfId="1" applyNumberFormat="1" applyFont="1" applyFill="1" applyBorder="1" applyAlignment="1">
      <alignment horizontal="right" vertical="center"/>
    </xf>
    <xf numFmtId="49" fontId="11" fillId="0" borderId="40" xfId="2" applyNumberFormat="1" applyFont="1" applyFill="1" applyBorder="1" applyAlignment="1">
      <alignment horizontal="center" vertical="center"/>
    </xf>
    <xf numFmtId="49" fontId="10" fillId="0" borderId="22" xfId="6" applyNumberFormat="1" applyFont="1" applyFill="1" applyBorder="1" applyAlignment="1">
      <alignment horizontal="center" vertical="center"/>
    </xf>
    <xf numFmtId="0" fontId="8" fillId="0" borderId="22" xfId="6" applyNumberFormat="1" applyFont="1" applyFill="1" applyBorder="1" applyAlignment="1">
      <alignment horizontal="center" vertical="center" wrapText="1"/>
    </xf>
    <xf numFmtId="49" fontId="11" fillId="0" borderId="23" xfId="2" applyNumberFormat="1" applyFont="1" applyFill="1" applyBorder="1" applyAlignment="1">
      <alignment horizontal="center" vertical="center"/>
    </xf>
    <xf numFmtId="0" fontId="10" fillId="0" borderId="49" xfId="6" applyNumberFormat="1" applyFont="1" applyFill="1" applyBorder="1" applyAlignment="1">
      <alignment horizontal="left" vertical="center" wrapText="1"/>
    </xf>
    <xf numFmtId="0" fontId="8" fillId="0" borderId="48" xfId="0" applyNumberFormat="1" applyFont="1" applyFill="1" applyBorder="1" applyAlignment="1">
      <alignment horizontal="right" vertical="center"/>
    </xf>
    <xf numFmtId="0" fontId="8" fillId="0" borderId="43" xfId="2" applyFont="1" applyFill="1" applyBorder="1" applyAlignment="1">
      <alignment horizontal="center" vertical="center"/>
    </xf>
    <xf numFmtId="3" fontId="8" fillId="0" borderId="14" xfId="2" applyNumberFormat="1" applyFont="1" applyFill="1" applyBorder="1" applyAlignment="1">
      <alignment horizontal="right" vertical="center"/>
    </xf>
    <xf numFmtId="49" fontId="8" fillId="0" borderId="48" xfId="2" applyNumberFormat="1" applyFont="1" applyFill="1" applyBorder="1" applyAlignment="1">
      <alignment horizontal="center" vertical="center"/>
    </xf>
    <xf numFmtId="49" fontId="8" fillId="0" borderId="22" xfId="2" applyNumberFormat="1" applyFont="1" applyFill="1" applyBorder="1" applyAlignment="1">
      <alignment horizontal="center" vertical="center"/>
    </xf>
    <xf numFmtId="49" fontId="8" fillId="0" borderId="23" xfId="2" applyNumberFormat="1" applyFont="1" applyFill="1" applyBorder="1" applyAlignment="1">
      <alignment horizontal="center" vertical="center"/>
    </xf>
    <xf numFmtId="49" fontId="8" fillId="0" borderId="49" xfId="2" applyNumberFormat="1" applyFont="1" applyFill="1" applyBorder="1" applyAlignment="1">
      <alignment horizontal="left" vertical="center" wrapText="1"/>
    </xf>
    <xf numFmtId="0" fontId="10" fillId="0" borderId="42" xfId="6" applyNumberFormat="1" applyFont="1" applyFill="1" applyBorder="1" applyAlignment="1">
      <alignment horizontal="right" vertical="center"/>
    </xf>
    <xf numFmtId="0" fontId="11" fillId="0" borderId="41" xfId="6" applyFont="1" applyFill="1" applyBorder="1" applyAlignment="1">
      <alignment horizontal="center" vertical="center"/>
    </xf>
    <xf numFmtId="0" fontId="11" fillId="0" borderId="41" xfId="2" applyFont="1" applyFill="1" applyBorder="1" applyAlignment="1">
      <alignment horizontal="center" vertical="center"/>
    </xf>
    <xf numFmtId="0" fontId="10" fillId="0" borderId="43" xfId="6" applyFont="1" applyFill="1" applyBorder="1" applyAlignment="1">
      <alignment horizontal="left" vertical="center" wrapText="1"/>
    </xf>
    <xf numFmtId="3" fontId="11" fillId="0" borderId="41" xfId="2" applyNumberFormat="1" applyFont="1" applyFill="1" applyBorder="1" applyAlignment="1">
      <alignment vertical="center"/>
    </xf>
    <xf numFmtId="3" fontId="11" fillId="0" borderId="43" xfId="2" applyNumberFormat="1" applyFont="1" applyFill="1" applyBorder="1" applyAlignment="1">
      <alignment horizontal="right" vertical="center"/>
    </xf>
    <xf numFmtId="3" fontId="11" fillId="0" borderId="43" xfId="2" applyNumberFormat="1" applyFont="1" applyFill="1" applyBorder="1" applyAlignment="1">
      <alignment vertical="center"/>
    </xf>
    <xf numFmtId="3" fontId="11" fillId="0" borderId="44" xfId="2" applyNumberFormat="1" applyFont="1" applyFill="1" applyBorder="1" applyAlignment="1">
      <alignment vertical="center"/>
    </xf>
    <xf numFmtId="3" fontId="11" fillId="0" borderId="22" xfId="3" applyNumberFormat="1" applyFont="1" applyFill="1" applyBorder="1" applyAlignment="1">
      <alignment vertical="center"/>
    </xf>
    <xf numFmtId="164" fontId="11" fillId="0" borderId="43" xfId="1" applyNumberFormat="1" applyFont="1" applyFill="1" applyBorder="1" applyAlignment="1">
      <alignment vertical="center"/>
    </xf>
    <xf numFmtId="49" fontId="11" fillId="0" borderId="41" xfId="2" applyNumberFormat="1" applyFont="1" applyFill="1" applyBorder="1" applyAlignment="1">
      <alignment horizontal="center" vertical="center"/>
    </xf>
    <xf numFmtId="49" fontId="11" fillId="0" borderId="45" xfId="2" applyNumberFormat="1" applyFont="1" applyFill="1" applyBorder="1" applyAlignment="1">
      <alignment horizontal="center" vertical="center"/>
    </xf>
    <xf numFmtId="0" fontId="8" fillId="0" borderId="42" xfId="0" applyNumberFormat="1" applyFont="1" applyFill="1" applyBorder="1" applyAlignment="1">
      <alignment horizontal="right" vertical="center"/>
    </xf>
    <xf numFmtId="0" fontId="8" fillId="0" borderId="43" xfId="0" applyFont="1" applyFill="1" applyBorder="1" applyAlignment="1">
      <alignment horizontal="left" vertical="center" wrapText="1"/>
    </xf>
    <xf numFmtId="49" fontId="8" fillId="0" borderId="41" xfId="2" applyNumberFormat="1" applyFont="1" applyFill="1" applyBorder="1" applyAlignment="1">
      <alignment horizontal="center" vertical="center" wrapText="1"/>
    </xf>
    <xf numFmtId="0" fontId="8" fillId="0" borderId="41" xfId="0" applyFont="1" applyFill="1" applyBorder="1" applyAlignment="1">
      <alignment horizontal="left" vertical="center" wrapText="1"/>
    </xf>
    <xf numFmtId="3" fontId="8" fillId="0" borderId="40" xfId="2" applyNumberFormat="1" applyFont="1" applyFill="1" applyBorder="1" applyAlignment="1">
      <alignment vertical="center"/>
    </xf>
    <xf numFmtId="0" fontId="8" fillId="0" borderId="41" xfId="2" applyNumberFormat="1" applyFont="1" applyFill="1" applyBorder="1" applyAlignment="1">
      <alignment horizontal="center" vertical="center"/>
    </xf>
    <xf numFmtId="49" fontId="8" fillId="0" borderId="49" xfId="2" applyNumberFormat="1" applyFont="1" applyFill="1" applyBorder="1" applyAlignment="1">
      <alignment vertical="center" wrapText="1"/>
    </xf>
    <xf numFmtId="0" fontId="8" fillId="0" borderId="21" xfId="6" applyNumberFormat="1" applyFont="1" applyFill="1" applyBorder="1" applyAlignment="1">
      <alignment horizontal="right" vertical="center"/>
    </xf>
    <xf numFmtId="0" fontId="8" fillId="0" borderId="22" xfId="6" applyFont="1" applyFill="1" applyBorder="1" applyAlignment="1">
      <alignment horizontal="center" vertical="center"/>
    </xf>
    <xf numFmtId="0" fontId="8" fillId="0" borderId="22" xfId="2" applyFont="1" applyFill="1" applyBorder="1" applyAlignment="1">
      <alignment horizontal="center" vertical="center"/>
    </xf>
    <xf numFmtId="0" fontId="8" fillId="0" borderId="14" xfId="6" applyFont="1" applyFill="1" applyBorder="1" applyAlignment="1">
      <alignment horizontal="left" vertical="center" wrapText="1"/>
    </xf>
    <xf numFmtId="3" fontId="8" fillId="0" borderId="22" xfId="2" applyNumberFormat="1" applyFont="1" applyFill="1" applyBorder="1" applyAlignment="1">
      <alignment vertical="center"/>
    </xf>
    <xf numFmtId="0" fontId="8" fillId="0" borderId="51" xfId="6" applyNumberFormat="1" applyFont="1" applyFill="1" applyBorder="1" applyAlignment="1">
      <alignment horizontal="left" vertical="center" wrapText="1"/>
    </xf>
    <xf numFmtId="0" fontId="10" fillId="0" borderId="21" xfId="6" applyNumberFormat="1" applyFont="1" applyFill="1" applyBorder="1" applyAlignment="1">
      <alignment horizontal="right" vertical="center"/>
    </xf>
    <xf numFmtId="0" fontId="11" fillId="0" borderId="22" xfId="6" applyFont="1" applyFill="1" applyBorder="1" applyAlignment="1">
      <alignment horizontal="center" vertical="center"/>
    </xf>
    <xf numFmtId="0" fontId="11" fillId="0" borderId="22" xfId="2" applyFont="1" applyFill="1" applyBorder="1" applyAlignment="1">
      <alignment horizontal="center" vertical="center"/>
    </xf>
    <xf numFmtId="0" fontId="10" fillId="0" borderId="14" xfId="6" applyFont="1" applyFill="1" applyBorder="1" applyAlignment="1">
      <alignment horizontal="left" vertical="center" wrapText="1"/>
    </xf>
    <xf numFmtId="3" fontId="11" fillId="0" borderId="22" xfId="2" applyNumberFormat="1" applyFont="1" applyFill="1" applyBorder="1" applyAlignment="1">
      <alignment vertical="center"/>
    </xf>
    <xf numFmtId="3" fontId="11" fillId="0" borderId="14" xfId="2" applyNumberFormat="1" applyFont="1" applyFill="1" applyBorder="1" applyAlignment="1">
      <alignment horizontal="right" vertical="center"/>
    </xf>
    <xf numFmtId="3" fontId="11" fillId="0" borderId="14" xfId="2" applyNumberFormat="1" applyFont="1" applyFill="1" applyBorder="1" applyAlignment="1">
      <alignment vertical="center"/>
    </xf>
    <xf numFmtId="3" fontId="11" fillId="0" borderId="49" xfId="2" applyNumberFormat="1" applyFont="1" applyFill="1" applyBorder="1" applyAlignment="1">
      <alignment vertical="center"/>
    </xf>
    <xf numFmtId="164" fontId="11" fillId="0" borderId="14" xfId="1" applyNumberFormat="1" applyFont="1" applyFill="1" applyBorder="1" applyAlignment="1">
      <alignment vertical="center"/>
    </xf>
    <xf numFmtId="49" fontId="11" fillId="0" borderId="48" xfId="2" applyNumberFormat="1" applyFont="1" applyFill="1" applyBorder="1" applyAlignment="1">
      <alignment horizontal="center" vertical="center"/>
    </xf>
    <xf numFmtId="49" fontId="11" fillId="0" borderId="22" xfId="2" applyNumberFormat="1" applyFont="1" applyFill="1" applyBorder="1" applyAlignment="1">
      <alignment horizontal="center" vertical="center"/>
    </xf>
    <xf numFmtId="0" fontId="10" fillId="0" borderId="49" xfId="6" applyNumberFormat="1" applyFont="1" applyFill="1" applyBorder="1" applyAlignment="1">
      <alignment horizontal="left" vertical="center" wrapText="1" shrinkToFit="1"/>
    </xf>
    <xf numFmtId="0" fontId="8" fillId="0" borderId="43" xfId="0" applyNumberFormat="1" applyFont="1" applyFill="1" applyBorder="1" applyAlignment="1">
      <alignment horizontal="left" vertical="center"/>
    </xf>
    <xf numFmtId="3" fontId="8" fillId="0" borderId="41" xfId="2" applyNumberFormat="1" applyFont="1" applyFill="1" applyBorder="1" applyAlignment="1">
      <alignment horizontal="right" vertical="center"/>
    </xf>
    <xf numFmtId="0" fontId="10" fillId="0" borderId="14" xfId="6" applyNumberFormat="1" applyFont="1" applyFill="1" applyBorder="1" applyAlignment="1">
      <alignment horizontal="left" vertical="center" wrapText="1"/>
    </xf>
    <xf numFmtId="17" fontId="10" fillId="0" borderId="48" xfId="6" applyNumberFormat="1" applyFont="1" applyFill="1" applyBorder="1" applyAlignment="1">
      <alignment horizontal="center" vertical="center"/>
    </xf>
    <xf numFmtId="0" fontId="8" fillId="0" borderId="22" xfId="6" applyNumberFormat="1" applyFont="1" applyFill="1" applyBorder="1" applyAlignment="1">
      <alignment horizontal="center" vertical="center"/>
    </xf>
    <xf numFmtId="0" fontId="8" fillId="0" borderId="14" xfId="6" applyNumberFormat="1" applyFont="1" applyFill="1" applyBorder="1" applyAlignment="1">
      <alignment horizontal="left" vertical="center" wrapText="1"/>
    </xf>
    <xf numFmtId="3" fontId="8" fillId="0" borderId="14" xfId="6" applyNumberFormat="1" applyFont="1" applyFill="1" applyBorder="1" applyAlignment="1">
      <alignment horizontal="right" vertical="center"/>
    </xf>
    <xf numFmtId="3" fontId="8" fillId="0" borderId="49" xfId="6" applyNumberFormat="1" applyFont="1" applyFill="1" applyBorder="1" applyAlignment="1">
      <alignment horizontal="right" vertical="center"/>
    </xf>
    <xf numFmtId="17" fontId="8" fillId="0" borderId="48" xfId="6" applyNumberFormat="1" applyFont="1" applyFill="1" applyBorder="1" applyAlignment="1">
      <alignment horizontal="center" vertical="center"/>
    </xf>
    <xf numFmtId="0" fontId="8" fillId="0" borderId="41" xfId="6" applyNumberFormat="1" applyFont="1" applyFill="1" applyBorder="1" applyAlignment="1">
      <alignment horizontal="center" vertical="center"/>
    </xf>
    <xf numFmtId="0" fontId="8" fillId="0" borderId="53" xfId="6" applyFont="1" applyFill="1" applyBorder="1" applyAlignment="1">
      <alignment horizontal="left" vertical="center" wrapText="1"/>
    </xf>
    <xf numFmtId="3" fontId="8" fillId="0" borderId="41" xfId="6" applyNumberFormat="1" applyFont="1" applyFill="1" applyBorder="1" applyAlignment="1">
      <alignment horizontal="right" vertical="center"/>
    </xf>
    <xf numFmtId="3" fontId="8" fillId="0" borderId="43" xfId="6" applyNumberFormat="1" applyFont="1" applyFill="1" applyBorder="1" applyAlignment="1">
      <alignment horizontal="right" vertical="center"/>
    </xf>
    <xf numFmtId="3" fontId="8" fillId="0" borderId="44" xfId="6" applyNumberFormat="1" applyFont="1" applyFill="1" applyBorder="1" applyAlignment="1">
      <alignment horizontal="right" vertical="center"/>
    </xf>
    <xf numFmtId="0" fontId="8" fillId="0" borderId="44" xfId="6" applyNumberFormat="1" applyFont="1" applyFill="1" applyBorder="1" applyAlignment="1">
      <alignment horizontal="left" vertical="center" wrapText="1"/>
    </xf>
    <xf numFmtId="0" fontId="8" fillId="0" borderId="42" xfId="6" applyNumberFormat="1" applyFont="1" applyFill="1" applyBorder="1" applyAlignment="1">
      <alignment horizontal="right" vertical="center"/>
    </xf>
    <xf numFmtId="0" fontId="8" fillId="0" borderId="43" xfId="6" applyNumberFormat="1" applyFont="1" applyFill="1" applyBorder="1" applyAlignment="1">
      <alignment horizontal="left" vertical="center" wrapText="1"/>
    </xf>
    <xf numFmtId="17" fontId="8" fillId="0" borderId="40" xfId="6" applyNumberFormat="1" applyFont="1" applyFill="1" applyBorder="1" applyAlignment="1">
      <alignment horizontal="center" vertical="center"/>
    </xf>
    <xf numFmtId="0" fontId="8" fillId="0" borderId="15" xfId="6" applyFont="1" applyFill="1" applyBorder="1" applyAlignment="1">
      <alignment horizontal="left" vertical="center" wrapText="1"/>
    </xf>
    <xf numFmtId="49" fontId="8" fillId="0" borderId="14" xfId="2" applyNumberFormat="1" applyFont="1" applyFill="1" applyBorder="1" applyAlignment="1">
      <alignment horizontal="center" vertical="center"/>
    </xf>
    <xf numFmtId="0" fontId="8" fillId="0" borderId="49" xfId="6" applyNumberFormat="1" applyFont="1" applyFill="1" applyBorder="1" applyAlignment="1">
      <alignment horizontal="left" vertical="center" wrapText="1"/>
    </xf>
    <xf numFmtId="0" fontId="8" fillId="0" borderId="54" xfId="6" applyNumberFormat="1" applyFont="1" applyFill="1" applyBorder="1" applyAlignment="1">
      <alignment horizontal="right" vertical="center"/>
    </xf>
    <xf numFmtId="0" fontId="8" fillId="0" borderId="55" xfId="0" applyNumberFormat="1" applyFont="1" applyFill="1" applyBorder="1" applyAlignment="1">
      <alignment horizontal="center" vertical="center"/>
    </xf>
    <xf numFmtId="0" fontId="8" fillId="0" borderId="55" xfId="2" applyFont="1" applyFill="1" applyBorder="1" applyAlignment="1">
      <alignment horizontal="center" vertical="center"/>
    </xf>
    <xf numFmtId="0" fontId="8" fillId="0" borderId="56" xfId="0" applyNumberFormat="1" applyFont="1" applyFill="1" applyBorder="1" applyAlignment="1">
      <alignment horizontal="left" vertical="center" wrapText="1"/>
    </xf>
    <xf numFmtId="3" fontId="8" fillId="0" borderId="57" xfId="2" applyNumberFormat="1" applyFont="1" applyFill="1" applyBorder="1" applyAlignment="1">
      <alignment vertical="center"/>
    </xf>
    <xf numFmtId="3" fontId="8" fillId="0" borderId="55" xfId="6" applyNumberFormat="1" applyFont="1" applyFill="1" applyBorder="1" applyAlignment="1">
      <alignment horizontal="right" vertical="center"/>
    </xf>
    <xf numFmtId="3" fontId="8" fillId="0" borderId="56" xfId="6" applyNumberFormat="1" applyFont="1" applyFill="1" applyBorder="1" applyAlignment="1">
      <alignment horizontal="right" vertical="center"/>
    </xf>
    <xf numFmtId="3" fontId="8" fillId="0" borderId="58" xfId="6" applyNumberFormat="1" applyFont="1" applyFill="1" applyBorder="1" applyAlignment="1">
      <alignment horizontal="right" vertical="center"/>
    </xf>
    <xf numFmtId="164" fontId="8" fillId="0" borderId="56" xfId="1" applyNumberFormat="1" applyFont="1" applyFill="1" applyBorder="1" applyAlignment="1">
      <alignment vertical="center"/>
    </xf>
    <xf numFmtId="49" fontId="8" fillId="0" borderId="57" xfId="6" applyNumberFormat="1" applyFont="1" applyFill="1" applyBorder="1" applyAlignment="1">
      <alignment horizontal="center" vertical="center"/>
    </xf>
    <xf numFmtId="49" fontId="8" fillId="0" borderId="55" xfId="6" applyNumberFormat="1" applyFont="1" applyFill="1" applyBorder="1" applyAlignment="1">
      <alignment horizontal="center" vertical="center"/>
    </xf>
    <xf numFmtId="49" fontId="8" fillId="0" borderId="59" xfId="2" applyNumberFormat="1" applyFont="1" applyFill="1" applyBorder="1" applyAlignment="1">
      <alignment horizontal="center" vertical="center"/>
    </xf>
    <xf numFmtId="49" fontId="8" fillId="0" borderId="58" xfId="2" applyNumberFormat="1" applyFont="1" applyFill="1" applyBorder="1" applyAlignment="1">
      <alignment horizontal="left" vertical="center" wrapText="1"/>
    </xf>
    <xf numFmtId="0" fontId="8" fillId="0" borderId="41" xfId="0" applyNumberFormat="1" applyFont="1" applyFill="1" applyBorder="1" applyAlignment="1">
      <alignment horizontal="center" vertical="center"/>
    </xf>
    <xf numFmtId="0" fontId="8" fillId="0" borderId="43" xfId="0" applyNumberFormat="1" applyFont="1" applyFill="1" applyBorder="1" applyAlignment="1">
      <alignment horizontal="left" vertical="center" wrapText="1"/>
    </xf>
    <xf numFmtId="49" fontId="8" fillId="0" borderId="40" xfId="6" applyNumberFormat="1" applyFont="1" applyFill="1" applyBorder="1" applyAlignment="1">
      <alignment horizontal="center" vertical="center"/>
    </xf>
    <xf numFmtId="49" fontId="8" fillId="0" borderId="41" xfId="6" applyNumberFormat="1" applyFont="1" applyFill="1" applyBorder="1" applyAlignment="1">
      <alignment horizontal="center" vertical="center"/>
    </xf>
    <xf numFmtId="0" fontId="8" fillId="0" borderId="45" xfId="2" applyNumberFormat="1" applyFont="1" applyFill="1" applyBorder="1" applyAlignment="1">
      <alignment horizontal="center" vertical="center"/>
    </xf>
    <xf numFmtId="49" fontId="8" fillId="0" borderId="42" xfId="6" applyNumberFormat="1" applyFont="1" applyFill="1" applyBorder="1" applyAlignment="1">
      <alignment horizontal="center" vertical="center"/>
    </xf>
    <xf numFmtId="49" fontId="8" fillId="0" borderId="48" xfId="6" applyNumberFormat="1" applyFont="1" applyFill="1" applyBorder="1" applyAlignment="1">
      <alignment horizontal="center" vertical="center"/>
    </xf>
    <xf numFmtId="49" fontId="8" fillId="0" borderId="22" xfId="6" applyNumberFormat="1" applyFont="1" applyFill="1" applyBorder="1" applyAlignment="1">
      <alignment horizontal="center" vertical="center"/>
    </xf>
    <xf numFmtId="164" fontId="8" fillId="0" borderId="43" xfId="1" applyNumberFormat="1" applyFont="1" applyFill="1" applyBorder="1" applyAlignment="1">
      <alignment horizontal="right" vertical="center"/>
    </xf>
    <xf numFmtId="0" fontId="8" fillId="0" borderId="22" xfId="0" applyFont="1" applyFill="1" applyBorder="1" applyAlignment="1">
      <alignment horizontal="center" vertical="center"/>
    </xf>
    <xf numFmtId="0" fontId="8" fillId="0" borderId="14" xfId="0" applyFont="1" applyFill="1" applyBorder="1" applyAlignment="1">
      <alignment vertical="center"/>
    </xf>
    <xf numFmtId="3" fontId="8" fillId="0" borderId="14" xfId="7" applyNumberFormat="1" applyFont="1" applyFill="1" applyBorder="1" applyAlignment="1">
      <alignment horizontal="right" vertical="center"/>
    </xf>
    <xf numFmtId="49" fontId="8" fillId="0" borderId="21" xfId="2" applyNumberFormat="1" applyFont="1" applyFill="1" applyBorder="1" applyAlignment="1">
      <alignment horizontal="center" vertical="center"/>
    </xf>
    <xf numFmtId="3" fontId="8" fillId="0" borderId="49" xfId="8" applyNumberFormat="1" applyFont="1" applyFill="1" applyBorder="1" applyAlignment="1">
      <alignment vertical="center" wrapText="1"/>
    </xf>
    <xf numFmtId="0" fontId="8" fillId="0" borderId="14" xfId="2" applyFont="1" applyFill="1" applyBorder="1" applyAlignment="1">
      <alignment horizontal="center" vertical="center"/>
    </xf>
    <xf numFmtId="49" fontId="8" fillId="0" borderId="22" xfId="2" applyNumberFormat="1" applyFont="1" applyFill="1" applyBorder="1" applyAlignment="1">
      <alignment horizontal="center" vertical="center" wrapText="1"/>
    </xf>
    <xf numFmtId="3" fontId="8" fillId="0" borderId="49" xfId="8" applyNumberFormat="1" applyFont="1" applyFill="1" applyBorder="1" applyAlignment="1">
      <alignment horizontal="left" vertical="center" wrapText="1"/>
    </xf>
    <xf numFmtId="0" fontId="10" fillId="0" borderId="40" xfId="0" applyNumberFormat="1" applyFont="1" applyFill="1" applyBorder="1" applyAlignment="1">
      <alignment horizontal="right" vertical="center"/>
    </xf>
    <xf numFmtId="0" fontId="11" fillId="0" borderId="41" xfId="0" applyFont="1" applyFill="1" applyBorder="1" applyAlignment="1">
      <alignment horizontal="center" vertical="center"/>
    </xf>
    <xf numFmtId="0" fontId="11" fillId="0" borderId="43" xfId="2" applyFont="1" applyFill="1" applyBorder="1" applyAlignment="1">
      <alignment horizontal="center" vertical="center"/>
    </xf>
    <xf numFmtId="0" fontId="8" fillId="0" borderId="45" xfId="0" applyFont="1" applyFill="1" applyBorder="1" applyAlignment="1">
      <alignment vertical="center"/>
    </xf>
    <xf numFmtId="3" fontId="8" fillId="0" borderId="43" xfId="7" applyNumberFormat="1" applyFont="1" applyFill="1" applyBorder="1" applyAlignment="1">
      <alignment horizontal="right" vertical="center"/>
    </xf>
    <xf numFmtId="49" fontId="8" fillId="0" borderId="43" xfId="2" applyNumberFormat="1" applyFont="1" applyFill="1" applyBorder="1" applyAlignment="1">
      <alignment horizontal="center" vertical="center"/>
    </xf>
    <xf numFmtId="3" fontId="8" fillId="0" borderId="44" xfId="8" applyNumberFormat="1" applyFont="1" applyFill="1" applyBorder="1" applyAlignment="1">
      <alignment horizontal="left" vertical="center" wrapText="1"/>
    </xf>
    <xf numFmtId="4" fontId="8" fillId="0" borderId="43" xfId="5" applyNumberFormat="1" applyFont="1" applyFill="1" applyBorder="1" applyAlignment="1">
      <alignment horizontal="left" vertical="center"/>
    </xf>
    <xf numFmtId="3" fontId="8" fillId="0" borderId="44" xfId="7" applyNumberFormat="1" applyFont="1" applyFill="1" applyBorder="1" applyAlignment="1">
      <alignment horizontal="right" vertical="center"/>
    </xf>
    <xf numFmtId="0" fontId="8" fillId="0" borderId="22" xfId="0" applyNumberFormat="1" applyFont="1" applyFill="1" applyBorder="1" applyAlignment="1">
      <alignment horizontal="center" vertical="center"/>
    </xf>
    <xf numFmtId="0" fontId="8" fillId="0" borderId="23" xfId="0" applyFont="1" applyFill="1" applyBorder="1" applyAlignment="1">
      <alignment horizontal="left" vertical="center" wrapText="1"/>
    </xf>
    <xf numFmtId="3" fontId="8" fillId="0" borderId="49" xfId="0" applyNumberFormat="1" applyFont="1" applyFill="1" applyBorder="1" applyAlignment="1">
      <alignment horizontal="right" vertical="center"/>
    </xf>
    <xf numFmtId="165" fontId="8" fillId="0" borderId="14" xfId="0" applyNumberFormat="1" applyFont="1" applyFill="1" applyBorder="1" applyAlignment="1">
      <alignment horizontal="right" vertical="center"/>
    </xf>
    <xf numFmtId="49" fontId="8" fillId="0" borderId="22" xfId="0" applyNumberFormat="1" applyFont="1" applyFill="1" applyBorder="1" applyAlignment="1">
      <alignment horizontal="center" vertical="center"/>
    </xf>
    <xf numFmtId="0" fontId="8" fillId="0" borderId="45" xfId="0" applyFont="1" applyFill="1" applyBorder="1" applyAlignment="1">
      <alignment horizontal="left" vertical="center" wrapText="1"/>
    </xf>
    <xf numFmtId="3" fontId="8" fillId="0" borderId="44" xfId="0" applyNumberFormat="1" applyFont="1" applyFill="1" applyBorder="1" applyAlignment="1">
      <alignment horizontal="right" vertical="center"/>
    </xf>
    <xf numFmtId="3" fontId="8" fillId="0" borderId="43" xfId="0" applyNumberFormat="1" applyFont="1" applyFill="1" applyBorder="1" applyAlignment="1">
      <alignment horizontal="right" vertical="center"/>
    </xf>
    <xf numFmtId="165" fontId="8" fillId="0" borderId="43" xfId="0" applyNumberFormat="1" applyFont="1" applyFill="1" applyBorder="1" applyAlignment="1">
      <alignment horizontal="center" vertical="center"/>
    </xf>
    <xf numFmtId="49" fontId="8" fillId="0" borderId="61" xfId="0" applyNumberFormat="1" applyFont="1" applyFill="1" applyBorder="1" applyAlignment="1">
      <alignment horizontal="center" vertical="center"/>
    </xf>
    <xf numFmtId="0" fontId="8" fillId="0" borderId="24" xfId="0" applyNumberFormat="1" applyFont="1" applyFill="1" applyBorder="1" applyAlignment="1">
      <alignment horizontal="right" vertical="center"/>
    </xf>
    <xf numFmtId="0" fontId="8" fillId="0" borderId="25" xfId="0" applyNumberFormat="1" applyFont="1" applyFill="1" applyBorder="1" applyAlignment="1">
      <alignment horizontal="center" vertical="center"/>
    </xf>
    <xf numFmtId="0" fontId="8" fillId="0" borderId="25" xfId="2" applyFont="1" applyFill="1" applyBorder="1" applyAlignment="1">
      <alignment horizontal="center" vertical="center"/>
    </xf>
    <xf numFmtId="4" fontId="8" fillId="0" borderId="28" xfId="5" applyNumberFormat="1" applyFont="1" applyFill="1" applyBorder="1" applyAlignment="1">
      <alignment vertical="center" wrapText="1"/>
    </xf>
    <xf numFmtId="3" fontId="8" fillId="0" borderId="27" xfId="2" applyNumberFormat="1" applyFont="1" applyFill="1" applyBorder="1" applyAlignment="1">
      <alignment vertical="center"/>
    </xf>
    <xf numFmtId="3" fontId="8" fillId="0" borderId="26" xfId="6" applyNumberFormat="1" applyFont="1" applyFill="1" applyBorder="1" applyAlignment="1">
      <alignment horizontal="right" vertical="center"/>
    </xf>
    <xf numFmtId="3" fontId="8" fillId="0" borderId="62" xfId="0" applyNumberFormat="1" applyFont="1" applyFill="1" applyBorder="1" applyAlignment="1">
      <alignment horizontal="right" vertical="center"/>
    </xf>
    <xf numFmtId="3" fontId="8" fillId="0" borderId="25" xfId="0" applyNumberFormat="1" applyFont="1" applyFill="1" applyBorder="1" applyAlignment="1">
      <alignment horizontal="right" vertical="center"/>
    </xf>
    <xf numFmtId="3" fontId="8" fillId="0" borderId="26" xfId="0" applyNumberFormat="1" applyFont="1" applyFill="1" applyBorder="1" applyAlignment="1">
      <alignment horizontal="right" vertical="center"/>
    </xf>
    <xf numFmtId="165" fontId="8" fillId="0" borderId="26" xfId="0" applyNumberFormat="1" applyFont="1" applyFill="1" applyBorder="1" applyAlignment="1">
      <alignment horizontal="center" vertical="center"/>
    </xf>
    <xf numFmtId="49" fontId="8" fillId="0" borderId="24" xfId="2"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17" fontId="8" fillId="0" borderId="25" xfId="0" applyNumberFormat="1" applyFont="1" applyFill="1" applyBorder="1" applyAlignment="1">
      <alignment horizontal="center" vertical="center"/>
    </xf>
    <xf numFmtId="49" fontId="8" fillId="0" borderId="28" xfId="2" applyNumberFormat="1" applyFont="1" applyFill="1" applyBorder="1" applyAlignment="1">
      <alignment horizontal="center" vertical="center"/>
    </xf>
    <xf numFmtId="0" fontId="8" fillId="0" borderId="62" xfId="6" applyNumberFormat="1" applyFont="1" applyFill="1" applyBorder="1" applyAlignment="1">
      <alignment horizontal="left" vertical="center" wrapText="1"/>
    </xf>
    <xf numFmtId="3" fontId="7" fillId="5" borderId="27" xfId="1" applyNumberFormat="1" applyFont="1" applyFill="1" applyBorder="1" applyAlignment="1">
      <alignment vertical="center"/>
    </xf>
    <xf numFmtId="3" fontId="7" fillId="5" borderId="26" xfId="1" applyNumberFormat="1" applyFont="1" applyFill="1" applyBorder="1" applyAlignment="1">
      <alignment vertical="center"/>
    </xf>
    <xf numFmtId="3" fontId="7" fillId="5" borderId="62" xfId="1" applyNumberFormat="1" applyFont="1" applyFill="1" applyBorder="1" applyAlignment="1">
      <alignment vertical="center"/>
    </xf>
    <xf numFmtId="3" fontId="7" fillId="5" borderId="25" xfId="1" applyNumberFormat="1" applyFont="1" applyFill="1" applyBorder="1" applyAlignment="1">
      <alignment vertical="center"/>
    </xf>
    <xf numFmtId="164" fontId="7" fillId="5" borderId="26" xfId="1" applyNumberFormat="1" applyFont="1" applyFill="1" applyBorder="1" applyAlignment="1">
      <alignment vertical="center"/>
    </xf>
    <xf numFmtId="49" fontId="8" fillId="5" borderId="24" xfId="2" applyNumberFormat="1" applyFont="1" applyFill="1" applyBorder="1" applyAlignment="1">
      <alignment horizontal="center" vertical="center"/>
    </xf>
    <xf numFmtId="49" fontId="8" fillId="5" borderId="25" xfId="2" applyNumberFormat="1" applyFont="1" applyFill="1" applyBorder="1" applyAlignment="1">
      <alignment horizontal="center" vertical="center"/>
    </xf>
    <xf numFmtId="49" fontId="8" fillId="5" borderId="28" xfId="2" applyNumberFormat="1" applyFont="1" applyFill="1" applyBorder="1" applyAlignment="1">
      <alignment horizontal="center" vertical="center"/>
    </xf>
    <xf numFmtId="49" fontId="8" fillId="5" borderId="62" xfId="2" applyNumberFormat="1" applyFont="1" applyFill="1" applyBorder="1" applyAlignment="1">
      <alignment horizontal="left" vertical="center" wrapText="1"/>
    </xf>
    <xf numFmtId="49" fontId="11" fillId="0" borderId="65" xfId="3" applyNumberFormat="1" applyFont="1" applyFill="1" applyBorder="1" applyAlignment="1">
      <alignment horizontal="right" vertical="center"/>
    </xf>
    <xf numFmtId="0" fontId="11" fillId="0" borderId="9" xfId="2" applyFont="1" applyFill="1" applyBorder="1" applyAlignment="1">
      <alignment horizontal="center" vertical="center"/>
    </xf>
    <xf numFmtId="0" fontId="11" fillId="0" borderId="7" xfId="2" applyFont="1" applyFill="1" applyBorder="1" applyAlignment="1">
      <alignment horizontal="center" vertical="center"/>
    </xf>
    <xf numFmtId="0" fontId="11" fillId="0" borderId="10" xfId="0" applyFont="1" applyFill="1" applyBorder="1" applyAlignment="1">
      <alignment vertical="center" wrapText="1"/>
    </xf>
    <xf numFmtId="3" fontId="11" fillId="0" borderId="3" xfId="2" applyNumberFormat="1" applyFont="1" applyFill="1" applyBorder="1" applyAlignment="1">
      <alignment vertical="center"/>
    </xf>
    <xf numFmtId="3" fontId="11" fillId="0" borderId="7" xfId="2" applyNumberFormat="1" applyFont="1" applyFill="1" applyBorder="1" applyAlignment="1">
      <alignment vertical="center"/>
    </xf>
    <xf numFmtId="3" fontId="11" fillId="0" borderId="47" xfId="2" applyNumberFormat="1" applyFont="1" applyFill="1" applyBorder="1" applyAlignment="1">
      <alignment vertical="center"/>
    </xf>
    <xf numFmtId="3" fontId="11" fillId="0" borderId="9" xfId="0" applyNumberFormat="1" applyFont="1" applyFill="1" applyBorder="1" applyAlignment="1">
      <alignment horizontal="right" vertical="center"/>
    </xf>
    <xf numFmtId="164" fontId="11" fillId="0" borderId="7" xfId="1" applyNumberFormat="1" applyFont="1" applyFill="1" applyBorder="1" applyAlignment="1">
      <alignment vertical="center"/>
    </xf>
    <xf numFmtId="49" fontId="11" fillId="0" borderId="65" xfId="2" applyNumberFormat="1" applyFont="1" applyFill="1" applyBorder="1" applyAlignment="1">
      <alignment horizontal="center" vertical="center"/>
    </xf>
    <xf numFmtId="49" fontId="11" fillId="0" borderId="9" xfId="2" applyNumberFormat="1" applyFont="1" applyFill="1" applyBorder="1" applyAlignment="1">
      <alignment horizontal="center" vertical="center"/>
    </xf>
    <xf numFmtId="49" fontId="11" fillId="0" borderId="10" xfId="2" applyNumberFormat="1" applyFont="1" applyFill="1" applyBorder="1" applyAlignment="1">
      <alignment horizontal="center" vertical="center"/>
    </xf>
    <xf numFmtId="49" fontId="11" fillId="0" borderId="47" xfId="2" applyNumberFormat="1" applyFont="1" applyFill="1" applyBorder="1" applyAlignment="1">
      <alignment horizontal="left" vertical="center" wrapText="1"/>
    </xf>
    <xf numFmtId="4" fontId="8" fillId="0" borderId="43" xfId="0" applyNumberFormat="1" applyFont="1" applyFill="1" applyBorder="1" applyAlignment="1">
      <alignment horizontal="left" vertical="center"/>
    </xf>
    <xf numFmtId="0" fontId="8" fillId="0" borderId="48" xfId="3" applyFont="1" applyFill="1" applyBorder="1" applyAlignment="1">
      <alignment horizontal="right" vertical="center"/>
    </xf>
    <xf numFmtId="0" fontId="8" fillId="0" borderId="22" xfId="0" applyFont="1" applyFill="1" applyBorder="1" applyAlignment="1">
      <alignment horizontal="left" vertical="center" wrapText="1"/>
    </xf>
    <xf numFmtId="49" fontId="8" fillId="0" borderId="66" xfId="2" applyNumberFormat="1" applyFont="1" applyFill="1" applyBorder="1" applyAlignment="1">
      <alignment horizontal="center" vertical="center"/>
    </xf>
    <xf numFmtId="49" fontId="8" fillId="0" borderId="50" xfId="2" applyNumberFormat="1" applyFont="1" applyFill="1" applyBorder="1" applyAlignment="1">
      <alignment horizontal="center" vertical="center"/>
    </xf>
    <xf numFmtId="4" fontId="8" fillId="0" borderId="23" xfId="0" applyNumberFormat="1" applyFont="1" applyFill="1" applyBorder="1" applyAlignment="1">
      <alignment vertical="center"/>
    </xf>
    <xf numFmtId="4" fontId="8" fillId="0" borderId="23" xfId="0" applyNumberFormat="1" applyFont="1" applyFill="1" applyBorder="1" applyAlignment="1">
      <alignment vertical="center" wrapText="1"/>
    </xf>
    <xf numFmtId="0" fontId="8" fillId="0" borderId="21" xfId="3" applyFont="1" applyFill="1" applyBorder="1" applyAlignment="1">
      <alignment horizontal="right" vertical="center"/>
    </xf>
    <xf numFmtId="0" fontId="8" fillId="0" borderId="48" xfId="0" applyFont="1" applyFill="1" applyBorder="1" applyAlignment="1">
      <alignment horizontal="right" vertical="center"/>
    </xf>
    <xf numFmtId="0" fontId="8" fillId="0" borderId="24" xfId="0" applyFont="1" applyFill="1" applyBorder="1" applyAlignment="1">
      <alignment horizontal="right" vertical="center"/>
    </xf>
    <xf numFmtId="0" fontId="8" fillId="0" borderId="25" xfId="0" applyFont="1" applyFill="1" applyBorder="1" applyAlignment="1">
      <alignment horizontal="center" vertical="center"/>
    </xf>
    <xf numFmtId="0" fontId="8" fillId="0" borderId="28" xfId="0" applyFont="1" applyFill="1" applyBorder="1" applyAlignment="1">
      <alignment horizontal="left" vertical="center" wrapText="1"/>
    </xf>
    <xf numFmtId="3" fontId="8" fillId="0" borderId="26" xfId="2" applyNumberFormat="1" applyFont="1" applyFill="1" applyBorder="1" applyAlignment="1">
      <alignment vertical="center"/>
    </xf>
    <xf numFmtId="3" fontId="8" fillId="0" borderId="62" xfId="2" applyNumberFormat="1" applyFont="1" applyFill="1" applyBorder="1" applyAlignment="1">
      <alignment vertical="center"/>
    </xf>
    <xf numFmtId="164" fontId="8" fillId="0" borderId="26" xfId="1" applyNumberFormat="1" applyFont="1" applyFill="1" applyBorder="1" applyAlignment="1">
      <alignment vertical="center"/>
    </xf>
    <xf numFmtId="49" fontId="8" fillId="0" borderId="25" xfId="2" applyNumberFormat="1" applyFont="1" applyFill="1" applyBorder="1" applyAlignment="1">
      <alignment horizontal="center" vertical="center"/>
    </xf>
    <xf numFmtId="49" fontId="8" fillId="0" borderId="62" xfId="2" applyNumberFormat="1" applyFont="1" applyFill="1" applyBorder="1" applyAlignment="1">
      <alignment horizontal="left" vertical="center" wrapText="1"/>
    </xf>
    <xf numFmtId="0" fontId="8" fillId="0" borderId="40" xfId="0" applyFont="1" applyFill="1" applyBorder="1" applyAlignment="1">
      <alignment horizontal="right" vertical="center"/>
    </xf>
    <xf numFmtId="164" fontId="8" fillId="0" borderId="43" xfId="0" applyNumberFormat="1" applyFont="1" applyFill="1" applyBorder="1" applyAlignment="1">
      <alignment horizontal="center" vertical="center"/>
    </xf>
    <xf numFmtId="49" fontId="8" fillId="0" borderId="51" xfId="2" applyNumberFormat="1" applyFont="1" applyFill="1" applyBorder="1" applyAlignment="1">
      <alignment horizontal="left" vertical="center" wrapText="1"/>
    </xf>
    <xf numFmtId="4" fontId="8" fillId="0" borderId="14" xfId="0" applyNumberFormat="1" applyFont="1" applyFill="1" applyBorder="1" applyAlignment="1">
      <alignment horizontal="left" vertical="center"/>
    </xf>
    <xf numFmtId="49" fontId="8" fillId="0" borderId="42" xfId="2" applyNumberFormat="1" applyFont="1" applyFill="1" applyBorder="1" applyAlignment="1">
      <alignment horizontal="center" vertical="center"/>
    </xf>
    <xf numFmtId="0" fontId="8" fillId="0" borderId="40" xfId="6" applyFont="1" applyFill="1" applyBorder="1" applyAlignment="1">
      <alignment horizontal="right" vertical="center"/>
    </xf>
    <xf numFmtId="4" fontId="8" fillId="0" borderId="43" xfId="6" applyNumberFormat="1" applyFont="1" applyFill="1" applyBorder="1" applyAlignment="1">
      <alignment horizontal="left" vertical="center"/>
    </xf>
    <xf numFmtId="0" fontId="8" fillId="0" borderId="53" xfId="0" applyFont="1" applyFill="1" applyBorder="1" applyAlignment="1">
      <alignment horizontal="left" vertical="center" wrapText="1"/>
    </xf>
    <xf numFmtId="0" fontId="8" fillId="0" borderId="21" xfId="0" applyFont="1" applyFill="1" applyBorder="1" applyAlignment="1">
      <alignment horizontal="right" vertical="center"/>
    </xf>
    <xf numFmtId="0" fontId="8" fillId="0" borderId="14" xfId="0" applyNumberFormat="1" applyFont="1" applyFill="1" applyBorder="1" applyAlignment="1">
      <alignment horizontal="left" vertical="center"/>
    </xf>
    <xf numFmtId="3" fontId="8" fillId="0" borderId="14" xfId="0" applyNumberFormat="1" applyFont="1" applyFill="1" applyBorder="1" applyAlignment="1">
      <alignment horizontal="right" vertical="center"/>
    </xf>
    <xf numFmtId="0" fontId="8" fillId="0" borderId="43" xfId="6" applyNumberFormat="1" applyFont="1" applyFill="1" applyBorder="1" applyAlignment="1">
      <alignment horizontal="center" vertical="center"/>
    </xf>
    <xf numFmtId="164" fontId="8" fillId="0" borderId="43" xfId="6" applyNumberFormat="1" applyFont="1" applyFill="1" applyBorder="1" applyAlignment="1">
      <alignment horizontal="right" vertical="center"/>
    </xf>
    <xf numFmtId="17" fontId="8" fillId="0" borderId="41" xfId="6" applyNumberFormat="1" applyFont="1" applyFill="1" applyBorder="1" applyAlignment="1">
      <alignment horizontal="center" vertical="center"/>
    </xf>
    <xf numFmtId="14" fontId="8" fillId="0" borderId="41" xfId="6" applyNumberFormat="1" applyFont="1" applyFill="1" applyBorder="1" applyAlignment="1">
      <alignment horizontal="center" vertical="center"/>
    </xf>
    <xf numFmtId="0" fontId="8" fillId="0" borderId="43" xfId="0" applyNumberFormat="1" applyFont="1" applyFill="1" applyBorder="1" applyAlignment="1">
      <alignment horizontal="center" vertical="center"/>
    </xf>
    <xf numFmtId="164" fontId="8" fillId="0" borderId="43" xfId="0" applyNumberFormat="1" applyFont="1" applyFill="1" applyBorder="1" applyAlignment="1">
      <alignment horizontal="right" vertical="center"/>
    </xf>
    <xf numFmtId="49" fontId="8" fillId="0" borderId="60" xfId="2" applyNumberFormat="1" applyFont="1" applyFill="1" applyBorder="1" applyAlignment="1">
      <alignment horizontal="center" vertical="center"/>
    </xf>
    <xf numFmtId="0" fontId="8" fillId="0" borderId="21" xfId="6" applyFont="1" applyFill="1" applyBorder="1" applyAlignment="1">
      <alignment horizontal="right" vertical="center"/>
    </xf>
    <xf numFmtId="0" fontId="8" fillId="0" borderId="14" xfId="6" applyNumberFormat="1" applyFont="1" applyFill="1" applyBorder="1" applyAlignment="1">
      <alignment horizontal="left" vertical="center"/>
    </xf>
    <xf numFmtId="0" fontId="8" fillId="0" borderId="14" xfId="0" applyNumberFormat="1" applyFont="1" applyFill="1" applyBorder="1" applyAlignment="1">
      <alignment horizontal="center" vertical="center"/>
    </xf>
    <xf numFmtId="0" fontId="8" fillId="0" borderId="49" xfId="6" applyNumberFormat="1" applyFont="1" applyFill="1" applyBorder="1" applyAlignment="1">
      <alignment horizontal="left" vertical="center"/>
    </xf>
    <xf numFmtId="0" fontId="8" fillId="0" borderId="41" xfId="6" applyFont="1" applyFill="1" applyBorder="1" applyAlignment="1">
      <alignment horizontal="left" vertical="center" wrapText="1"/>
    </xf>
    <xf numFmtId="0" fontId="8" fillId="0" borderId="60" xfId="6" applyNumberFormat="1" applyFont="1" applyFill="1" applyBorder="1" applyAlignment="1">
      <alignment horizontal="center" vertical="center"/>
    </xf>
    <xf numFmtId="0" fontId="8" fillId="0" borderId="41" xfId="6" applyNumberFormat="1" applyFont="1" applyFill="1" applyBorder="1" applyAlignment="1">
      <alignment horizontal="center" vertical="center" wrapText="1"/>
    </xf>
    <xf numFmtId="0" fontId="10" fillId="0" borderId="14" xfId="6" applyNumberFormat="1" applyFont="1" applyFill="1" applyBorder="1" applyAlignment="1">
      <alignment horizontal="center" vertical="center"/>
    </xf>
    <xf numFmtId="0" fontId="10" fillId="0" borderId="22" xfId="6" applyFont="1" applyFill="1" applyBorder="1" applyAlignment="1">
      <alignment horizontal="left" vertical="center" wrapText="1"/>
    </xf>
    <xf numFmtId="3" fontId="11" fillId="0" borderId="21" xfId="2" applyNumberFormat="1" applyFont="1" applyFill="1" applyBorder="1" applyAlignment="1">
      <alignment vertical="center"/>
    </xf>
    <xf numFmtId="164" fontId="10" fillId="0" borderId="14" xfId="6" applyNumberFormat="1" applyFont="1" applyFill="1" applyBorder="1" applyAlignment="1">
      <alignment horizontal="right" vertical="center"/>
    </xf>
    <xf numFmtId="49" fontId="11" fillId="0" borderId="21" xfId="2" applyNumberFormat="1" applyFont="1" applyFill="1" applyBorder="1" applyAlignment="1">
      <alignment horizontal="center" vertical="center"/>
    </xf>
    <xf numFmtId="0" fontId="8" fillId="0" borderId="21" xfId="0" applyNumberFormat="1" applyFont="1" applyFill="1" applyBorder="1" applyAlignment="1">
      <alignment horizontal="right" vertical="center"/>
    </xf>
    <xf numFmtId="0" fontId="8" fillId="0" borderId="23" xfId="0" applyFont="1" applyFill="1" applyBorder="1" applyAlignment="1">
      <alignment vertical="center"/>
    </xf>
    <xf numFmtId="164" fontId="8" fillId="0" borderId="14" xfId="0" applyNumberFormat="1" applyFont="1" applyFill="1" applyBorder="1" applyAlignment="1">
      <alignment horizontal="right" vertical="center"/>
    </xf>
    <xf numFmtId="0" fontId="8" fillId="0" borderId="14" xfId="10" applyFont="1" applyFill="1" applyBorder="1" applyAlignment="1">
      <alignment vertical="center" wrapText="1"/>
    </xf>
    <xf numFmtId="3" fontId="8" fillId="0" borderId="54" xfId="2" applyNumberFormat="1" applyFont="1" applyFill="1" applyBorder="1" applyAlignment="1">
      <alignment vertical="center"/>
    </xf>
    <xf numFmtId="3" fontId="8" fillId="0" borderId="55" xfId="0" applyNumberFormat="1" applyFont="1" applyFill="1" applyBorder="1" applyAlignment="1">
      <alignment horizontal="right" vertical="center"/>
    </xf>
    <xf numFmtId="3" fontId="8" fillId="0" borderId="56" xfId="0" applyNumberFormat="1" applyFont="1" applyFill="1" applyBorder="1" applyAlignment="1">
      <alignment horizontal="right" vertical="center"/>
    </xf>
    <xf numFmtId="3" fontId="8" fillId="0" borderId="58" xfId="0" applyNumberFormat="1" applyFont="1" applyFill="1" applyBorder="1" applyAlignment="1">
      <alignment horizontal="right" vertical="center"/>
    </xf>
    <xf numFmtId="164" fontId="8" fillId="0" borderId="56" xfId="0" applyNumberFormat="1" applyFont="1" applyFill="1" applyBorder="1" applyAlignment="1">
      <alignment horizontal="right" vertical="center"/>
    </xf>
    <xf numFmtId="49" fontId="8" fillId="0" borderId="55" xfId="2" applyNumberFormat="1" applyFont="1" applyFill="1" applyBorder="1" applyAlignment="1">
      <alignment horizontal="center" vertical="center"/>
    </xf>
    <xf numFmtId="49" fontId="8" fillId="0" borderId="67" xfId="2" applyNumberFormat="1" applyFont="1" applyFill="1" applyBorder="1" applyAlignment="1">
      <alignment horizontal="center" vertical="center"/>
    </xf>
    <xf numFmtId="0" fontId="8" fillId="0" borderId="45" xfId="10" applyFont="1" applyFill="1" applyBorder="1" applyAlignment="1">
      <alignment vertical="center" wrapText="1"/>
    </xf>
    <xf numFmtId="0" fontId="8" fillId="0" borderId="23" xfId="10" applyFont="1" applyFill="1" applyBorder="1" applyAlignment="1">
      <alignment vertical="center" wrapText="1"/>
    </xf>
    <xf numFmtId="0" fontId="10" fillId="0" borderId="57" xfId="0" applyNumberFormat="1" applyFont="1" applyFill="1" applyBorder="1" applyAlignment="1">
      <alignment horizontal="right" vertical="center"/>
    </xf>
    <xf numFmtId="0" fontId="10" fillId="0" borderId="55" xfId="0" applyNumberFormat="1" applyFont="1" applyFill="1" applyBorder="1" applyAlignment="1">
      <alignment horizontal="center" vertical="center"/>
    </xf>
    <xf numFmtId="0" fontId="11" fillId="0" borderId="55" xfId="2" applyFont="1" applyFill="1" applyBorder="1" applyAlignment="1">
      <alignment horizontal="center" vertical="center"/>
    </xf>
    <xf numFmtId="0" fontId="8" fillId="0" borderId="59" xfId="10" applyFont="1" applyFill="1" applyBorder="1" applyAlignment="1">
      <alignment vertical="center" wrapText="1"/>
    </xf>
    <xf numFmtId="49" fontId="8" fillId="0" borderId="57" xfId="2" applyNumberFormat="1" applyFont="1" applyFill="1" applyBorder="1" applyAlignment="1">
      <alignment horizontal="center" vertical="center"/>
    </xf>
    <xf numFmtId="0" fontId="8" fillId="0" borderId="65" xfId="6" applyFont="1" applyFill="1" applyBorder="1" applyAlignment="1">
      <alignment horizontal="right" vertical="center"/>
    </xf>
    <xf numFmtId="0" fontId="8" fillId="0" borderId="9" xfId="2" applyFont="1" applyFill="1" applyBorder="1" applyAlignment="1">
      <alignment horizontal="center" vertical="center"/>
    </xf>
    <xf numFmtId="0" fontId="8" fillId="0" borderId="10" xfId="6" applyFont="1" applyFill="1" applyBorder="1" applyAlignment="1">
      <alignment vertical="center"/>
    </xf>
    <xf numFmtId="3" fontId="8" fillId="0" borderId="3" xfId="2" applyNumberFormat="1" applyFont="1" applyFill="1" applyBorder="1" applyAlignment="1">
      <alignment vertical="center"/>
    </xf>
    <xf numFmtId="3" fontId="8" fillId="0" borderId="7" xfId="2" applyNumberFormat="1" applyFont="1" applyFill="1" applyBorder="1" applyAlignment="1">
      <alignment vertical="center"/>
    </xf>
    <xf numFmtId="3" fontId="8" fillId="0" borderId="47" xfId="2" applyNumberFormat="1" applyFont="1" applyFill="1" applyBorder="1" applyAlignment="1">
      <alignment vertical="center"/>
    </xf>
    <xf numFmtId="3" fontId="8" fillId="0" borderId="9" xfId="3" applyNumberFormat="1" applyFont="1" applyFill="1" applyBorder="1" applyAlignment="1">
      <alignment vertical="center"/>
    </xf>
    <xf numFmtId="3" fontId="8" fillId="0" borderId="7" xfId="3" applyNumberFormat="1" applyFont="1" applyFill="1" applyBorder="1" applyAlignment="1">
      <alignment vertical="center"/>
    </xf>
    <xf numFmtId="164" fontId="8" fillId="0" borderId="7" xfId="1" applyNumberFormat="1" applyFont="1" applyFill="1" applyBorder="1" applyAlignment="1">
      <alignment vertical="center"/>
    </xf>
    <xf numFmtId="49" fontId="8" fillId="0" borderId="65" xfId="2" applyNumberFormat="1" applyFont="1" applyFill="1" applyBorder="1" applyAlignment="1">
      <alignment horizontal="center" vertical="center"/>
    </xf>
    <xf numFmtId="49" fontId="8" fillId="0" borderId="9" xfId="2" applyNumberFormat="1" applyFont="1" applyFill="1" applyBorder="1" applyAlignment="1">
      <alignment horizontal="center" vertical="center"/>
    </xf>
    <xf numFmtId="49" fontId="8" fillId="0" borderId="10" xfId="2" applyNumberFormat="1" applyFont="1" applyFill="1" applyBorder="1" applyAlignment="1">
      <alignment horizontal="center" vertical="center"/>
    </xf>
    <xf numFmtId="0" fontId="8" fillId="0" borderId="45" xfId="6" applyFont="1" applyFill="1" applyBorder="1" applyAlignment="1">
      <alignment vertical="center" wrapText="1"/>
    </xf>
    <xf numFmtId="3" fontId="8" fillId="0" borderId="43" xfId="3" applyNumberFormat="1" applyFont="1" applyFill="1" applyBorder="1" applyAlignment="1">
      <alignment vertical="center"/>
    </xf>
    <xf numFmtId="0" fontId="8" fillId="0" borderId="23" xfId="0" applyFont="1" applyFill="1" applyBorder="1" applyAlignment="1">
      <alignment vertical="center" wrapText="1"/>
    </xf>
    <xf numFmtId="3" fontId="8" fillId="0" borderId="14" xfId="3" applyNumberFormat="1" applyFont="1" applyFill="1" applyBorder="1" applyAlignment="1">
      <alignment vertical="center"/>
    </xf>
    <xf numFmtId="0" fontId="8" fillId="0" borderId="25" xfId="2" applyFont="1" applyFill="1" applyBorder="1" applyAlignment="1">
      <alignment horizontal="left" vertical="center"/>
    </xf>
    <xf numFmtId="3" fontId="8" fillId="0" borderId="25" xfId="3" applyNumberFormat="1" applyFont="1" applyFill="1" applyBorder="1" applyAlignment="1">
      <alignment vertical="center"/>
    </xf>
    <xf numFmtId="3" fontId="8" fillId="0" borderId="26" xfId="3" applyNumberFormat="1" applyFont="1" applyFill="1" applyBorder="1" applyAlignment="1">
      <alignment vertical="center"/>
    </xf>
    <xf numFmtId="164" fontId="8" fillId="0" borderId="26" xfId="1" applyNumberFormat="1" applyFont="1" applyFill="1" applyBorder="1" applyAlignment="1">
      <alignment horizontal="right" vertical="center"/>
    </xf>
    <xf numFmtId="0" fontId="8" fillId="0" borderId="14" xfId="0" applyFont="1" applyFill="1" applyBorder="1" applyAlignment="1">
      <alignment vertical="center" wrapText="1"/>
    </xf>
    <xf numFmtId="0" fontId="8" fillId="0" borderId="49" xfId="0" applyFont="1" applyFill="1" applyBorder="1" applyAlignment="1">
      <alignment vertical="center" wrapText="1"/>
    </xf>
    <xf numFmtId="0" fontId="8" fillId="0" borderId="26" xfId="0" applyFont="1" applyFill="1" applyBorder="1" applyAlignment="1">
      <alignment vertical="center" wrapText="1"/>
    </xf>
    <xf numFmtId="3" fontId="8" fillId="0" borderId="18" xfId="3" applyNumberFormat="1" applyFont="1" applyFill="1" applyBorder="1" applyAlignment="1">
      <alignment vertical="center"/>
    </xf>
    <xf numFmtId="164" fontId="8" fillId="0" borderId="12" xfId="1" applyNumberFormat="1" applyFont="1" applyFill="1" applyBorder="1" applyAlignment="1">
      <alignment vertical="center"/>
    </xf>
    <xf numFmtId="0" fontId="8" fillId="0" borderId="62" xfId="0" applyFont="1" applyFill="1" applyBorder="1" applyAlignment="1">
      <alignment vertical="center" wrapText="1"/>
    </xf>
    <xf numFmtId="0" fontId="8" fillId="0" borderId="65" xfId="0" applyNumberFormat="1" applyFont="1" applyFill="1" applyBorder="1" applyAlignment="1">
      <alignment horizontal="right" vertical="center"/>
    </xf>
    <xf numFmtId="0" fontId="8" fillId="0" borderId="9" xfId="0" applyFont="1" applyFill="1" applyBorder="1" applyAlignment="1">
      <alignment horizontal="center" vertical="center"/>
    </xf>
    <xf numFmtId="0" fontId="8" fillId="0" borderId="9" xfId="0" applyFont="1" applyFill="1" applyBorder="1" applyAlignment="1">
      <alignment horizontal="left" vertical="center" wrapText="1"/>
    </xf>
    <xf numFmtId="3" fontId="8" fillId="0" borderId="9" xfId="2" applyNumberFormat="1" applyFont="1" applyFill="1" applyBorder="1" applyAlignment="1">
      <alignment vertical="center"/>
    </xf>
    <xf numFmtId="3" fontId="8" fillId="0" borderId="7" xfId="2" applyNumberFormat="1" applyFont="1" applyFill="1" applyBorder="1" applyAlignment="1">
      <alignment horizontal="right" vertical="center"/>
    </xf>
    <xf numFmtId="3" fontId="8" fillId="0" borderId="9" xfId="0" applyNumberFormat="1" applyFont="1" applyFill="1" applyBorder="1" applyAlignment="1">
      <alignment horizontal="right" vertical="center"/>
    </xf>
    <xf numFmtId="0" fontId="8" fillId="0" borderId="28" xfId="0" applyFont="1" applyFill="1" applyBorder="1" applyAlignment="1">
      <alignment horizontal="left" vertical="center"/>
    </xf>
    <xf numFmtId="3" fontId="8" fillId="0" borderId="25" xfId="2" applyNumberFormat="1" applyFont="1" applyFill="1" applyBorder="1" applyAlignment="1">
      <alignment vertical="center"/>
    </xf>
    <xf numFmtId="3" fontId="8" fillId="0" borderId="26" xfId="2" applyNumberFormat="1" applyFont="1" applyFill="1" applyBorder="1" applyAlignment="1">
      <alignment horizontal="right" vertical="center"/>
    </xf>
    <xf numFmtId="3" fontId="7" fillId="5" borderId="24" xfId="1" applyNumberFormat="1" applyFont="1" applyFill="1" applyBorder="1" applyAlignment="1">
      <alignment vertical="center"/>
    </xf>
    <xf numFmtId="0" fontId="8" fillId="0" borderId="65" xfId="0" applyFont="1" applyFill="1" applyBorder="1" applyAlignment="1">
      <alignment horizontal="right" vertical="center"/>
    </xf>
    <xf numFmtId="0" fontId="8" fillId="0" borderId="7" xfId="0" applyFont="1" applyFill="1" applyBorder="1" applyAlignment="1">
      <alignment vertical="center"/>
    </xf>
    <xf numFmtId="164" fontId="8" fillId="0" borderId="7" xfId="1" applyNumberFormat="1" applyFont="1" applyFill="1" applyBorder="1" applyAlignment="1">
      <alignment horizontal="right" vertical="center"/>
    </xf>
    <xf numFmtId="3" fontId="8" fillId="0" borderId="47" xfId="8" applyNumberFormat="1" applyFont="1" applyFill="1" applyBorder="1" applyAlignment="1">
      <alignment horizontal="left" vertical="center" wrapText="1"/>
    </xf>
    <xf numFmtId="164" fontId="8" fillId="0" borderId="14" xfId="1" applyNumberFormat="1" applyFont="1" applyFill="1" applyBorder="1" applyAlignment="1">
      <alignment horizontal="center" vertical="center"/>
    </xf>
    <xf numFmtId="0" fontId="8" fillId="0" borderId="45" xfId="7" applyNumberFormat="1" applyFont="1" applyFill="1" applyBorder="1" applyAlignment="1">
      <alignment horizontal="left" vertical="center"/>
    </xf>
    <xf numFmtId="165" fontId="8" fillId="0" borderId="43" xfId="0" applyNumberFormat="1" applyFont="1" applyFill="1" applyBorder="1" applyAlignment="1">
      <alignment horizontal="right" vertical="center"/>
    </xf>
    <xf numFmtId="0" fontId="8" fillId="0" borderId="14" xfId="0" applyFont="1" applyFill="1" applyBorder="1" applyAlignment="1">
      <alignment horizontal="center" vertical="center"/>
    </xf>
    <xf numFmtId="0" fontId="8" fillId="0" borderId="23" xfId="7" applyNumberFormat="1" applyFont="1" applyFill="1" applyBorder="1" applyAlignment="1">
      <alignment horizontal="left" vertical="center"/>
    </xf>
    <xf numFmtId="4" fontId="8" fillId="0" borderId="23" xfId="0" applyNumberFormat="1" applyFont="1" applyFill="1" applyBorder="1" applyAlignment="1">
      <alignment horizontal="left" vertical="center"/>
    </xf>
    <xf numFmtId="0" fontId="8" fillId="0" borderId="14" xfId="0" applyFont="1" applyFill="1" applyBorder="1" applyAlignment="1">
      <alignment horizontal="left" vertical="center"/>
    </xf>
    <xf numFmtId="0" fontId="8" fillId="0" borderId="45" xfId="0" applyFont="1" applyFill="1" applyBorder="1" applyAlignment="1">
      <alignment horizontal="left" vertical="center"/>
    </xf>
    <xf numFmtId="0" fontId="8" fillId="0" borderId="22" xfId="0" applyFont="1" applyFill="1" applyBorder="1" applyAlignment="1">
      <alignment horizontal="left" vertical="center"/>
    </xf>
    <xf numFmtId="0" fontId="8" fillId="0" borderId="43" xfId="0" applyFont="1" applyFill="1" applyBorder="1" applyAlignment="1">
      <alignment horizontal="left" vertical="center"/>
    </xf>
    <xf numFmtId="0" fontId="8" fillId="0" borderId="57" xfId="0" applyNumberFormat="1" applyFont="1" applyFill="1" applyBorder="1" applyAlignment="1">
      <alignment horizontal="right" vertical="center"/>
    </xf>
    <xf numFmtId="0" fontId="8" fillId="0" borderId="56" xfId="0" applyFont="1" applyFill="1" applyBorder="1" applyAlignment="1">
      <alignment horizontal="center" vertical="center"/>
    </xf>
    <xf numFmtId="3" fontId="8" fillId="0" borderId="56" xfId="2" applyNumberFormat="1" applyFont="1" applyFill="1" applyBorder="1" applyAlignment="1">
      <alignment vertical="center"/>
    </xf>
    <xf numFmtId="3" fontId="8" fillId="0" borderId="58" xfId="2" applyNumberFormat="1" applyFont="1" applyFill="1" applyBorder="1" applyAlignment="1">
      <alignment vertical="center"/>
    </xf>
    <xf numFmtId="164" fontId="8" fillId="0" borderId="56" xfId="1" applyNumberFormat="1" applyFont="1" applyFill="1" applyBorder="1" applyAlignment="1">
      <alignment horizontal="center" vertical="center"/>
    </xf>
    <xf numFmtId="3" fontId="8" fillId="0" borderId="58" xfId="8" applyNumberFormat="1" applyFont="1" applyFill="1" applyBorder="1" applyAlignment="1">
      <alignment horizontal="left" vertical="center" wrapText="1"/>
    </xf>
    <xf numFmtId="0" fontId="8" fillId="0" borderId="45" xfId="0" applyFont="1" applyFill="1" applyBorder="1" applyAlignment="1">
      <alignment vertical="center" wrapText="1"/>
    </xf>
    <xf numFmtId="3" fontId="8" fillId="0" borderId="22" xfId="0" applyNumberFormat="1" applyFont="1" applyFill="1" applyBorder="1" applyAlignment="1">
      <alignment horizontal="right" vertical="center" wrapText="1"/>
    </xf>
    <xf numFmtId="49" fontId="8" fillId="0" borderId="48" xfId="2" applyNumberFormat="1" applyFont="1" applyFill="1" applyBorder="1" applyAlignment="1">
      <alignment horizontal="center" vertical="center" wrapText="1"/>
    </xf>
    <xf numFmtId="49" fontId="8" fillId="0" borderId="68" xfId="2" applyNumberFormat="1" applyFont="1" applyFill="1" applyBorder="1" applyAlignment="1">
      <alignment horizontal="center" vertical="center" wrapText="1"/>
    </xf>
    <xf numFmtId="165" fontId="8" fillId="0" borderId="14" xfId="1" applyNumberFormat="1" applyFont="1" applyFill="1" applyBorder="1" applyAlignment="1">
      <alignment vertical="center"/>
    </xf>
    <xf numFmtId="0" fontId="8" fillId="0" borderId="45" xfId="0" applyNumberFormat="1" applyFont="1" applyFill="1" applyBorder="1" applyAlignment="1">
      <alignment horizontal="left" vertical="center"/>
    </xf>
    <xf numFmtId="164" fontId="8" fillId="0" borderId="43" xfId="1" applyNumberFormat="1" applyFont="1" applyFill="1" applyBorder="1" applyAlignment="1">
      <alignment horizontal="center" vertical="center"/>
    </xf>
    <xf numFmtId="49" fontId="8" fillId="0" borderId="23" xfId="0" applyNumberFormat="1" applyFont="1" applyFill="1" applyBorder="1" applyAlignment="1">
      <alignment horizontal="left" vertical="center" wrapText="1"/>
    </xf>
    <xf numFmtId="0" fontId="8" fillId="0" borderId="48" xfId="6" applyNumberFormat="1" applyFont="1" applyFill="1" applyBorder="1" applyAlignment="1">
      <alignment horizontal="right" vertical="center"/>
    </xf>
    <xf numFmtId="0" fontId="8" fillId="0" borderId="14" xfId="6" applyNumberFormat="1" applyFont="1" applyFill="1" applyBorder="1" applyAlignment="1">
      <alignment horizontal="center" vertical="center"/>
    </xf>
    <xf numFmtId="49" fontId="8" fillId="0" borderId="14" xfId="6" applyNumberFormat="1" applyFont="1" applyFill="1" applyBorder="1" applyAlignment="1">
      <alignment horizontal="left" vertical="center" wrapText="1"/>
    </xf>
    <xf numFmtId="49" fontId="8" fillId="0" borderId="66" xfId="6" applyNumberFormat="1" applyFont="1" applyFill="1" applyBorder="1" applyAlignment="1">
      <alignment horizontal="center" vertical="center"/>
    </xf>
    <xf numFmtId="49" fontId="8" fillId="0" borderId="23" xfId="6" applyNumberFormat="1" applyFont="1" applyFill="1" applyBorder="1" applyAlignment="1">
      <alignment horizontal="left" vertical="center"/>
    </xf>
    <xf numFmtId="0" fontId="8" fillId="0" borderId="20" xfId="6" applyNumberFormat="1" applyFont="1" applyFill="1" applyBorder="1" applyAlignment="1">
      <alignment horizontal="right" vertical="center"/>
    </xf>
    <xf numFmtId="0" fontId="8" fillId="0" borderId="18" xfId="6" applyNumberFormat="1" applyFont="1" applyFill="1" applyBorder="1" applyAlignment="1">
      <alignment horizontal="right" vertical="center"/>
    </xf>
    <xf numFmtId="0" fontId="8" fillId="0" borderId="41" xfId="0" applyFont="1" applyFill="1" applyBorder="1" applyAlignment="1">
      <alignment vertical="center"/>
    </xf>
    <xf numFmtId="3" fontId="8" fillId="0" borderId="12" xfId="6" applyNumberFormat="1" applyFont="1" applyFill="1" applyBorder="1" applyAlignment="1">
      <alignment horizontal="right" vertical="center"/>
    </xf>
    <xf numFmtId="3" fontId="8" fillId="0" borderId="16" xfId="6" applyNumberFormat="1" applyFont="1" applyFill="1" applyBorder="1" applyAlignment="1">
      <alignment horizontal="right" vertical="center"/>
    </xf>
    <xf numFmtId="3" fontId="8" fillId="0" borderId="18" xfId="6" applyNumberFormat="1" applyFont="1" applyFill="1" applyBorder="1" applyAlignment="1">
      <alignment horizontal="right" vertical="center"/>
    </xf>
    <xf numFmtId="165" fontId="8" fillId="0" borderId="43" xfId="1" applyNumberFormat="1" applyFont="1" applyFill="1" applyBorder="1" applyAlignment="1">
      <alignment vertical="center"/>
    </xf>
    <xf numFmtId="49" fontId="8" fillId="0" borderId="52" xfId="2" applyNumberFormat="1" applyFont="1" applyFill="1" applyBorder="1" applyAlignment="1">
      <alignment horizontal="center" vertical="center"/>
    </xf>
    <xf numFmtId="0" fontId="8" fillId="0" borderId="13" xfId="6" applyNumberFormat="1" applyFont="1" applyFill="1" applyBorder="1" applyAlignment="1">
      <alignment horizontal="right" vertical="center"/>
    </xf>
    <xf numFmtId="0" fontId="8" fillId="0" borderId="17" xfId="6" applyNumberFormat="1" applyFont="1" applyFill="1" applyBorder="1" applyAlignment="1">
      <alignment horizontal="center" vertical="center"/>
    </xf>
    <xf numFmtId="3" fontId="8" fillId="0" borderId="69" xfId="6" applyNumberFormat="1" applyFont="1" applyFill="1" applyBorder="1" applyAlignment="1">
      <alignment horizontal="right" vertical="center"/>
    </xf>
    <xf numFmtId="3" fontId="8" fillId="0" borderId="51" xfId="6" applyNumberFormat="1" applyFont="1" applyFill="1" applyBorder="1" applyAlignment="1">
      <alignment horizontal="right" vertical="center"/>
    </xf>
    <xf numFmtId="3" fontId="8" fillId="0" borderId="17" xfId="6" applyNumberFormat="1" applyFont="1" applyFill="1" applyBorder="1" applyAlignment="1">
      <alignment horizontal="right" vertical="center"/>
    </xf>
    <xf numFmtId="165" fontId="8" fillId="0" borderId="69" xfId="1" applyNumberFormat="1" applyFont="1" applyFill="1" applyBorder="1" applyAlignment="1">
      <alignment vertical="center"/>
    </xf>
    <xf numFmtId="49" fontId="8" fillId="0" borderId="68" xfId="0" applyNumberFormat="1" applyFont="1" applyFill="1" applyBorder="1" applyAlignment="1">
      <alignment horizontal="center" vertical="center"/>
    </xf>
    <xf numFmtId="0" fontId="8" fillId="0" borderId="41" xfId="6" applyNumberFormat="1" applyFont="1" applyFill="1" applyBorder="1" applyAlignment="1">
      <alignment horizontal="right" vertical="center"/>
    </xf>
    <xf numFmtId="49" fontId="8" fillId="0" borderId="40" xfId="2" applyNumberFormat="1" applyFont="1" applyFill="1" applyBorder="1" applyAlignment="1">
      <alignment horizontal="center" vertical="center" wrapText="1"/>
    </xf>
    <xf numFmtId="0" fontId="8" fillId="0" borderId="22" xfId="6" applyNumberFormat="1" applyFont="1" applyFill="1" applyBorder="1" applyAlignment="1">
      <alignment horizontal="right" vertical="center"/>
    </xf>
    <xf numFmtId="3" fontId="8" fillId="0" borderId="22" xfId="6" applyNumberFormat="1" applyFont="1" applyFill="1" applyBorder="1" applyAlignment="1">
      <alignment vertical="center"/>
    </xf>
    <xf numFmtId="0" fontId="8" fillId="0" borderId="22" xfId="0" applyFont="1" applyFill="1" applyBorder="1" applyAlignment="1">
      <alignment vertical="center"/>
    </xf>
    <xf numFmtId="0" fontId="8" fillId="0" borderId="48" xfId="6" applyFont="1" applyFill="1" applyBorder="1" applyAlignment="1">
      <alignment vertical="center"/>
    </xf>
    <xf numFmtId="0" fontId="8" fillId="0" borderId="40" xfId="6" applyFont="1" applyFill="1" applyBorder="1" applyAlignment="1">
      <alignment vertical="center"/>
    </xf>
    <xf numFmtId="3" fontId="8" fillId="0" borderId="55" xfId="2" applyNumberFormat="1" applyFont="1" applyFill="1" applyBorder="1" applyAlignment="1">
      <alignment vertical="center"/>
    </xf>
    <xf numFmtId="0" fontId="7" fillId="5" borderId="31" xfId="0" applyFont="1" applyFill="1" applyBorder="1" applyAlignment="1">
      <alignment horizontal="left" vertical="center"/>
    </xf>
    <xf numFmtId="0" fontId="8" fillId="5" borderId="32" xfId="2" applyFont="1" applyFill="1" applyBorder="1" applyAlignment="1">
      <alignment horizontal="center" vertical="center"/>
    </xf>
    <xf numFmtId="0" fontId="8" fillId="5" borderId="32" xfId="0" applyFont="1" applyFill="1" applyBorder="1" applyAlignment="1">
      <alignment vertical="center"/>
    </xf>
    <xf numFmtId="3" fontId="7" fillId="5" borderId="37" xfId="1" applyNumberFormat="1" applyFont="1" applyFill="1" applyBorder="1" applyAlignment="1">
      <alignment vertical="center"/>
    </xf>
    <xf numFmtId="49" fontId="8" fillId="5" borderId="33" xfId="2" applyNumberFormat="1" applyFont="1" applyFill="1" applyBorder="1" applyAlignment="1">
      <alignment horizontal="center" vertical="center"/>
    </xf>
    <xf numFmtId="0" fontId="8" fillId="0" borderId="7" xfId="2" applyFont="1" applyFill="1" applyBorder="1" applyAlignment="1">
      <alignment horizontal="center" vertical="center"/>
    </xf>
    <xf numFmtId="0" fontId="8" fillId="0" borderId="10" xfId="0" applyFont="1" applyFill="1" applyBorder="1" applyAlignment="1">
      <alignment vertical="center"/>
    </xf>
    <xf numFmtId="3" fontId="8" fillId="0" borderId="65" xfId="2" applyNumberFormat="1" applyFont="1" applyFill="1" applyBorder="1" applyAlignment="1">
      <alignment vertical="center"/>
    </xf>
    <xf numFmtId="49" fontId="8" fillId="0" borderId="3" xfId="2" applyNumberFormat="1" applyFont="1" applyFill="1" applyBorder="1" applyAlignment="1">
      <alignment horizontal="center" vertical="center"/>
    </xf>
    <xf numFmtId="49" fontId="8" fillId="0" borderId="7" xfId="2" applyNumberFormat="1" applyFont="1" applyFill="1" applyBorder="1" applyAlignment="1">
      <alignment horizontal="center" vertical="center"/>
    </xf>
    <xf numFmtId="0" fontId="8" fillId="0" borderId="41" xfId="4" applyFont="1" applyFill="1" applyBorder="1" applyAlignment="1">
      <alignment horizontal="left" vertical="center"/>
    </xf>
    <xf numFmtId="3" fontId="8" fillId="0" borderId="49" xfId="2" applyNumberFormat="1" applyFont="1" applyFill="1" applyBorder="1" applyAlignment="1">
      <alignment horizontal="right" vertical="center"/>
    </xf>
    <xf numFmtId="0" fontId="8" fillId="0" borderId="22" xfId="0" applyNumberFormat="1" applyFont="1" applyFill="1" applyBorder="1" applyAlignment="1">
      <alignment horizontal="left" vertical="center"/>
    </xf>
    <xf numFmtId="3" fontId="8" fillId="0" borderId="49" xfId="7" applyNumberFormat="1" applyFont="1" applyFill="1" applyBorder="1" applyAlignment="1">
      <alignment horizontal="right" vertical="center"/>
    </xf>
    <xf numFmtId="49" fontId="8" fillId="0" borderId="23" xfId="2" applyNumberFormat="1" applyFont="1" applyFill="1" applyBorder="1" applyAlignment="1">
      <alignment horizontal="center" vertical="center" wrapText="1"/>
    </xf>
    <xf numFmtId="49" fontId="8" fillId="0" borderId="45" xfId="2" applyNumberFormat="1" applyFont="1" applyFill="1" applyBorder="1" applyAlignment="1">
      <alignment horizontal="center" vertical="center" wrapText="1"/>
    </xf>
    <xf numFmtId="0" fontId="8" fillId="0" borderId="14" xfId="4" applyFont="1" applyFill="1" applyBorder="1" applyAlignment="1">
      <alignment horizontal="left" vertical="center"/>
    </xf>
    <xf numFmtId="0" fontId="8" fillId="0" borderId="43" xfId="0" applyFont="1" applyFill="1" applyBorder="1" applyAlignment="1">
      <alignment horizontal="center" vertical="center"/>
    </xf>
    <xf numFmtId="0" fontId="8" fillId="0" borderId="43" xfId="4" applyFont="1" applyFill="1" applyBorder="1" applyAlignment="1">
      <alignment horizontal="left" vertical="center"/>
    </xf>
    <xf numFmtId="0" fontId="8" fillId="0" borderId="55" xfId="0" applyFont="1" applyFill="1" applyBorder="1" applyAlignment="1">
      <alignment horizontal="center" vertical="center"/>
    </xf>
    <xf numFmtId="0" fontId="8" fillId="0" borderId="56" xfId="2" applyFont="1" applyFill="1" applyBorder="1" applyAlignment="1">
      <alignment horizontal="center" vertical="center"/>
    </xf>
    <xf numFmtId="3" fontId="8" fillId="0" borderId="55" xfId="3" applyNumberFormat="1" applyFont="1" applyFill="1" applyBorder="1" applyAlignment="1">
      <alignment vertical="center"/>
    </xf>
    <xf numFmtId="49" fontId="8" fillId="0" borderId="56" xfId="2" applyNumberFormat="1" applyFont="1" applyFill="1" applyBorder="1" applyAlignment="1">
      <alignment horizontal="center" vertical="center"/>
    </xf>
    <xf numFmtId="0" fontId="8" fillId="0" borderId="43" xfId="0" applyFont="1" applyFill="1" applyBorder="1" applyAlignment="1">
      <alignment vertical="center"/>
    </xf>
    <xf numFmtId="4" fontId="8" fillId="0" borderId="45" xfId="0" applyNumberFormat="1" applyFont="1" applyFill="1" applyBorder="1" applyAlignment="1">
      <alignment horizontal="left" vertical="center"/>
    </xf>
    <xf numFmtId="49" fontId="8" fillId="0" borderId="15" xfId="2" applyNumberFormat="1" applyFont="1" applyFill="1" applyBorder="1" applyAlignment="1">
      <alignment horizontal="center" vertical="center"/>
    </xf>
    <xf numFmtId="0" fontId="10" fillId="0" borderId="45" xfId="7" applyNumberFormat="1" applyFont="1" applyFill="1" applyBorder="1" applyAlignment="1">
      <alignment horizontal="left" vertical="center" wrapText="1"/>
    </xf>
    <xf numFmtId="49" fontId="8" fillId="0" borderId="14" xfId="2" applyNumberFormat="1" applyFont="1" applyFill="1" applyBorder="1" applyAlignment="1">
      <alignment horizontal="center" vertical="center" wrapText="1"/>
    </xf>
    <xf numFmtId="0" fontId="8" fillId="0" borderId="23" xfId="0" applyFont="1" applyFill="1" applyBorder="1" applyAlignment="1">
      <alignment horizontal="left" vertical="center"/>
    </xf>
    <xf numFmtId="0" fontId="8" fillId="0" borderId="15" xfId="0" applyFont="1" applyFill="1" applyBorder="1" applyAlignment="1">
      <alignment vertical="center"/>
    </xf>
    <xf numFmtId="0" fontId="8" fillId="0" borderId="43" xfId="11" applyFont="1" applyFill="1" applyBorder="1" applyAlignment="1">
      <alignment vertical="center" wrapText="1"/>
    </xf>
    <xf numFmtId="4" fontId="8" fillId="0" borderId="14" xfId="5" applyNumberFormat="1" applyFont="1" applyFill="1" applyBorder="1" applyAlignment="1">
      <alignment horizontal="left" vertical="center"/>
    </xf>
    <xf numFmtId="164" fontId="8" fillId="0" borderId="56" xfId="1" applyNumberFormat="1" applyFont="1" applyFill="1" applyBorder="1" applyAlignment="1">
      <alignment horizontal="right" vertical="center"/>
    </xf>
    <xf numFmtId="49" fontId="13" fillId="0" borderId="22" xfId="2" applyNumberFormat="1" applyFont="1" applyFill="1" applyBorder="1" applyAlignment="1">
      <alignment horizontal="center" vertical="center"/>
    </xf>
    <xf numFmtId="49" fontId="13" fillId="0" borderId="23" xfId="2" applyNumberFormat="1" applyFont="1" applyFill="1" applyBorder="1" applyAlignment="1">
      <alignment horizontal="center" vertical="center"/>
    </xf>
    <xf numFmtId="0" fontId="8" fillId="0" borderId="14" xfId="6" applyFont="1" applyFill="1" applyBorder="1" applyAlignment="1">
      <alignment horizontal="center" vertical="center"/>
    </xf>
    <xf numFmtId="0" fontId="8" fillId="0" borderId="43" xfId="6" applyFont="1" applyFill="1" applyBorder="1" applyAlignment="1">
      <alignment horizontal="center" vertical="center"/>
    </xf>
    <xf numFmtId="4" fontId="8" fillId="0" borderId="43" xfId="5" applyNumberFormat="1" applyFont="1" applyFill="1" applyBorder="1" applyAlignment="1">
      <alignment horizontal="left" vertical="center" wrapText="1"/>
    </xf>
    <xf numFmtId="4" fontId="8" fillId="0" borderId="14" xfId="5" applyNumberFormat="1" applyFont="1" applyFill="1" applyBorder="1" applyAlignment="1">
      <alignment horizontal="left" vertical="center" wrapText="1"/>
    </xf>
    <xf numFmtId="4" fontId="8" fillId="0" borderId="45" xfId="5" applyNumberFormat="1" applyFont="1" applyFill="1" applyBorder="1" applyAlignment="1">
      <alignment horizontal="left" vertical="center"/>
    </xf>
    <xf numFmtId="0" fontId="10" fillId="0" borderId="48" xfId="0" applyNumberFormat="1" applyFont="1" applyFill="1" applyBorder="1" applyAlignment="1">
      <alignment horizontal="right" vertical="center"/>
    </xf>
    <xf numFmtId="0" fontId="11" fillId="0" borderId="22" xfId="0" applyFont="1" applyFill="1" applyBorder="1" applyAlignment="1">
      <alignment horizontal="left" vertical="center"/>
    </xf>
    <xf numFmtId="0" fontId="8" fillId="0" borderId="41" xfId="0" applyNumberFormat="1" applyFont="1" applyFill="1" applyBorder="1" applyAlignment="1">
      <alignment horizontal="left" vertical="center"/>
    </xf>
    <xf numFmtId="165" fontId="8" fillId="0" borderId="14" xfId="0" applyNumberFormat="1" applyFont="1" applyFill="1" applyBorder="1" applyAlignment="1">
      <alignment horizontal="center" vertical="center"/>
    </xf>
    <xf numFmtId="0" fontId="8" fillId="0" borderId="23" xfId="0" applyNumberFormat="1" applyFont="1" applyFill="1" applyBorder="1" applyAlignment="1">
      <alignment horizontal="left" vertical="center" wrapText="1"/>
    </xf>
    <xf numFmtId="0" fontId="8" fillId="0" borderId="71" xfId="0" applyFont="1" applyFill="1" applyBorder="1" applyAlignment="1">
      <alignment horizontal="center" vertical="center"/>
    </xf>
    <xf numFmtId="49" fontId="8" fillId="0" borderId="22" xfId="0" applyNumberFormat="1" applyFont="1" applyFill="1" applyBorder="1" applyAlignment="1">
      <alignment horizontal="center" vertical="center" wrapText="1"/>
    </xf>
    <xf numFmtId="49" fontId="8" fillId="0" borderId="49" xfId="6" applyNumberFormat="1" applyFont="1" applyFill="1" applyBorder="1" applyAlignment="1">
      <alignment horizontal="left" vertical="center" wrapText="1"/>
    </xf>
    <xf numFmtId="0" fontId="8" fillId="0" borderId="72" xfId="0" applyFont="1" applyFill="1" applyBorder="1" applyAlignment="1">
      <alignment horizontal="center" vertical="center"/>
    </xf>
    <xf numFmtId="49" fontId="8" fillId="0" borderId="45" xfId="0" applyNumberFormat="1" applyFont="1" applyFill="1" applyBorder="1" applyAlignment="1">
      <alignment horizontal="left" vertical="center" wrapText="1"/>
    </xf>
    <xf numFmtId="0" fontId="8" fillId="0" borderId="73" xfId="6" applyFont="1" applyFill="1" applyBorder="1" applyAlignment="1">
      <alignment horizontal="center" vertical="center"/>
    </xf>
    <xf numFmtId="49" fontId="8" fillId="0" borderId="23" xfId="6" applyNumberFormat="1" applyFont="1" applyFill="1" applyBorder="1" applyAlignment="1">
      <alignment horizontal="left" vertical="center" wrapText="1"/>
    </xf>
    <xf numFmtId="165" fontId="8" fillId="0" borderId="14" xfId="6" applyNumberFormat="1" applyFont="1" applyFill="1" applyBorder="1" applyAlignment="1">
      <alignment horizontal="right" vertical="center"/>
    </xf>
    <xf numFmtId="0" fontId="8" fillId="0" borderId="48" xfId="0" applyNumberFormat="1" applyFont="1" applyFill="1" applyBorder="1" applyAlignment="1">
      <alignment vertical="center"/>
    </xf>
    <xf numFmtId="49" fontId="8" fillId="0" borderId="23" xfId="0" applyNumberFormat="1" applyFont="1" applyFill="1" applyBorder="1" applyAlignment="1">
      <alignment vertical="center" wrapText="1"/>
    </xf>
    <xf numFmtId="3" fontId="8" fillId="0" borderId="22" xfId="0" applyNumberFormat="1" applyFont="1" applyFill="1" applyBorder="1" applyAlignment="1">
      <alignment vertical="center"/>
    </xf>
    <xf numFmtId="3" fontId="8" fillId="0" borderId="14" xfId="0" applyNumberFormat="1" applyFont="1" applyFill="1" applyBorder="1" applyAlignment="1">
      <alignment vertical="center"/>
    </xf>
    <xf numFmtId="3" fontId="8" fillId="0" borderId="49" xfId="0" applyNumberFormat="1" applyFont="1" applyFill="1" applyBorder="1" applyAlignment="1">
      <alignment vertical="center"/>
    </xf>
    <xf numFmtId="165" fontId="8" fillId="0" borderId="14" xfId="0" applyNumberFormat="1" applyFont="1" applyFill="1" applyBorder="1" applyAlignment="1">
      <alignment vertical="center"/>
    </xf>
    <xf numFmtId="0" fontId="8" fillId="0" borderId="23" xfId="11" applyFont="1" applyFill="1" applyBorder="1" applyAlignment="1">
      <alignment vertical="center" wrapText="1"/>
    </xf>
    <xf numFmtId="4" fontId="8" fillId="0" borderId="23" xfId="6" applyNumberFormat="1" applyFont="1" applyFill="1" applyBorder="1" applyAlignment="1">
      <alignment horizontal="left" vertical="center" wrapText="1"/>
    </xf>
    <xf numFmtId="3" fontId="8" fillId="0" borderId="22" xfId="4" applyNumberFormat="1" applyFont="1" applyFill="1" applyBorder="1" applyAlignment="1">
      <alignment horizontal="right" vertical="center"/>
    </xf>
    <xf numFmtId="3" fontId="8" fillId="0" borderId="41" xfId="4" applyNumberFormat="1" applyFont="1" applyFill="1" applyBorder="1" applyAlignment="1">
      <alignment horizontal="right" vertical="center"/>
    </xf>
    <xf numFmtId="4" fontId="8" fillId="0" borderId="41" xfId="10" applyNumberFormat="1" applyFont="1" applyFill="1" applyBorder="1" applyAlignment="1">
      <alignment vertical="center" wrapText="1"/>
    </xf>
    <xf numFmtId="4" fontId="8" fillId="0" borderId="22" xfId="10" applyNumberFormat="1" applyFont="1" applyFill="1" applyBorder="1" applyAlignment="1">
      <alignment vertical="center" wrapText="1"/>
    </xf>
    <xf numFmtId="0" fontId="8" fillId="0" borderId="20" xfId="6" applyFont="1" applyFill="1" applyBorder="1" applyAlignment="1">
      <alignment vertical="center"/>
    </xf>
    <xf numFmtId="0" fontId="8" fillId="0" borderId="18" xfId="6" applyFont="1" applyFill="1" applyBorder="1" applyAlignment="1">
      <alignment horizontal="center" vertical="center"/>
    </xf>
    <xf numFmtId="3" fontId="8" fillId="0" borderId="12" xfId="2" applyNumberFormat="1" applyFont="1" applyFill="1" applyBorder="1" applyAlignment="1">
      <alignment vertical="center"/>
    </xf>
    <xf numFmtId="3" fontId="8" fillId="0" borderId="16" xfId="2" applyNumberFormat="1" applyFont="1" applyFill="1" applyBorder="1" applyAlignment="1">
      <alignment vertical="center"/>
    </xf>
    <xf numFmtId="3" fontId="8" fillId="0" borderId="18" xfId="4" applyNumberFormat="1" applyFont="1" applyFill="1" applyBorder="1" applyAlignment="1">
      <alignment horizontal="right" vertical="center"/>
    </xf>
    <xf numFmtId="49" fontId="8" fillId="0" borderId="41" xfId="0" applyNumberFormat="1" applyFont="1" applyFill="1" applyBorder="1" applyAlignment="1">
      <alignment horizontal="center" vertical="center"/>
    </xf>
    <xf numFmtId="17" fontId="8" fillId="0" borderId="41" xfId="0" applyNumberFormat="1" applyFont="1" applyFill="1" applyBorder="1" applyAlignment="1">
      <alignment horizontal="center" vertical="center"/>
    </xf>
    <xf numFmtId="0" fontId="8" fillId="0" borderId="55" xfId="6" applyFont="1" applyFill="1" applyBorder="1" applyAlignment="1">
      <alignment horizontal="center" vertical="center"/>
    </xf>
    <xf numFmtId="49" fontId="8" fillId="0" borderId="59" xfId="2" applyNumberFormat="1" applyFont="1" applyFill="1" applyBorder="1" applyAlignment="1">
      <alignment horizontal="center" vertical="center" wrapText="1"/>
    </xf>
    <xf numFmtId="4" fontId="8" fillId="0" borderId="43" xfId="10" applyNumberFormat="1" applyFont="1" applyFill="1" applyBorder="1" applyAlignment="1">
      <alignment vertical="center" wrapText="1"/>
    </xf>
    <xf numFmtId="3" fontId="8" fillId="0" borderId="43" xfId="4" applyNumberFormat="1" applyFont="1" applyFill="1" applyBorder="1" applyAlignment="1">
      <alignment horizontal="right" vertical="center"/>
    </xf>
    <xf numFmtId="0" fontId="11" fillId="0" borderId="48" xfId="6" applyFont="1" applyFill="1" applyBorder="1" applyAlignment="1">
      <alignment vertical="center"/>
    </xf>
    <xf numFmtId="0" fontId="11" fillId="0" borderId="15" xfId="0" applyFont="1" applyFill="1" applyBorder="1" applyAlignment="1">
      <alignment vertical="center"/>
    </xf>
    <xf numFmtId="3" fontId="11" fillId="0" borderId="42" xfId="2" applyNumberFormat="1" applyFont="1" applyFill="1" applyBorder="1" applyAlignment="1">
      <alignment vertical="center"/>
    </xf>
    <xf numFmtId="3" fontId="11" fillId="0" borderId="43" xfId="4" applyNumberFormat="1" applyFont="1" applyFill="1" applyBorder="1" applyAlignment="1">
      <alignment horizontal="right" vertical="center"/>
    </xf>
    <xf numFmtId="3" fontId="11" fillId="0" borderId="41" xfId="3" applyNumberFormat="1" applyFont="1" applyFill="1" applyBorder="1" applyAlignment="1">
      <alignment vertical="center"/>
    </xf>
    <xf numFmtId="49" fontId="11" fillId="0" borderId="40" xfId="2" applyNumberFormat="1" applyFont="1" applyFill="1" applyBorder="1" applyAlignment="1">
      <alignment horizontal="center" vertical="center" wrapText="1"/>
    </xf>
    <xf numFmtId="49" fontId="11" fillId="0" borderId="41" xfId="2" applyNumberFormat="1" applyFont="1" applyFill="1" applyBorder="1" applyAlignment="1">
      <alignment horizontal="center" vertical="center" wrapText="1"/>
    </xf>
    <xf numFmtId="49" fontId="11" fillId="0" borderId="45" xfId="2" applyNumberFormat="1" applyFont="1" applyFill="1" applyBorder="1" applyAlignment="1">
      <alignment horizontal="center" vertical="center" wrapText="1"/>
    </xf>
    <xf numFmtId="3" fontId="11" fillId="0" borderId="44" xfId="8" applyNumberFormat="1" applyFont="1" applyFill="1" applyBorder="1" applyAlignment="1">
      <alignment horizontal="left" vertical="center" wrapText="1"/>
    </xf>
    <xf numFmtId="0" fontId="11" fillId="0" borderId="40" xfId="6" applyFont="1" applyFill="1" applyBorder="1" applyAlignment="1">
      <alignment vertical="center"/>
    </xf>
    <xf numFmtId="0" fontId="11" fillId="0" borderId="22" xfId="0" applyFont="1" applyFill="1" applyBorder="1" applyAlignment="1">
      <alignment vertical="center"/>
    </xf>
    <xf numFmtId="49" fontId="11" fillId="0" borderId="44" xfId="2" applyNumberFormat="1" applyFont="1" applyFill="1" applyBorder="1" applyAlignment="1">
      <alignment horizontal="left" vertical="center" wrapText="1"/>
    </xf>
    <xf numFmtId="0" fontId="11" fillId="0" borderId="22" xfId="0" applyFont="1" applyFill="1" applyBorder="1" applyAlignment="1">
      <alignment vertical="center" wrapText="1"/>
    </xf>
    <xf numFmtId="3" fontId="11" fillId="0" borderId="14" xfId="4" applyNumberFormat="1" applyFont="1" applyFill="1" applyBorder="1" applyAlignment="1">
      <alignment horizontal="right" vertical="center"/>
    </xf>
    <xf numFmtId="49" fontId="11" fillId="0" borderId="48" xfId="2" applyNumberFormat="1" applyFont="1" applyFill="1" applyBorder="1" applyAlignment="1">
      <alignment horizontal="center" vertical="center" wrapText="1"/>
    </xf>
    <xf numFmtId="49" fontId="11" fillId="0" borderId="22" xfId="2" applyNumberFormat="1" applyFont="1" applyFill="1" applyBorder="1" applyAlignment="1">
      <alignment horizontal="center" vertical="center" wrapText="1"/>
    </xf>
    <xf numFmtId="49" fontId="11" fillId="0" borderId="23" xfId="2" applyNumberFormat="1" applyFont="1" applyFill="1" applyBorder="1" applyAlignment="1">
      <alignment horizontal="center" vertical="center" wrapText="1"/>
    </xf>
    <xf numFmtId="49" fontId="11" fillId="0" borderId="49" xfId="2" applyNumberFormat="1" applyFont="1" applyFill="1" applyBorder="1" applyAlignment="1">
      <alignment horizontal="left" vertical="center" wrapText="1"/>
    </xf>
    <xf numFmtId="0" fontId="11" fillId="0" borderId="41" xfId="0" applyFont="1" applyFill="1" applyBorder="1" applyAlignment="1">
      <alignment vertical="center" wrapText="1"/>
    </xf>
    <xf numFmtId="0" fontId="11" fillId="0" borderId="23" xfId="0" applyFont="1" applyFill="1" applyBorder="1" applyAlignment="1">
      <alignment vertical="center" wrapText="1"/>
    </xf>
    <xf numFmtId="0" fontId="11" fillId="0" borderId="50" xfId="0" applyFont="1" applyFill="1" applyBorder="1" applyAlignment="1">
      <alignment horizontal="left" vertical="center" wrapText="1"/>
    </xf>
    <xf numFmtId="3" fontId="11" fillId="0" borderId="49" xfId="8" applyNumberFormat="1" applyFont="1" applyFill="1" applyBorder="1" applyAlignment="1">
      <alignment horizontal="left" vertical="center" wrapText="1"/>
    </xf>
    <xf numFmtId="0" fontId="11" fillId="0" borderId="41" xfId="0" applyFont="1" applyFill="1" applyBorder="1" applyAlignment="1">
      <alignment vertical="center"/>
    </xf>
    <xf numFmtId="0" fontId="11" fillId="0" borderId="57" xfId="6" applyFont="1" applyFill="1" applyBorder="1" applyAlignment="1">
      <alignment vertical="center"/>
    </xf>
    <xf numFmtId="0" fontId="11" fillId="0" borderId="55" xfId="6" applyFont="1" applyFill="1" applyBorder="1" applyAlignment="1">
      <alignment horizontal="center" vertical="center"/>
    </xf>
    <xf numFmtId="0" fontId="8" fillId="0" borderId="70" xfId="0" applyFont="1" applyFill="1" applyBorder="1" applyAlignment="1">
      <alignment vertical="center" wrapText="1"/>
    </xf>
    <xf numFmtId="3" fontId="11" fillId="0" borderId="57" xfId="2" applyNumberFormat="1" applyFont="1" applyFill="1" applyBorder="1" applyAlignment="1">
      <alignment vertical="center"/>
    </xf>
    <xf numFmtId="3" fontId="11" fillId="0" borderId="56" xfId="2" applyNumberFormat="1" applyFont="1" applyFill="1" applyBorder="1" applyAlignment="1">
      <alignment vertical="center"/>
    </xf>
    <xf numFmtId="3" fontId="11" fillId="0" borderId="55" xfId="2" applyNumberFormat="1" applyFont="1" applyFill="1" applyBorder="1" applyAlignment="1">
      <alignment vertical="center"/>
    </xf>
    <xf numFmtId="3" fontId="11" fillId="0" borderId="58" xfId="2" applyNumberFormat="1" applyFont="1" applyFill="1" applyBorder="1" applyAlignment="1">
      <alignment vertical="center"/>
    </xf>
    <xf numFmtId="3" fontId="11" fillId="0" borderId="56" xfId="4" applyNumberFormat="1" applyFont="1" applyFill="1" applyBorder="1" applyAlignment="1">
      <alignment horizontal="right" vertical="center"/>
    </xf>
    <xf numFmtId="3" fontId="11" fillId="0" borderId="55" xfId="3" applyNumberFormat="1" applyFont="1" applyFill="1" applyBorder="1" applyAlignment="1">
      <alignment vertical="center"/>
    </xf>
    <xf numFmtId="164" fontId="11" fillId="0" borderId="56" xfId="1" applyNumberFormat="1" applyFont="1" applyFill="1" applyBorder="1" applyAlignment="1">
      <alignment vertical="center"/>
    </xf>
    <xf numFmtId="49" fontId="11" fillId="0" borderId="57" xfId="2" applyNumberFormat="1" applyFont="1" applyFill="1" applyBorder="1" applyAlignment="1">
      <alignment horizontal="center" vertical="center" wrapText="1"/>
    </xf>
    <xf numFmtId="49" fontId="11" fillId="0" borderId="55" xfId="2" applyNumberFormat="1" applyFont="1" applyFill="1" applyBorder="1" applyAlignment="1">
      <alignment horizontal="center" vertical="center" wrapText="1"/>
    </xf>
    <xf numFmtId="49" fontId="11" fillId="0" borderId="55" xfId="2" applyNumberFormat="1" applyFont="1" applyFill="1" applyBorder="1" applyAlignment="1">
      <alignment horizontal="center" vertical="center"/>
    </xf>
    <xf numFmtId="49" fontId="11" fillId="0" borderId="59" xfId="2" applyNumberFormat="1" applyFont="1" applyFill="1" applyBorder="1" applyAlignment="1">
      <alignment horizontal="center" vertical="center" wrapText="1"/>
    </xf>
    <xf numFmtId="49" fontId="11" fillId="0" borderId="58" xfId="2" applyNumberFormat="1" applyFont="1" applyFill="1" applyBorder="1" applyAlignment="1">
      <alignment horizontal="left" vertical="center" wrapText="1"/>
    </xf>
    <xf numFmtId="49" fontId="7" fillId="5" borderId="24" xfId="2" applyNumberFormat="1" applyFont="1" applyFill="1" applyBorder="1" applyAlignment="1">
      <alignment horizontal="center" vertical="center"/>
    </xf>
    <xf numFmtId="49" fontId="7" fillId="5" borderId="29" xfId="2" applyNumberFormat="1" applyFont="1" applyFill="1" applyBorder="1" applyAlignment="1">
      <alignment horizontal="center" vertical="center"/>
    </xf>
    <xf numFmtId="49" fontId="7" fillId="5" borderId="64" xfId="2" applyNumberFormat="1" applyFont="1" applyFill="1" applyBorder="1" applyAlignment="1">
      <alignment horizontal="center" vertical="center"/>
    </xf>
    <xf numFmtId="3" fontId="7" fillId="5" borderId="62" xfId="2" applyNumberFormat="1" applyFont="1" applyFill="1" applyBorder="1" applyAlignment="1">
      <alignment vertical="center" wrapText="1"/>
    </xf>
    <xf numFmtId="3" fontId="8" fillId="0" borderId="47" xfId="2" applyNumberFormat="1" applyFont="1" applyFill="1" applyBorder="1" applyAlignment="1">
      <alignment vertical="center" wrapText="1"/>
    </xf>
    <xf numFmtId="0" fontId="8" fillId="0" borderId="23" xfId="6" applyFont="1" applyFill="1" applyBorder="1" applyAlignment="1">
      <alignment horizontal="left" vertical="center" wrapText="1"/>
    </xf>
    <xf numFmtId="0" fontId="10" fillId="0" borderId="24" xfId="6" applyNumberFormat="1" applyFont="1" applyFill="1" applyBorder="1" applyAlignment="1">
      <alignment horizontal="right" vertical="center"/>
    </xf>
    <xf numFmtId="0" fontId="10" fillId="0" borderId="25" xfId="6" applyNumberFormat="1" applyFont="1" applyFill="1" applyBorder="1" applyAlignment="1">
      <alignment horizontal="right" vertical="center"/>
    </xf>
    <xf numFmtId="0" fontId="10" fillId="0" borderId="26" xfId="6" applyNumberFormat="1" applyFont="1" applyFill="1" applyBorder="1" applyAlignment="1">
      <alignment horizontal="center" vertical="center"/>
    </xf>
    <xf numFmtId="0" fontId="10" fillId="0" borderId="28" xfId="0" applyFont="1" applyFill="1" applyBorder="1" applyAlignment="1">
      <alignment horizontal="left" vertical="center" wrapText="1"/>
    </xf>
    <xf numFmtId="3" fontId="8" fillId="0" borderId="25" xfId="6" applyNumberFormat="1" applyFont="1" applyFill="1" applyBorder="1" applyAlignment="1">
      <alignment horizontal="right" vertical="center"/>
    </xf>
    <xf numFmtId="3" fontId="8" fillId="0" borderId="62" xfId="6" applyNumberFormat="1" applyFont="1" applyFill="1" applyBorder="1" applyAlignment="1">
      <alignment horizontal="right" vertical="center"/>
    </xf>
    <xf numFmtId="165" fontId="8" fillId="0" borderId="26" xfId="6" applyNumberFormat="1" applyFont="1" applyFill="1" applyBorder="1" applyAlignment="1">
      <alignment horizontal="right" vertical="center"/>
    </xf>
    <xf numFmtId="0" fontId="8" fillId="0" borderId="25" xfId="6" applyNumberFormat="1" applyFont="1" applyFill="1" applyBorder="1" applyAlignment="1">
      <alignment horizontal="center" vertical="center"/>
    </xf>
    <xf numFmtId="3" fontId="7" fillId="3" borderId="25" xfId="2" applyNumberFormat="1" applyFont="1" applyFill="1" applyBorder="1" applyAlignment="1">
      <alignment vertical="center"/>
    </xf>
    <xf numFmtId="3" fontId="7" fillId="3" borderId="26" xfId="2" applyNumberFormat="1" applyFont="1" applyFill="1" applyBorder="1" applyAlignment="1">
      <alignment vertical="center"/>
    </xf>
    <xf numFmtId="3" fontId="7" fillId="3" borderId="34" xfId="2" applyNumberFormat="1" applyFont="1" applyFill="1" applyBorder="1" applyAlignment="1">
      <alignment vertical="center"/>
    </xf>
    <xf numFmtId="164" fontId="7" fillId="3" borderId="26" xfId="1" applyNumberFormat="1" applyFont="1" applyFill="1" applyBorder="1" applyAlignment="1">
      <alignment vertical="center"/>
    </xf>
    <xf numFmtId="3" fontId="7" fillId="3" borderId="24" xfId="2" applyNumberFormat="1" applyFont="1" applyFill="1" applyBorder="1" applyAlignment="1">
      <alignment horizontal="center" vertical="center"/>
    </xf>
    <xf numFmtId="3" fontId="7" fillId="3" borderId="29" xfId="2" applyNumberFormat="1" applyFont="1" applyFill="1" applyBorder="1" applyAlignment="1">
      <alignment horizontal="center" vertical="center"/>
    </xf>
    <xf numFmtId="3" fontId="7" fillId="3" borderId="64" xfId="2" applyNumberFormat="1" applyFont="1" applyFill="1" applyBorder="1" applyAlignment="1">
      <alignment horizontal="center" vertical="center"/>
    </xf>
    <xf numFmtId="49" fontId="8" fillId="3" borderId="62" xfId="2" applyNumberFormat="1" applyFont="1" applyFill="1" applyBorder="1" applyAlignment="1">
      <alignment horizontal="left" vertical="center" wrapText="1"/>
    </xf>
    <xf numFmtId="0" fontId="8" fillId="0" borderId="37" xfId="0" applyFont="1" applyFill="1" applyBorder="1" applyAlignment="1">
      <alignment horizontal="right" vertical="center"/>
    </xf>
    <xf numFmtId="0" fontId="8" fillId="0" borderId="35" xfId="0" applyFont="1" applyFill="1" applyBorder="1" applyAlignment="1">
      <alignment horizontal="center" vertical="center"/>
    </xf>
    <xf numFmtId="0" fontId="8" fillId="0" borderId="35" xfId="2" applyFont="1" applyFill="1" applyBorder="1" applyAlignment="1">
      <alignment horizontal="center" vertical="center"/>
    </xf>
    <xf numFmtId="0" fontId="8" fillId="0" borderId="32" xfId="0" applyNumberFormat="1" applyFont="1" applyFill="1" applyBorder="1" applyAlignment="1">
      <alignment horizontal="left" vertical="center"/>
    </xf>
    <xf numFmtId="3" fontId="8" fillId="0" borderId="31" xfId="2" applyNumberFormat="1" applyFont="1" applyFill="1" applyBorder="1" applyAlignment="1">
      <alignment vertical="center"/>
    </xf>
    <xf numFmtId="3" fontId="8" fillId="0" borderId="33" xfId="2" applyNumberFormat="1" applyFont="1" applyFill="1" applyBorder="1" applyAlignment="1">
      <alignment vertical="center"/>
    </xf>
    <xf numFmtId="3" fontId="8" fillId="0" borderId="34" xfId="2" applyNumberFormat="1" applyFont="1" applyFill="1" applyBorder="1" applyAlignment="1">
      <alignment vertical="center"/>
    </xf>
    <xf numFmtId="3" fontId="8" fillId="0" borderId="35" xfId="3" applyNumberFormat="1" applyFont="1" applyFill="1" applyBorder="1" applyAlignment="1">
      <alignment vertical="center"/>
    </xf>
    <xf numFmtId="3" fontId="8" fillId="0" borderId="33" xfId="3" applyNumberFormat="1" applyFont="1" applyFill="1" applyBorder="1" applyAlignment="1">
      <alignment vertical="center"/>
    </xf>
    <xf numFmtId="165" fontId="8" fillId="0" borderId="33" xfId="6" applyNumberFormat="1" applyFont="1" applyFill="1" applyBorder="1" applyAlignment="1">
      <alignment horizontal="right" vertical="center"/>
    </xf>
    <xf numFmtId="49" fontId="8" fillId="0" borderId="37" xfId="2" applyNumberFormat="1" applyFont="1" applyFill="1" applyBorder="1" applyAlignment="1">
      <alignment horizontal="center" vertical="center"/>
    </xf>
    <xf numFmtId="49" fontId="8" fillId="0" borderId="35" xfId="2" applyNumberFormat="1" applyFont="1" applyFill="1" applyBorder="1" applyAlignment="1">
      <alignment horizontal="center" vertical="center"/>
    </xf>
    <xf numFmtId="49" fontId="8" fillId="0" borderId="36" xfId="2" applyNumberFormat="1" applyFont="1" applyFill="1" applyBorder="1" applyAlignment="1">
      <alignment horizontal="center" vertical="center"/>
    </xf>
    <xf numFmtId="49" fontId="8" fillId="0" borderId="34" xfId="2" applyNumberFormat="1" applyFont="1" applyFill="1" applyBorder="1" applyAlignment="1">
      <alignment horizontal="left" vertical="center" wrapText="1"/>
    </xf>
    <xf numFmtId="3" fontId="8" fillId="5" borderId="62" xfId="2" applyNumberFormat="1" applyFont="1" applyFill="1" applyBorder="1" applyAlignment="1">
      <alignment vertical="center" wrapText="1"/>
    </xf>
    <xf numFmtId="49" fontId="8" fillId="0" borderId="65" xfId="0" applyNumberFormat="1" applyFont="1" applyFill="1" applyBorder="1" applyAlignment="1">
      <alignment horizontal="right" vertical="center"/>
    </xf>
    <xf numFmtId="4" fontId="8" fillId="0" borderId="9" xfId="0" applyNumberFormat="1" applyFont="1" applyFill="1" applyBorder="1" applyAlignment="1">
      <alignment horizontal="left" vertical="center" wrapText="1"/>
    </xf>
    <xf numFmtId="3" fontId="8" fillId="0" borderId="3" xfId="2" applyNumberFormat="1" applyFont="1" applyFill="1" applyBorder="1" applyAlignment="1">
      <alignment horizontal="right" vertical="center"/>
    </xf>
    <xf numFmtId="3" fontId="8" fillId="0" borderId="7" xfId="0" applyNumberFormat="1" applyFont="1" applyFill="1" applyBorder="1" applyAlignment="1">
      <alignment horizontal="right" vertical="center"/>
    </xf>
    <xf numFmtId="3" fontId="8" fillId="0" borderId="7" xfId="1" applyNumberFormat="1" applyFont="1" applyFill="1" applyBorder="1" applyAlignment="1">
      <alignment horizontal="right" vertical="center"/>
    </xf>
    <xf numFmtId="3" fontId="8" fillId="0" borderId="47" xfId="1" applyNumberFormat="1" applyFont="1" applyFill="1" applyBorder="1" applyAlignment="1">
      <alignment horizontal="right" vertical="center"/>
    </xf>
    <xf numFmtId="3" fontId="8" fillId="0" borderId="9" xfId="1" applyNumberFormat="1" applyFont="1" applyFill="1" applyBorder="1" applyAlignment="1">
      <alignment horizontal="right" vertical="center"/>
    </xf>
    <xf numFmtId="49" fontId="8" fillId="0" borderId="57" xfId="0" applyNumberFormat="1" applyFont="1" applyFill="1" applyBorder="1" applyAlignment="1">
      <alignment horizontal="right" vertical="center"/>
    </xf>
    <xf numFmtId="0" fontId="8" fillId="0" borderId="59" xfId="0" applyNumberFormat="1" applyFont="1" applyFill="1" applyBorder="1" applyAlignment="1">
      <alignment horizontal="left" vertical="center"/>
    </xf>
    <xf numFmtId="3" fontId="8" fillId="0" borderId="56" xfId="1" applyNumberFormat="1" applyFont="1" applyFill="1" applyBorder="1" applyAlignment="1">
      <alignment vertical="center"/>
    </xf>
    <xf numFmtId="3" fontId="8" fillId="0" borderId="58" xfId="1" applyNumberFormat="1" applyFont="1" applyFill="1" applyBorder="1" applyAlignment="1">
      <alignment vertical="center"/>
    </xf>
    <xf numFmtId="3" fontId="8" fillId="0" borderId="55" xfId="1" applyNumberFormat="1" applyFont="1" applyFill="1" applyBorder="1" applyAlignment="1">
      <alignment vertical="center"/>
    </xf>
    <xf numFmtId="165" fontId="8" fillId="0" borderId="56" xfId="6" applyNumberFormat="1" applyFont="1" applyFill="1" applyBorder="1" applyAlignment="1">
      <alignment horizontal="right" vertical="center"/>
    </xf>
    <xf numFmtId="3" fontId="14" fillId="5" borderId="31" xfId="1" applyNumberFormat="1" applyFont="1" applyFill="1" applyBorder="1" applyAlignment="1">
      <alignment vertical="center"/>
    </xf>
    <xf numFmtId="3" fontId="14" fillId="5" borderId="33" xfId="1" applyNumberFormat="1" applyFont="1" applyFill="1" applyBorder="1" applyAlignment="1">
      <alignment vertical="center"/>
    </xf>
    <xf numFmtId="3" fontId="14" fillId="5" borderId="34" xfId="1" applyNumberFormat="1" applyFont="1" applyFill="1" applyBorder="1" applyAlignment="1">
      <alignment vertical="center"/>
    </xf>
    <xf numFmtId="3" fontId="14" fillId="5" borderId="35" xfId="1" applyNumberFormat="1" applyFont="1" applyFill="1" applyBorder="1" applyAlignment="1">
      <alignment vertical="center"/>
    </xf>
    <xf numFmtId="164" fontId="14" fillId="5" borderId="33" xfId="1" applyNumberFormat="1" applyFont="1" applyFill="1" applyBorder="1" applyAlignment="1">
      <alignment horizontal="right" vertical="center"/>
    </xf>
    <xf numFmtId="49" fontId="11" fillId="5" borderId="37" xfId="2" applyNumberFormat="1" applyFont="1" applyFill="1" applyBorder="1" applyAlignment="1">
      <alignment horizontal="center" vertical="center"/>
    </xf>
    <xf numFmtId="49" fontId="11" fillId="5" borderId="35" xfId="2" applyNumberFormat="1" applyFont="1" applyFill="1" applyBorder="1" applyAlignment="1">
      <alignment horizontal="center" vertical="center"/>
    </xf>
    <xf numFmtId="49" fontId="11" fillId="5" borderId="36" xfId="2" applyNumberFormat="1" applyFont="1" applyFill="1" applyBorder="1" applyAlignment="1">
      <alignment horizontal="center" vertical="center"/>
    </xf>
    <xf numFmtId="3" fontId="11" fillId="5" borderId="34" xfId="2" applyNumberFormat="1" applyFont="1" applyFill="1" applyBorder="1" applyAlignment="1">
      <alignment vertical="center" wrapText="1"/>
    </xf>
    <xf numFmtId="49" fontId="11" fillId="0" borderId="24" xfId="6" applyNumberFormat="1" applyFont="1" applyFill="1" applyBorder="1" applyAlignment="1">
      <alignment horizontal="right" vertical="center"/>
    </xf>
    <xf numFmtId="0" fontId="11" fillId="0" borderId="25" xfId="2" applyFont="1" applyFill="1" applyBorder="1" applyAlignment="1">
      <alignment horizontal="center" vertical="center"/>
    </xf>
    <xf numFmtId="0" fontId="11" fillId="0" borderId="26" xfId="6" applyFont="1" applyFill="1" applyBorder="1" applyAlignment="1">
      <alignment horizontal="left" vertical="center" wrapText="1"/>
    </xf>
    <xf numFmtId="3" fontId="11" fillId="0" borderId="27" xfId="2" applyNumberFormat="1" applyFont="1" applyFill="1" applyBorder="1" applyAlignment="1">
      <alignment vertical="center"/>
    </xf>
    <xf numFmtId="3" fontId="10" fillId="0" borderId="26" xfId="6" applyNumberFormat="1" applyFont="1" applyFill="1" applyBorder="1" applyAlignment="1">
      <alignment horizontal="right" vertical="center"/>
    </xf>
    <xf numFmtId="3" fontId="8" fillId="0" borderId="26" xfId="1" applyNumberFormat="1" applyFont="1" applyFill="1" applyBorder="1" applyAlignment="1">
      <alignment vertical="center"/>
    </xf>
    <xf numFmtId="3" fontId="8" fillId="0" borderId="62" xfId="1" applyNumberFormat="1" applyFont="1" applyFill="1" applyBorder="1" applyAlignment="1">
      <alignment vertical="center"/>
    </xf>
    <xf numFmtId="3" fontId="10" fillId="0" borderId="25" xfId="6" applyNumberFormat="1" applyFont="1" applyFill="1" applyBorder="1" applyAlignment="1">
      <alignment horizontal="right" vertical="center"/>
    </xf>
    <xf numFmtId="3" fontId="8" fillId="0" borderId="25" xfId="1" applyNumberFormat="1" applyFont="1" applyFill="1" applyBorder="1" applyAlignment="1">
      <alignment vertical="center"/>
    </xf>
    <xf numFmtId="49" fontId="11" fillId="0" borderId="24" xfId="2" applyNumberFormat="1" applyFont="1" applyFill="1" applyBorder="1" applyAlignment="1">
      <alignment horizontal="center" vertical="center"/>
    </xf>
    <xf numFmtId="49" fontId="11" fillId="0" borderId="25" xfId="2" applyNumberFormat="1" applyFont="1" applyFill="1" applyBorder="1" applyAlignment="1">
      <alignment horizontal="center" vertical="center"/>
    </xf>
    <xf numFmtId="49" fontId="11" fillId="0" borderId="28" xfId="2" applyNumberFormat="1" applyFont="1" applyFill="1" applyBorder="1" applyAlignment="1">
      <alignment horizontal="center" vertical="center"/>
    </xf>
    <xf numFmtId="3" fontId="8" fillId="5" borderId="34" xfId="2" applyNumberFormat="1" applyFont="1" applyFill="1" applyBorder="1" applyAlignment="1">
      <alignment vertical="center" wrapText="1"/>
    </xf>
    <xf numFmtId="49" fontId="8" fillId="0" borderId="37" xfId="0" applyNumberFormat="1" applyFont="1" applyFill="1" applyBorder="1" applyAlignment="1">
      <alignment horizontal="right" vertical="center"/>
    </xf>
    <xf numFmtId="0" fontId="8" fillId="0" borderId="33" xfId="2" applyFont="1" applyFill="1" applyBorder="1" applyAlignment="1">
      <alignment horizontal="center" vertical="center"/>
    </xf>
    <xf numFmtId="0" fontId="8" fillId="0" borderId="36" xfId="0" applyFont="1" applyFill="1" applyBorder="1" applyAlignment="1">
      <alignment horizontal="left" vertical="center" wrapText="1"/>
    </xf>
    <xf numFmtId="3" fontId="8" fillId="0" borderId="33" xfId="0" applyNumberFormat="1" applyFont="1" applyFill="1" applyBorder="1" applyAlignment="1">
      <alignment horizontal="right" vertical="center"/>
    </xf>
    <xf numFmtId="3" fontId="8" fillId="0" borderId="33" xfId="1" applyNumberFormat="1" applyFont="1" applyFill="1" applyBorder="1" applyAlignment="1">
      <alignment vertical="center"/>
    </xf>
    <xf numFmtId="3" fontId="8" fillId="0" borderId="34" xfId="1" applyNumberFormat="1" applyFont="1" applyFill="1" applyBorder="1" applyAlignment="1">
      <alignment vertical="center"/>
    </xf>
    <xf numFmtId="3" fontId="8" fillId="0" borderId="35" xfId="0" applyNumberFormat="1" applyFont="1" applyFill="1" applyBorder="1" applyAlignment="1">
      <alignment horizontal="right" vertical="center"/>
    </xf>
    <xf numFmtId="3" fontId="8" fillId="0" borderId="35" xfId="1" applyNumberFormat="1" applyFont="1" applyFill="1" applyBorder="1" applyAlignment="1">
      <alignment vertical="center"/>
    </xf>
    <xf numFmtId="164" fontId="8" fillId="0" borderId="33" xfId="1" applyNumberFormat="1" applyFont="1" applyFill="1" applyBorder="1" applyAlignment="1">
      <alignment vertical="center"/>
    </xf>
    <xf numFmtId="0" fontId="8" fillId="0" borderId="33" xfId="11" applyFont="1" applyFill="1" applyBorder="1" applyAlignment="1">
      <alignment horizontal="left" vertical="center" wrapText="1"/>
    </xf>
    <xf numFmtId="0" fontId="8" fillId="0" borderId="26" xfId="2" applyFont="1" applyFill="1" applyBorder="1" applyAlignment="1">
      <alignment horizontal="center" vertical="center"/>
    </xf>
    <xf numFmtId="0" fontId="8" fillId="0" borderId="26" xfId="0" applyFont="1" applyFill="1" applyBorder="1" applyAlignment="1">
      <alignment horizontal="left" vertical="center" wrapText="1"/>
    </xf>
    <xf numFmtId="0" fontId="8" fillId="0" borderId="57" xfId="0" applyFont="1" applyFill="1" applyBorder="1" applyAlignment="1">
      <alignment horizontal="right" vertical="center"/>
    </xf>
    <xf numFmtId="4" fontId="8" fillId="0" borderId="26" xfId="0" applyNumberFormat="1" applyFont="1" applyFill="1" applyBorder="1" applyAlignment="1">
      <alignment horizontal="left" vertical="center" wrapText="1"/>
    </xf>
    <xf numFmtId="3" fontId="8" fillId="0" borderId="56" xfId="0" applyNumberFormat="1" applyFont="1" applyFill="1" applyBorder="1" applyAlignment="1">
      <alignment vertical="center"/>
    </xf>
    <xf numFmtId="3" fontId="8" fillId="0" borderId="58" xfId="0" applyNumberFormat="1" applyFont="1" applyFill="1" applyBorder="1" applyAlignment="1">
      <alignment vertical="center"/>
    </xf>
    <xf numFmtId="3" fontId="8" fillId="0" borderId="55" xfId="0" applyNumberFormat="1" applyFont="1" applyFill="1" applyBorder="1" applyAlignment="1">
      <alignment vertical="center"/>
    </xf>
    <xf numFmtId="0" fontId="8" fillId="0" borderId="5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2" xfId="2" applyFont="1" applyFill="1" applyBorder="1" applyAlignment="1">
      <alignment horizontal="center" vertical="center"/>
    </xf>
    <xf numFmtId="0" fontId="8" fillId="0" borderId="74" xfId="0" applyFont="1" applyFill="1" applyBorder="1" applyAlignment="1">
      <alignment horizontal="left" vertical="center" wrapText="1"/>
    </xf>
    <xf numFmtId="3" fontId="8" fillId="0" borderId="11" xfId="2" applyNumberFormat="1" applyFont="1" applyFill="1" applyBorder="1" applyAlignment="1">
      <alignment horizontal="right" vertical="center"/>
    </xf>
    <xf numFmtId="3" fontId="8" fillId="0" borderId="12" xfId="0" applyNumberFormat="1" applyFont="1" applyFill="1" applyBorder="1" applyAlignment="1">
      <alignment horizontal="right" vertical="center"/>
    </xf>
    <xf numFmtId="3" fontId="8" fillId="0" borderId="16" xfId="0" applyNumberFormat="1" applyFont="1" applyFill="1" applyBorder="1" applyAlignment="1">
      <alignment horizontal="right" vertical="center"/>
    </xf>
    <xf numFmtId="3" fontId="8" fillId="0" borderId="17" xfId="0" applyNumberFormat="1" applyFont="1" applyFill="1" applyBorder="1" applyAlignment="1">
      <alignment horizontal="right" vertical="center"/>
    </xf>
    <xf numFmtId="3" fontId="8" fillId="0" borderId="69" xfId="0" applyNumberFormat="1" applyFont="1" applyFill="1" applyBorder="1" applyAlignment="1">
      <alignment horizontal="right" vertical="center"/>
    </xf>
    <xf numFmtId="164" fontId="8" fillId="0" borderId="2" xfId="1" applyNumberFormat="1" applyFont="1" applyFill="1" applyBorder="1" applyAlignment="1">
      <alignment horizontal="right" vertical="center"/>
    </xf>
    <xf numFmtId="49" fontId="8" fillId="0" borderId="20" xfId="6" applyNumberFormat="1" applyFont="1" applyFill="1" applyBorder="1" applyAlignment="1">
      <alignment horizontal="center" vertical="center"/>
    </xf>
    <xf numFmtId="49" fontId="8" fillId="0" borderId="18" xfId="6" applyNumberFormat="1" applyFont="1" applyFill="1" applyBorder="1" applyAlignment="1">
      <alignment horizontal="center" vertical="center"/>
    </xf>
    <xf numFmtId="0" fontId="8" fillId="0" borderId="46" xfId="6" applyFont="1" applyFill="1" applyBorder="1" applyAlignment="1">
      <alignment horizontal="center" vertical="center"/>
    </xf>
    <xf numFmtId="0" fontId="8" fillId="0" borderId="16" xfId="6" applyFont="1" applyFill="1" applyBorder="1" applyAlignment="1">
      <alignment horizontal="left" vertical="center" wrapText="1"/>
    </xf>
    <xf numFmtId="0" fontId="8" fillId="0" borderId="10" xfId="0" applyFont="1" applyFill="1" applyBorder="1" applyAlignment="1">
      <alignment horizontal="left" vertical="center"/>
    </xf>
    <xf numFmtId="0" fontId="8" fillId="0" borderId="56" xfId="10" applyFont="1" applyFill="1" applyBorder="1" applyAlignment="1">
      <alignment vertical="center" wrapText="1"/>
    </xf>
    <xf numFmtId="3" fontId="8" fillId="0" borderId="56" xfId="3" applyNumberFormat="1" applyFont="1" applyFill="1" applyBorder="1" applyAlignment="1">
      <alignment vertical="center"/>
    </xf>
    <xf numFmtId="0" fontId="8" fillId="0" borderId="37" xfId="0" applyNumberFormat="1" applyFont="1" applyFill="1" applyBorder="1" applyAlignment="1">
      <alignment horizontal="right" vertical="center"/>
    </xf>
    <xf numFmtId="0" fontId="8" fillId="0" borderId="35"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3" fontId="8" fillId="0" borderId="31" xfId="2" applyNumberFormat="1" applyFont="1" applyFill="1" applyBorder="1" applyAlignment="1">
      <alignment horizontal="right" vertical="center"/>
    </xf>
    <xf numFmtId="3" fontId="8" fillId="0" borderId="34" xfId="0" applyNumberFormat="1" applyFont="1" applyFill="1" applyBorder="1" applyAlignment="1">
      <alignment horizontal="right" vertical="center"/>
    </xf>
    <xf numFmtId="164" fontId="8" fillId="0" borderId="33" xfId="1" applyNumberFormat="1" applyFont="1" applyFill="1" applyBorder="1" applyAlignment="1">
      <alignment horizontal="right" vertical="center"/>
    </xf>
    <xf numFmtId="49" fontId="8" fillId="0" borderId="75" xfId="6" applyNumberFormat="1" applyFont="1" applyFill="1" applyBorder="1" applyAlignment="1">
      <alignment horizontal="center" vertical="center"/>
    </xf>
    <xf numFmtId="49" fontId="8" fillId="0" borderId="17" xfId="6" applyNumberFormat="1" applyFont="1" applyFill="1" applyBorder="1" applyAlignment="1">
      <alignment horizontal="center" vertical="center"/>
    </xf>
    <xf numFmtId="0" fontId="8" fillId="0" borderId="69" xfId="6" applyFont="1" applyFill="1" applyBorder="1" applyAlignment="1">
      <alignment horizontal="center" vertical="center"/>
    </xf>
    <xf numFmtId="49" fontId="8" fillId="0" borderId="19" xfId="6" applyNumberFormat="1" applyFont="1" applyFill="1" applyBorder="1" applyAlignment="1">
      <alignment horizontal="center" vertical="center"/>
    </xf>
    <xf numFmtId="0" fontId="8" fillId="0" borderId="34" xfId="0" applyFont="1" applyFill="1" applyBorder="1" applyAlignment="1">
      <alignment horizontal="left" vertical="center" wrapText="1"/>
    </xf>
    <xf numFmtId="0" fontId="8" fillId="0" borderId="43" xfId="11" applyFont="1" applyFill="1" applyBorder="1" applyAlignment="1">
      <alignment horizontal="left" vertical="center" wrapText="1"/>
    </xf>
    <xf numFmtId="3" fontId="8" fillId="0" borderId="43" xfId="0" applyNumberFormat="1" applyFont="1" applyFill="1" applyBorder="1" applyAlignment="1">
      <alignment vertical="center"/>
    </xf>
    <xf numFmtId="3" fontId="8" fillId="0" borderId="44" xfId="0" applyNumberFormat="1" applyFont="1" applyFill="1" applyBorder="1" applyAlignment="1">
      <alignment vertical="center"/>
    </xf>
    <xf numFmtId="49" fontId="8" fillId="0" borderId="65"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0" fontId="8" fillId="0" borderId="10" xfId="0" applyFont="1" applyFill="1" applyBorder="1" applyAlignment="1">
      <alignment horizontal="center" vertical="center"/>
    </xf>
    <xf numFmtId="0" fontId="8" fillId="0" borderId="44" xfId="0" applyFont="1" applyFill="1" applyBorder="1" applyAlignment="1">
      <alignment vertical="center" wrapText="1"/>
    </xf>
    <xf numFmtId="3" fontId="8" fillId="0" borderId="41" xfId="0" applyNumberFormat="1" applyFont="1" applyFill="1" applyBorder="1" applyAlignment="1">
      <alignment vertical="center"/>
    </xf>
    <xf numFmtId="49" fontId="8" fillId="0" borderId="40" xfId="0" applyNumberFormat="1" applyFont="1" applyFill="1" applyBorder="1" applyAlignment="1">
      <alignment horizontal="center" vertical="center"/>
    </xf>
    <xf numFmtId="0" fontId="8" fillId="0" borderId="45" xfId="0" applyFont="1" applyFill="1" applyBorder="1" applyAlignment="1">
      <alignment horizontal="center" vertical="center"/>
    </xf>
    <xf numFmtId="0" fontId="15" fillId="0" borderId="40" xfId="0" applyFont="1" applyFill="1" applyBorder="1" applyAlignment="1">
      <alignment horizontal="right" vertical="center"/>
    </xf>
    <xf numFmtId="0" fontId="15" fillId="0" borderId="41" xfId="0" applyFont="1" applyFill="1" applyBorder="1" applyAlignment="1">
      <alignment horizontal="center" vertical="center"/>
    </xf>
    <xf numFmtId="0" fontId="8" fillId="0" borderId="26" xfId="0" applyNumberFormat="1" applyFont="1" applyFill="1" applyBorder="1" applyAlignment="1">
      <alignment horizontal="center" vertical="center"/>
    </xf>
    <xf numFmtId="3" fontId="8" fillId="0" borderId="27" xfId="2" applyNumberFormat="1" applyFont="1" applyFill="1" applyBorder="1" applyAlignment="1">
      <alignment horizontal="right" vertical="center"/>
    </xf>
    <xf numFmtId="49" fontId="8" fillId="0" borderId="59" xfId="6" applyNumberFormat="1" applyFont="1" applyFill="1" applyBorder="1" applyAlignment="1">
      <alignment horizontal="center" vertical="center"/>
    </xf>
    <xf numFmtId="0" fontId="8" fillId="0" borderId="58" xfId="0" applyFont="1" applyFill="1" applyBorder="1" applyAlignment="1">
      <alignment vertical="center" wrapText="1"/>
    </xf>
    <xf numFmtId="164" fontId="7" fillId="5" borderId="26" xfId="1" applyNumberFormat="1" applyFont="1" applyFill="1" applyBorder="1" applyAlignment="1">
      <alignment horizontal="center" vertical="center"/>
    </xf>
    <xf numFmtId="0" fontId="8" fillId="0" borderId="20" xfId="0" applyFont="1" applyFill="1" applyBorder="1" applyAlignment="1">
      <alignment horizontal="right" vertical="center"/>
    </xf>
    <xf numFmtId="0" fontId="8" fillId="0" borderId="18" xfId="2" applyFont="1" applyFill="1" applyBorder="1" applyAlignment="1">
      <alignment horizontal="center" vertical="center"/>
    </xf>
    <xf numFmtId="0" fontId="8" fillId="0" borderId="45" xfId="0" applyNumberFormat="1" applyFont="1" applyFill="1" applyBorder="1" applyAlignment="1">
      <alignment horizontal="left" vertical="center" wrapText="1"/>
    </xf>
    <xf numFmtId="3" fontId="8" fillId="0" borderId="11" xfId="2" applyNumberFormat="1" applyFont="1" applyFill="1" applyBorder="1" applyAlignment="1">
      <alignment vertical="center"/>
    </xf>
    <xf numFmtId="3" fontId="8" fillId="0" borderId="12" xfId="0" applyNumberFormat="1" applyFont="1" applyFill="1" applyBorder="1" applyAlignment="1">
      <alignment vertical="center"/>
    </xf>
    <xf numFmtId="3" fontId="8" fillId="0" borderId="16" xfId="0" applyNumberFormat="1" applyFont="1" applyFill="1" applyBorder="1" applyAlignment="1">
      <alignment vertical="center"/>
    </xf>
    <xf numFmtId="3" fontId="8" fillId="0" borderId="18" xfId="0" applyNumberFormat="1" applyFont="1" applyFill="1" applyBorder="1" applyAlignment="1">
      <alignment vertical="center"/>
    </xf>
    <xf numFmtId="0" fontId="8" fillId="0" borderId="47" xfId="0" applyFont="1" applyFill="1" applyBorder="1" applyAlignment="1">
      <alignment vertical="center" wrapText="1"/>
    </xf>
    <xf numFmtId="0" fontId="8" fillId="0" borderId="70" xfId="0" applyNumberFormat="1" applyFont="1" applyFill="1" applyBorder="1" applyAlignment="1">
      <alignment horizontal="left" vertical="center"/>
    </xf>
    <xf numFmtId="0" fontId="8" fillId="0" borderId="59" xfId="6" applyFont="1" applyFill="1" applyBorder="1" applyAlignment="1">
      <alignment horizontal="center" vertical="center"/>
    </xf>
    <xf numFmtId="0" fontId="8" fillId="0" borderId="58" xfId="6" applyFont="1" applyFill="1" applyBorder="1" applyAlignment="1">
      <alignment vertical="center" wrapText="1"/>
    </xf>
    <xf numFmtId="0" fontId="8" fillId="0" borderId="26" xfId="11" applyFont="1" applyFill="1" applyBorder="1" applyAlignment="1">
      <alignment horizontal="left" vertical="center" wrapText="1"/>
    </xf>
    <xf numFmtId="3" fontId="8" fillId="0" borderId="26" xfId="7" applyNumberFormat="1" applyFont="1" applyFill="1" applyBorder="1" applyAlignment="1">
      <alignment horizontal="right" vertical="center"/>
    </xf>
    <xf numFmtId="3" fontId="8" fillId="0" borderId="25" xfId="0" applyNumberFormat="1" applyFont="1" applyBorder="1" applyAlignment="1">
      <alignment horizontal="right" vertical="center"/>
    </xf>
    <xf numFmtId="3" fontId="7" fillId="5" borderId="35" xfId="3" applyNumberFormat="1" applyFont="1" applyFill="1" applyBorder="1" applyAlignment="1">
      <alignment vertical="center"/>
    </xf>
    <xf numFmtId="3" fontId="7" fillId="5" borderId="33" xfId="3" applyNumberFormat="1" applyFont="1" applyFill="1" applyBorder="1" applyAlignment="1">
      <alignment vertical="center"/>
    </xf>
    <xf numFmtId="3" fontId="7" fillId="5" borderId="34" xfId="3" applyNumberFormat="1" applyFont="1" applyFill="1" applyBorder="1" applyAlignment="1">
      <alignment vertical="center"/>
    </xf>
    <xf numFmtId="3" fontId="7" fillId="5" borderId="37" xfId="3" applyNumberFormat="1" applyFont="1" applyFill="1" applyBorder="1" applyAlignment="1">
      <alignment horizontal="center" vertical="center"/>
    </xf>
    <xf numFmtId="3" fontId="7" fillId="5" borderId="35" xfId="3" applyNumberFormat="1" applyFont="1" applyFill="1" applyBorder="1" applyAlignment="1">
      <alignment horizontal="center" vertical="center"/>
    </xf>
    <xf numFmtId="3" fontId="8" fillId="0" borderId="7" xfId="7" applyNumberFormat="1" applyFont="1" applyFill="1" applyBorder="1" applyAlignment="1">
      <alignment horizontal="right" vertical="center"/>
    </xf>
    <xf numFmtId="3" fontId="8" fillId="0" borderId="9" xfId="0" applyNumberFormat="1" applyFont="1" applyBorder="1" applyAlignment="1">
      <alignment horizontal="right" vertical="center"/>
    </xf>
    <xf numFmtId="49" fontId="8" fillId="0" borderId="40" xfId="0" applyNumberFormat="1" applyFont="1" applyFill="1" applyBorder="1" applyAlignment="1">
      <alignment horizontal="right" vertical="center"/>
    </xf>
    <xf numFmtId="3" fontId="8" fillId="0" borderId="44" xfId="3" applyNumberFormat="1" applyFont="1" applyFill="1" applyBorder="1" applyAlignment="1">
      <alignment vertical="center"/>
    </xf>
    <xf numFmtId="49" fontId="8" fillId="0" borderId="42" xfId="0" applyNumberFormat="1" applyFont="1" applyFill="1" applyBorder="1" applyAlignment="1">
      <alignment horizontal="right" vertical="center"/>
    </xf>
    <xf numFmtId="49" fontId="8" fillId="0" borderId="43" xfId="0" applyNumberFormat="1" applyFont="1" applyFill="1" applyBorder="1" applyAlignment="1">
      <alignment horizontal="center" vertical="center"/>
    </xf>
    <xf numFmtId="49" fontId="8" fillId="0" borderId="48" xfId="6" applyNumberFormat="1" applyFont="1" applyFill="1" applyBorder="1" applyAlignment="1">
      <alignment horizontal="right" vertical="center"/>
    </xf>
    <xf numFmtId="0" fontId="8" fillId="0" borderId="23" xfId="6" applyNumberFormat="1" applyFont="1" applyFill="1" applyBorder="1" applyAlignment="1">
      <alignment horizontal="left" vertical="center" wrapText="1"/>
    </xf>
    <xf numFmtId="3" fontId="8" fillId="0" borderId="14" xfId="4" applyNumberFormat="1" applyFont="1" applyFill="1" applyBorder="1" applyAlignment="1">
      <alignment horizontal="right" vertical="center"/>
    </xf>
    <xf numFmtId="3" fontId="8" fillId="0" borderId="49" xfId="3" applyNumberFormat="1" applyFont="1" applyFill="1" applyBorder="1" applyAlignment="1">
      <alignment vertical="center"/>
    </xf>
    <xf numFmtId="3" fontId="8" fillId="0" borderId="43" xfId="1" applyNumberFormat="1" applyFont="1" applyFill="1" applyBorder="1" applyAlignment="1">
      <alignment vertical="center"/>
    </xf>
    <xf numFmtId="3" fontId="8" fillId="0" borderId="44" xfId="1" applyNumberFormat="1" applyFont="1" applyFill="1" applyBorder="1" applyAlignment="1">
      <alignment vertical="center"/>
    </xf>
    <xf numFmtId="3" fontId="8" fillId="0" borderId="41" xfId="1" applyNumberFormat="1" applyFont="1" applyFill="1" applyBorder="1" applyAlignment="1">
      <alignment vertical="center"/>
    </xf>
    <xf numFmtId="49" fontId="8" fillId="0" borderId="21" xfId="0" applyNumberFormat="1" applyFont="1" applyFill="1" applyBorder="1" applyAlignment="1">
      <alignment horizontal="right" vertical="center"/>
    </xf>
    <xf numFmtId="3" fontId="8" fillId="0" borderId="14" xfId="1" applyNumberFormat="1" applyFont="1" applyFill="1" applyBorder="1" applyAlignment="1">
      <alignment vertical="center"/>
    </xf>
    <xf numFmtId="3" fontId="8" fillId="0" borderId="49" xfId="1" applyNumberFormat="1" applyFont="1" applyFill="1" applyBorder="1" applyAlignment="1">
      <alignment vertical="center"/>
    </xf>
    <xf numFmtId="3" fontId="8" fillId="0" borderId="22" xfId="1" applyNumberFormat="1" applyFont="1" applyFill="1" applyBorder="1" applyAlignment="1">
      <alignment vertical="center"/>
    </xf>
    <xf numFmtId="49" fontId="8" fillId="0" borderId="48" xfId="0" applyNumberFormat="1" applyFont="1" applyFill="1" applyBorder="1" applyAlignment="1">
      <alignment horizontal="right" vertical="center"/>
    </xf>
    <xf numFmtId="49" fontId="8" fillId="0" borderId="13" xfId="0" applyNumberFormat="1" applyFont="1" applyFill="1" applyBorder="1" applyAlignment="1">
      <alignment horizontal="right" vertical="center"/>
    </xf>
    <xf numFmtId="0" fontId="8" fillId="0" borderId="17" xfId="0" applyFont="1" applyFill="1" applyBorder="1" applyAlignment="1">
      <alignment horizontal="center" vertical="center"/>
    </xf>
    <xf numFmtId="0" fontId="8" fillId="0" borderId="12" xfId="10" applyFont="1" applyFill="1" applyBorder="1" applyAlignment="1">
      <alignment vertical="center" wrapText="1"/>
    </xf>
    <xf numFmtId="3" fontId="8" fillId="0" borderId="69" xfId="1" applyNumberFormat="1" applyFont="1" applyFill="1" applyBorder="1" applyAlignment="1">
      <alignment vertical="center"/>
    </xf>
    <xf numFmtId="3" fontId="8" fillId="0" borderId="51" xfId="1" applyNumberFormat="1" applyFont="1" applyFill="1" applyBorder="1" applyAlignment="1">
      <alignment vertical="center"/>
    </xf>
    <xf numFmtId="3" fontId="8" fillId="0" borderId="17" xfId="1" applyNumberFormat="1" applyFont="1" applyFill="1" applyBorder="1" applyAlignment="1">
      <alignment vertical="center"/>
    </xf>
    <xf numFmtId="164" fontId="8" fillId="0" borderId="69" xfId="1" applyNumberFormat="1" applyFont="1" applyFill="1" applyBorder="1" applyAlignment="1">
      <alignment horizontal="right" vertical="center"/>
    </xf>
    <xf numFmtId="0" fontId="8" fillId="0" borderId="17" xfId="2" applyFont="1" applyFill="1" applyBorder="1" applyAlignment="1">
      <alignment horizontal="center" vertical="center"/>
    </xf>
    <xf numFmtId="0" fontId="8" fillId="0" borderId="69" xfId="10" applyFont="1" applyFill="1" applyBorder="1" applyAlignment="1">
      <alignment vertical="center" wrapText="1"/>
    </xf>
    <xf numFmtId="0" fontId="8" fillId="0" borderId="43" xfId="10" applyFont="1" applyFill="1" applyBorder="1" applyAlignment="1">
      <alignment vertical="center" wrapText="1"/>
    </xf>
    <xf numFmtId="49" fontId="8" fillId="0" borderId="20" xfId="0" applyNumberFormat="1" applyFont="1" applyFill="1" applyBorder="1" applyAlignment="1">
      <alignment horizontal="right" vertical="center"/>
    </xf>
    <xf numFmtId="3" fontId="8" fillId="0" borderId="12" xfId="1" applyNumberFormat="1" applyFont="1" applyFill="1" applyBorder="1" applyAlignment="1">
      <alignment vertical="center"/>
    </xf>
    <xf numFmtId="3" fontId="8" fillId="0" borderId="16" xfId="1" applyNumberFormat="1" applyFont="1" applyFill="1" applyBorder="1" applyAlignment="1">
      <alignment vertical="center"/>
    </xf>
    <xf numFmtId="3" fontId="8" fillId="0" borderId="18" xfId="0" applyNumberFormat="1" applyFont="1" applyFill="1" applyBorder="1" applyAlignment="1">
      <alignment horizontal="right" vertical="center"/>
    </xf>
    <xf numFmtId="3" fontId="8" fillId="0" borderId="18" xfId="1" applyNumberFormat="1" applyFont="1" applyFill="1" applyBorder="1" applyAlignment="1">
      <alignment vertical="center"/>
    </xf>
    <xf numFmtId="164" fontId="8" fillId="0" borderId="12" xfId="1" applyNumberFormat="1" applyFont="1" applyFill="1" applyBorder="1" applyAlignment="1">
      <alignment horizontal="right" vertical="center"/>
    </xf>
    <xf numFmtId="49" fontId="8" fillId="0" borderId="20" xfId="2" applyNumberFormat="1" applyFont="1" applyFill="1" applyBorder="1" applyAlignment="1">
      <alignment horizontal="center" vertical="center"/>
    </xf>
    <xf numFmtId="49" fontId="11" fillId="0" borderId="57" xfId="0" applyNumberFormat="1" applyFont="1" applyFill="1" applyBorder="1" applyAlignment="1">
      <alignment horizontal="right" vertical="center"/>
    </xf>
    <xf numFmtId="0" fontId="16" fillId="0" borderId="55" xfId="0" applyFont="1" applyFill="1" applyBorder="1" applyAlignment="1">
      <alignment horizontal="center" vertical="center"/>
    </xf>
    <xf numFmtId="0" fontId="8" fillId="0" borderId="59" xfId="0" applyFont="1" applyFill="1" applyBorder="1" applyAlignment="1">
      <alignment vertical="center"/>
    </xf>
    <xf numFmtId="3" fontId="7" fillId="5" borderId="31" xfId="3" applyNumberFormat="1" applyFont="1" applyFill="1" applyBorder="1" applyAlignment="1">
      <alignment vertical="center"/>
    </xf>
    <xf numFmtId="49" fontId="7" fillId="5" borderId="37" xfId="2" applyNumberFormat="1" applyFont="1" applyFill="1" applyBorder="1" applyAlignment="1">
      <alignment horizontal="center" vertical="center"/>
    </xf>
    <xf numFmtId="49" fontId="7" fillId="5" borderId="35" xfId="2" applyNumberFormat="1" applyFont="1" applyFill="1" applyBorder="1" applyAlignment="1">
      <alignment horizontal="center" vertical="center"/>
    </xf>
    <xf numFmtId="49" fontId="7" fillId="5" borderId="36" xfId="2" applyNumberFormat="1" applyFont="1" applyFill="1" applyBorder="1" applyAlignment="1">
      <alignment horizontal="center" vertical="center"/>
    </xf>
    <xf numFmtId="49" fontId="7" fillId="5" borderId="34" xfId="2" applyNumberFormat="1" applyFont="1" applyFill="1" applyBorder="1" applyAlignment="1">
      <alignment horizontal="left" vertical="center" wrapText="1"/>
    </xf>
    <xf numFmtId="0" fontId="8" fillId="0" borderId="7" xfId="11" applyFont="1" applyFill="1" applyBorder="1" applyAlignment="1">
      <alignment vertical="center" wrapText="1"/>
    </xf>
    <xf numFmtId="3" fontId="8" fillId="0" borderId="9" xfId="7" applyNumberFormat="1" applyFont="1" applyFill="1" applyBorder="1" applyAlignment="1">
      <alignment horizontal="right" vertical="center"/>
    </xf>
    <xf numFmtId="0" fontId="11" fillId="0" borderId="40" xfId="0" applyFont="1" applyFill="1" applyBorder="1" applyAlignment="1">
      <alignment horizontal="right" vertical="center"/>
    </xf>
    <xf numFmtId="0" fontId="11" fillId="0" borderId="43" xfId="0" applyNumberFormat="1" applyFont="1" applyFill="1" applyBorder="1" applyAlignment="1">
      <alignment horizontal="left" vertical="center"/>
    </xf>
    <xf numFmtId="3" fontId="11" fillId="0" borderId="41" xfId="0" applyNumberFormat="1" applyFont="1" applyFill="1" applyBorder="1" applyAlignment="1">
      <alignment horizontal="right" vertical="center"/>
    </xf>
    <xf numFmtId="0" fontId="8" fillId="0" borderId="43" xfId="6" applyFont="1" applyFill="1" applyBorder="1" applyAlignment="1">
      <alignment horizontal="left" vertical="center"/>
    </xf>
    <xf numFmtId="0" fontId="8" fillId="0" borderId="48" xfId="6" applyFont="1" applyFill="1" applyBorder="1" applyAlignment="1">
      <alignment horizontal="right" vertical="center"/>
    </xf>
    <xf numFmtId="0" fontId="8" fillId="0" borderId="56" xfId="11" applyFont="1" applyFill="1" applyBorder="1" applyAlignment="1">
      <alignment vertical="center" wrapText="1"/>
    </xf>
    <xf numFmtId="0" fontId="8" fillId="0" borderId="36" xfId="11" applyFont="1" applyFill="1" applyBorder="1" applyAlignment="1">
      <alignment vertical="center" wrapText="1"/>
    </xf>
    <xf numFmtId="0" fontId="8" fillId="0" borderId="10" xfId="0" applyFont="1" applyFill="1" applyBorder="1" applyAlignment="1">
      <alignment horizontal="left" vertical="center" wrapText="1"/>
    </xf>
    <xf numFmtId="3" fontId="8" fillId="0" borderId="10" xfId="2" applyNumberFormat="1" applyFont="1" applyFill="1" applyBorder="1" applyAlignment="1">
      <alignment vertical="center"/>
    </xf>
    <xf numFmtId="3" fontId="8" fillId="0" borderId="23" xfId="2" applyNumberFormat="1" applyFont="1" applyFill="1" applyBorder="1" applyAlignment="1">
      <alignment vertical="center"/>
    </xf>
    <xf numFmtId="0" fontId="8" fillId="0" borderId="48" xfId="0" applyFont="1" applyFill="1" applyBorder="1" applyAlignment="1">
      <alignment horizontal="center" vertical="center"/>
    </xf>
    <xf numFmtId="0" fontId="10" fillId="0" borderId="15" xfId="0" applyFont="1" applyFill="1" applyBorder="1" applyAlignment="1">
      <alignment horizontal="left" vertical="center" wrapText="1"/>
    </xf>
    <xf numFmtId="3" fontId="8" fillId="0" borderId="48" xfId="2" applyNumberFormat="1" applyFont="1" applyFill="1" applyBorder="1" applyAlignment="1">
      <alignment horizontal="right" vertical="center"/>
    </xf>
    <xf numFmtId="3" fontId="8" fillId="0" borderId="22" xfId="2" applyNumberFormat="1" applyFont="1" applyFill="1" applyBorder="1" applyAlignment="1">
      <alignment horizontal="right" vertical="center"/>
    </xf>
    <xf numFmtId="3" fontId="8" fillId="0" borderId="23" xfId="2" applyNumberFormat="1" applyFont="1" applyFill="1" applyBorder="1" applyAlignment="1">
      <alignment horizontal="right" vertical="center"/>
    </xf>
    <xf numFmtId="3" fontId="8" fillId="0" borderId="22" xfId="3" applyNumberFormat="1" applyFont="1" applyFill="1" applyBorder="1" applyAlignment="1">
      <alignment horizontal="right" vertical="center"/>
    </xf>
    <xf numFmtId="3" fontId="8" fillId="0" borderId="14" xfId="3" applyNumberFormat="1" applyFont="1" applyFill="1" applyBorder="1" applyAlignment="1">
      <alignment horizontal="right" vertical="center"/>
    </xf>
    <xf numFmtId="0" fontId="8" fillId="0" borderId="55" xfId="0" applyFont="1" applyFill="1" applyBorder="1" applyAlignment="1">
      <alignment horizontal="center" vertical="center" wrapText="1"/>
    </xf>
    <xf numFmtId="0" fontId="8" fillId="0" borderId="59" xfId="0" applyFont="1" applyFill="1" applyBorder="1" applyAlignment="1">
      <alignment horizontal="left" vertical="center" wrapText="1"/>
    </xf>
    <xf numFmtId="3" fontId="8" fillId="0" borderId="59" xfId="2" applyNumberFormat="1" applyFont="1" applyFill="1" applyBorder="1" applyAlignment="1">
      <alignment vertical="center"/>
    </xf>
    <xf numFmtId="3" fontId="7" fillId="3" borderId="31" xfId="2" applyNumberFormat="1" applyFont="1" applyFill="1" applyBorder="1" applyAlignment="1">
      <alignment vertical="center"/>
    </xf>
    <xf numFmtId="3" fontId="7" fillId="3" borderId="33" xfId="2" applyNumberFormat="1" applyFont="1" applyFill="1" applyBorder="1" applyAlignment="1">
      <alignment vertical="center"/>
    </xf>
    <xf numFmtId="3" fontId="7" fillId="3" borderId="35" xfId="2" applyNumberFormat="1" applyFont="1" applyFill="1" applyBorder="1" applyAlignment="1">
      <alignment vertical="center"/>
    </xf>
    <xf numFmtId="49" fontId="7" fillId="3" borderId="37" xfId="2" applyNumberFormat="1" applyFont="1" applyFill="1" applyBorder="1" applyAlignment="1">
      <alignment horizontal="center" vertical="center"/>
    </xf>
    <xf numFmtId="49" fontId="7" fillId="3" borderId="35" xfId="2" applyNumberFormat="1" applyFont="1" applyFill="1" applyBorder="1" applyAlignment="1">
      <alignment horizontal="center" vertical="center"/>
    </xf>
    <xf numFmtId="49" fontId="7" fillId="3" borderId="36" xfId="2" applyNumberFormat="1" applyFont="1" applyFill="1" applyBorder="1" applyAlignment="1">
      <alignment horizontal="center" vertical="center"/>
    </xf>
    <xf numFmtId="49" fontId="8" fillId="3" borderId="34" xfId="2" applyNumberFormat="1" applyFont="1" applyFill="1" applyBorder="1" applyAlignment="1">
      <alignment horizontal="left" vertical="center" wrapText="1"/>
    </xf>
    <xf numFmtId="3" fontId="7" fillId="5" borderId="27" xfId="3" applyNumberFormat="1" applyFont="1" applyFill="1" applyBorder="1" applyAlignment="1">
      <alignment vertical="center"/>
    </xf>
    <xf numFmtId="3" fontId="7" fillId="5" borderId="26" xfId="3" applyNumberFormat="1" applyFont="1" applyFill="1" applyBorder="1" applyAlignment="1">
      <alignment vertical="center"/>
    </xf>
    <xf numFmtId="3" fontId="7" fillId="5" borderId="62" xfId="3" applyNumberFormat="1" applyFont="1" applyFill="1" applyBorder="1" applyAlignment="1">
      <alignment vertical="center"/>
    </xf>
    <xf numFmtId="3" fontId="7" fillId="5" borderId="25" xfId="3" applyNumberFormat="1" applyFont="1" applyFill="1" applyBorder="1" applyAlignment="1">
      <alignment vertical="center"/>
    </xf>
    <xf numFmtId="49" fontId="7" fillId="5" borderId="27" xfId="2" applyNumberFormat="1" applyFont="1" applyFill="1" applyBorder="1" applyAlignment="1">
      <alignment horizontal="center" vertical="center"/>
    </xf>
    <xf numFmtId="49" fontId="7" fillId="5" borderId="26" xfId="2" applyNumberFormat="1" applyFont="1" applyFill="1" applyBorder="1" applyAlignment="1">
      <alignment horizontal="center" vertical="center"/>
    </xf>
    <xf numFmtId="49" fontId="7" fillId="5" borderId="28" xfId="2" applyNumberFormat="1" applyFont="1" applyFill="1" applyBorder="1" applyAlignment="1">
      <alignment horizontal="center" vertical="center"/>
    </xf>
    <xf numFmtId="49" fontId="7" fillId="5" borderId="62" xfId="2" applyNumberFormat="1" applyFont="1" applyFill="1" applyBorder="1" applyAlignment="1">
      <alignment horizontal="left" vertical="center" wrapText="1"/>
    </xf>
    <xf numFmtId="0" fontId="8" fillId="0" borderId="3" xfId="0" applyFont="1" applyFill="1" applyBorder="1" applyAlignment="1">
      <alignment horizontal="right" vertical="center"/>
    </xf>
    <xf numFmtId="0" fontId="8" fillId="0" borderId="7" xfId="0" applyFont="1" applyFill="1" applyBorder="1" applyAlignment="1">
      <alignment vertical="center" wrapText="1"/>
    </xf>
    <xf numFmtId="0" fontId="8" fillId="0" borderId="15" xfId="11" applyFont="1" applyFill="1" applyBorder="1" applyAlignment="1">
      <alignment vertical="center" wrapText="1"/>
    </xf>
    <xf numFmtId="0" fontId="8" fillId="0" borderId="14" xfId="11" applyFont="1" applyFill="1" applyBorder="1" applyAlignment="1">
      <alignment vertical="center" wrapText="1"/>
    </xf>
    <xf numFmtId="0" fontId="8" fillId="0" borderId="19" xfId="10" applyFont="1" applyFill="1" applyBorder="1" applyAlignment="1">
      <alignment vertical="center" wrapText="1"/>
    </xf>
    <xf numFmtId="49" fontId="7" fillId="5" borderId="25" xfId="2" applyNumberFormat="1" applyFont="1" applyFill="1" applyBorder="1" applyAlignment="1">
      <alignment horizontal="center" vertical="center"/>
    </xf>
    <xf numFmtId="0" fontId="8" fillId="0" borderId="63" xfId="11" applyFont="1" applyFill="1" applyBorder="1" applyAlignment="1">
      <alignment vertical="center" wrapText="1"/>
    </xf>
    <xf numFmtId="49" fontId="8" fillId="0" borderId="27" xfId="2" applyNumberFormat="1" applyFont="1" applyFill="1" applyBorder="1" applyAlignment="1">
      <alignment horizontal="center" vertical="center"/>
    </xf>
    <xf numFmtId="49" fontId="8" fillId="0" borderId="26" xfId="2" applyNumberFormat="1" applyFont="1" applyFill="1" applyBorder="1" applyAlignment="1">
      <alignment horizontal="center" vertical="center"/>
    </xf>
    <xf numFmtId="0" fontId="8" fillId="0" borderId="63" xfId="0" applyFont="1" applyFill="1" applyBorder="1" applyAlignment="1">
      <alignment vertical="center"/>
    </xf>
    <xf numFmtId="3" fontId="8" fillId="0" borderId="35" xfId="7" applyNumberFormat="1" applyFont="1" applyFill="1" applyBorder="1" applyAlignment="1">
      <alignment horizontal="right" vertical="center"/>
    </xf>
    <xf numFmtId="3" fontId="7" fillId="4" borderId="27" xfId="2" applyNumberFormat="1" applyFont="1" applyFill="1" applyBorder="1" applyAlignment="1">
      <alignment vertical="center"/>
    </xf>
    <xf numFmtId="3" fontId="7" fillId="4" borderId="25" xfId="2" applyNumberFormat="1" applyFont="1" applyFill="1" applyBorder="1" applyAlignment="1">
      <alignment vertical="center"/>
    </xf>
    <xf numFmtId="3" fontId="7" fillId="4" borderId="26" xfId="2" applyNumberFormat="1" applyFont="1" applyFill="1" applyBorder="1" applyAlignment="1">
      <alignment vertical="center"/>
    </xf>
    <xf numFmtId="3" fontId="7" fillId="4" borderId="62" xfId="2" applyNumberFormat="1" applyFont="1" applyFill="1" applyBorder="1" applyAlignment="1">
      <alignment vertical="center"/>
    </xf>
    <xf numFmtId="164" fontId="7" fillId="4" borderId="26" xfId="1" applyNumberFormat="1" applyFont="1" applyFill="1" applyBorder="1" applyAlignment="1">
      <alignment vertical="center"/>
    </xf>
    <xf numFmtId="49" fontId="7" fillId="4" borderId="24" xfId="2" applyNumberFormat="1" applyFont="1" applyFill="1" applyBorder="1" applyAlignment="1">
      <alignment horizontal="center" vertical="center"/>
    </xf>
    <xf numFmtId="49" fontId="7" fillId="4" borderId="25" xfId="2" applyNumberFormat="1" applyFont="1" applyFill="1" applyBorder="1" applyAlignment="1">
      <alignment horizontal="center" vertical="center"/>
    </xf>
    <xf numFmtId="49" fontId="7" fillId="4" borderId="28" xfId="2" applyNumberFormat="1" applyFont="1" applyFill="1" applyBorder="1" applyAlignment="1">
      <alignment horizontal="center" vertical="center"/>
    </xf>
    <xf numFmtId="49" fontId="8" fillId="4" borderId="62" xfId="2" applyNumberFormat="1" applyFont="1" applyFill="1" applyBorder="1" applyAlignment="1">
      <alignment horizontal="left" vertical="center" wrapText="1"/>
    </xf>
    <xf numFmtId="0" fontId="8" fillId="0" borderId="75" xfId="0" applyFont="1" applyFill="1" applyBorder="1" applyAlignment="1">
      <alignment horizontal="right" vertical="center"/>
    </xf>
    <xf numFmtId="0" fontId="8" fillId="0" borderId="77" xfId="0" applyFont="1" applyFill="1" applyBorder="1" applyAlignment="1">
      <alignment horizontal="center" vertical="center"/>
    </xf>
    <xf numFmtId="0" fontId="8" fillId="0" borderId="77" xfId="2" applyFont="1" applyFill="1" applyBorder="1" applyAlignment="1">
      <alignment horizontal="center" vertical="center"/>
    </xf>
    <xf numFmtId="0" fontId="8" fillId="0" borderId="74" xfId="10" applyFont="1" applyFill="1" applyBorder="1" applyAlignment="1">
      <alignment vertical="center" wrapText="1"/>
    </xf>
    <xf numFmtId="3" fontId="8" fillId="0" borderId="1" xfId="2" applyNumberFormat="1" applyFont="1" applyFill="1" applyBorder="1" applyAlignment="1">
      <alignment vertical="center"/>
    </xf>
    <xf numFmtId="3" fontId="8" fillId="0" borderId="2" xfId="3" applyNumberFormat="1" applyFont="1" applyFill="1" applyBorder="1" applyAlignment="1">
      <alignment vertical="center"/>
    </xf>
    <xf numFmtId="3" fontId="8" fillId="0" borderId="5" xfId="3" applyNumberFormat="1" applyFont="1" applyFill="1" applyBorder="1" applyAlignment="1">
      <alignment vertical="center"/>
    </xf>
    <xf numFmtId="3" fontId="8" fillId="0" borderId="77" xfId="3" applyNumberFormat="1" applyFont="1" applyFill="1" applyBorder="1" applyAlignment="1">
      <alignment vertical="center"/>
    </xf>
    <xf numFmtId="164" fontId="8" fillId="0" borderId="2" xfId="1" applyNumberFormat="1" applyFont="1" applyFill="1" applyBorder="1" applyAlignment="1">
      <alignment vertical="center"/>
    </xf>
    <xf numFmtId="49" fontId="8" fillId="0" borderId="13" xfId="2" applyNumberFormat="1" applyFont="1" applyFill="1" applyBorder="1" applyAlignment="1">
      <alignment horizontal="center" vertical="center"/>
    </xf>
    <xf numFmtId="49" fontId="8" fillId="0" borderId="17" xfId="2" applyNumberFormat="1" applyFont="1" applyFill="1" applyBorder="1" applyAlignment="1">
      <alignment horizontal="center" vertical="center"/>
    </xf>
    <xf numFmtId="49" fontId="8" fillId="0" borderId="19" xfId="2" applyNumberFormat="1" applyFont="1" applyFill="1" applyBorder="1" applyAlignment="1">
      <alignment horizontal="center" vertical="center"/>
    </xf>
    <xf numFmtId="0" fontId="7" fillId="5" borderId="32" xfId="0" applyFont="1" applyFill="1" applyBorder="1" applyAlignment="1">
      <alignment horizontal="center" vertical="center"/>
    </xf>
    <xf numFmtId="0" fontId="7" fillId="5" borderId="32" xfId="2" applyFont="1" applyFill="1" applyBorder="1" applyAlignment="1">
      <alignment horizontal="center" vertical="center"/>
    </xf>
    <xf numFmtId="0" fontId="7" fillId="5" borderId="32" xfId="0" applyFont="1" applyFill="1" applyBorder="1" applyAlignment="1">
      <alignment vertical="center"/>
    </xf>
    <xf numFmtId="3" fontId="7" fillId="5" borderId="31" xfId="3" applyNumberFormat="1" applyFont="1" applyFill="1" applyBorder="1" applyAlignment="1">
      <alignment horizontal="center" vertical="center"/>
    </xf>
    <xf numFmtId="3" fontId="7" fillId="5" borderId="33" xfId="3" applyNumberFormat="1" applyFont="1" applyFill="1" applyBorder="1" applyAlignment="1">
      <alignment horizontal="center" vertical="center"/>
    </xf>
    <xf numFmtId="3" fontId="7" fillId="5" borderId="34" xfId="8" applyNumberFormat="1" applyFont="1" applyFill="1" applyBorder="1" applyAlignment="1">
      <alignment horizontal="left" vertical="center" wrapText="1"/>
    </xf>
    <xf numFmtId="3" fontId="8" fillId="0" borderId="47" xfId="3" applyNumberFormat="1" applyFont="1" applyFill="1" applyBorder="1" applyAlignment="1">
      <alignment vertical="center"/>
    </xf>
    <xf numFmtId="0" fontId="8" fillId="0" borderId="23" xfId="6" applyFont="1" applyFill="1" applyBorder="1" applyAlignment="1">
      <alignment horizontal="left" vertical="center"/>
    </xf>
    <xf numFmtId="0" fontId="8" fillId="0" borderId="57" xfId="6" applyFont="1" applyFill="1" applyBorder="1" applyAlignment="1">
      <alignment horizontal="right" vertical="center"/>
    </xf>
    <xf numFmtId="0" fontId="8" fillId="0" borderId="59" xfId="6" applyFont="1" applyFill="1" applyBorder="1" applyAlignment="1">
      <alignment horizontal="left" vertical="center" wrapText="1"/>
    </xf>
    <xf numFmtId="3" fontId="8" fillId="0" borderId="70" xfId="2" applyNumberFormat="1" applyFont="1" applyFill="1" applyBorder="1" applyAlignment="1">
      <alignment vertical="center"/>
    </xf>
    <xf numFmtId="3" fontId="7" fillId="3" borderId="27" xfId="3" applyNumberFormat="1" applyFont="1" applyFill="1" applyBorder="1" applyAlignment="1">
      <alignment vertical="center"/>
    </xf>
    <xf numFmtId="3" fontId="7" fillId="3" borderId="26" xfId="3" applyNumberFormat="1" applyFont="1" applyFill="1" applyBorder="1" applyAlignment="1">
      <alignment vertical="center"/>
    </xf>
    <xf numFmtId="3" fontId="7" fillId="3" borderId="62" xfId="3" applyNumberFormat="1" applyFont="1" applyFill="1" applyBorder="1" applyAlignment="1">
      <alignment vertical="center"/>
    </xf>
    <xf numFmtId="3" fontId="7" fillId="3" borderId="25" xfId="3" applyNumberFormat="1" applyFont="1" applyFill="1" applyBorder="1" applyAlignment="1">
      <alignment vertical="center"/>
    </xf>
    <xf numFmtId="3" fontId="7" fillId="3" borderId="24" xfId="3" applyNumberFormat="1" applyFont="1" applyFill="1" applyBorder="1" applyAlignment="1">
      <alignment horizontal="center" vertical="center"/>
    </xf>
    <xf numFmtId="3" fontId="7" fillId="3" borderId="25" xfId="3" applyNumberFormat="1" applyFont="1" applyFill="1" applyBorder="1" applyAlignment="1">
      <alignment horizontal="center" vertical="center"/>
    </xf>
    <xf numFmtId="49" fontId="7" fillId="3" borderId="25" xfId="2" applyNumberFormat="1" applyFont="1" applyFill="1" applyBorder="1" applyAlignment="1">
      <alignment horizontal="center" vertical="center"/>
    </xf>
    <xf numFmtId="49" fontId="7" fillId="3" borderId="28" xfId="2" applyNumberFormat="1" applyFont="1" applyFill="1" applyBorder="1" applyAlignment="1">
      <alignment horizontal="center" vertical="center"/>
    </xf>
    <xf numFmtId="3" fontId="7" fillId="3" borderId="62" xfId="8" applyNumberFormat="1" applyFont="1" applyFill="1" applyBorder="1" applyAlignment="1">
      <alignment horizontal="left" vertical="center" wrapText="1"/>
    </xf>
    <xf numFmtId="0" fontId="11" fillId="0" borderId="65" xfId="0" applyFont="1" applyFill="1" applyBorder="1" applyAlignment="1">
      <alignment horizontal="right" vertical="center"/>
    </xf>
    <xf numFmtId="0" fontId="11" fillId="0" borderId="9" xfId="0" applyFont="1" applyFill="1" applyBorder="1" applyAlignment="1">
      <alignment horizontal="center" vertical="center"/>
    </xf>
    <xf numFmtId="0" fontId="11" fillId="0" borderId="7" xfId="0" applyFont="1" applyFill="1" applyBorder="1" applyAlignment="1">
      <alignment vertical="center"/>
    </xf>
    <xf numFmtId="3" fontId="11" fillId="0" borderId="9" xfId="3" applyNumberFormat="1" applyFont="1" applyFill="1" applyBorder="1" applyAlignment="1">
      <alignment vertical="center"/>
    </xf>
    <xf numFmtId="3" fontId="11" fillId="0" borderId="7" xfId="3" applyNumberFormat="1" applyFont="1" applyFill="1" applyBorder="1" applyAlignment="1">
      <alignment vertical="center"/>
    </xf>
    <xf numFmtId="3" fontId="11" fillId="0" borderId="47" xfId="3" applyNumberFormat="1" applyFont="1" applyFill="1" applyBorder="1" applyAlignment="1">
      <alignment vertical="center"/>
    </xf>
    <xf numFmtId="3" fontId="11" fillId="0" borderId="47" xfId="8" applyNumberFormat="1" applyFont="1" applyFill="1" applyBorder="1" applyAlignment="1">
      <alignment horizontal="left" vertical="center" wrapText="1"/>
    </xf>
    <xf numFmtId="0" fontId="11" fillId="0" borderId="48" xfId="0" applyFont="1" applyFill="1" applyBorder="1" applyAlignment="1">
      <alignment horizontal="right" vertical="center"/>
    </xf>
    <xf numFmtId="0" fontId="11" fillId="0" borderId="22" xfId="0" applyFont="1" applyFill="1" applyBorder="1" applyAlignment="1">
      <alignment horizontal="center" vertical="center"/>
    </xf>
    <xf numFmtId="3" fontId="11" fillId="0" borderId="14" xfId="3" applyNumberFormat="1" applyFont="1" applyFill="1" applyBorder="1" applyAlignment="1">
      <alignment vertical="center"/>
    </xf>
    <xf numFmtId="3" fontId="11" fillId="0" borderId="49" xfId="3" applyNumberFormat="1" applyFont="1" applyFill="1" applyBorder="1" applyAlignment="1">
      <alignment vertical="center"/>
    </xf>
    <xf numFmtId="3" fontId="11" fillId="0" borderId="22" xfId="0" applyNumberFormat="1" applyFont="1" applyFill="1" applyBorder="1" applyAlignment="1">
      <alignment horizontal="right" vertical="center"/>
    </xf>
    <xf numFmtId="0" fontId="8" fillId="0" borderId="26" xfId="10" applyFont="1" applyFill="1" applyBorder="1" applyAlignment="1">
      <alignment vertical="center" wrapText="1"/>
    </xf>
    <xf numFmtId="164" fontId="8" fillId="2" borderId="55" xfId="1" applyNumberFormat="1" applyFont="1" applyFill="1" applyBorder="1" applyAlignment="1">
      <alignment horizontal="center" vertical="center"/>
    </xf>
    <xf numFmtId="3" fontId="7" fillId="6" borderId="62" xfId="8" applyNumberFormat="1" applyFont="1" applyFill="1" applyBorder="1" applyAlignment="1">
      <alignment horizontal="left" vertical="center" wrapText="1"/>
    </xf>
    <xf numFmtId="0" fontId="8" fillId="2" borderId="65" xfId="0" applyFont="1" applyFill="1" applyBorder="1" applyAlignment="1">
      <alignment horizontal="right" vertical="center"/>
    </xf>
    <xf numFmtId="0" fontId="8" fillId="2" borderId="9" xfId="0" applyFont="1" applyFill="1" applyBorder="1" applyAlignment="1">
      <alignment horizontal="center" vertical="center"/>
    </xf>
    <xf numFmtId="0" fontId="8" fillId="2" borderId="9" xfId="2" applyFont="1" applyFill="1" applyBorder="1" applyAlignment="1">
      <alignment horizontal="center" vertical="center"/>
    </xf>
    <xf numFmtId="0" fontId="8" fillId="2" borderId="10" xfId="0" applyFont="1" applyFill="1" applyBorder="1" applyAlignment="1">
      <alignment horizontal="left" vertical="center"/>
    </xf>
    <xf numFmtId="3" fontId="8" fillId="2" borderId="7" xfId="3" applyNumberFormat="1" applyFont="1" applyFill="1" applyBorder="1" applyAlignment="1">
      <alignment vertical="center"/>
    </xf>
    <xf numFmtId="3" fontId="8" fillId="2" borderId="47" xfId="3" applyNumberFormat="1" applyFont="1" applyFill="1" applyBorder="1" applyAlignment="1">
      <alignment vertical="center"/>
    </xf>
    <xf numFmtId="3" fontId="8" fillId="2" borderId="9" xfId="3" applyNumberFormat="1" applyFont="1" applyFill="1" applyBorder="1" applyAlignment="1">
      <alignment vertical="center"/>
    </xf>
    <xf numFmtId="164" fontId="8" fillId="2" borderId="43" xfId="1" applyNumberFormat="1" applyFont="1" applyFill="1" applyBorder="1" applyAlignment="1">
      <alignment horizontal="center" vertical="center"/>
    </xf>
    <xf numFmtId="49" fontId="8" fillId="2" borderId="65" xfId="2" applyNumberFormat="1" applyFont="1" applyFill="1" applyBorder="1" applyAlignment="1">
      <alignment horizontal="center" vertical="center"/>
    </xf>
    <xf numFmtId="49" fontId="8" fillId="2" borderId="9" xfId="2" applyNumberFormat="1" applyFont="1" applyFill="1" applyBorder="1" applyAlignment="1">
      <alignment horizontal="center" vertical="center"/>
    </xf>
    <xf numFmtId="49" fontId="8" fillId="2" borderId="10" xfId="2" applyNumberFormat="1" applyFont="1" applyFill="1" applyBorder="1" applyAlignment="1">
      <alignment horizontal="center" vertical="center"/>
    </xf>
    <xf numFmtId="3" fontId="7" fillId="2" borderId="47" xfId="8" applyNumberFormat="1" applyFont="1" applyFill="1" applyBorder="1" applyAlignment="1">
      <alignment horizontal="left" vertical="center" wrapText="1"/>
    </xf>
    <xf numFmtId="0" fontId="8" fillId="0" borderId="46" xfId="0" applyFont="1" applyFill="1" applyBorder="1" applyAlignment="1">
      <alignment horizontal="left" vertical="center"/>
    </xf>
    <xf numFmtId="3" fontId="8" fillId="0" borderId="12" xfId="3" applyNumberFormat="1" applyFont="1" applyFill="1" applyBorder="1" applyAlignment="1">
      <alignment vertical="center"/>
    </xf>
    <xf numFmtId="3" fontId="8" fillId="0" borderId="16" xfId="3" applyNumberFormat="1" applyFont="1" applyFill="1" applyBorder="1" applyAlignment="1">
      <alignment vertical="center"/>
    </xf>
    <xf numFmtId="49" fontId="8" fillId="0" borderId="18" xfId="2" applyNumberFormat="1" applyFont="1" applyFill="1" applyBorder="1" applyAlignment="1">
      <alignment horizontal="center" vertical="center"/>
    </xf>
    <xf numFmtId="49" fontId="8" fillId="0" borderId="46" xfId="2" applyNumberFormat="1" applyFont="1" applyFill="1" applyBorder="1" applyAlignment="1">
      <alignment horizontal="center" vertical="center"/>
    </xf>
    <xf numFmtId="3" fontId="7" fillId="0" borderId="16" xfId="8" applyNumberFormat="1" applyFont="1" applyFill="1" applyBorder="1" applyAlignment="1">
      <alignment horizontal="left" vertical="center" wrapText="1"/>
    </xf>
    <xf numFmtId="49" fontId="8" fillId="2" borderId="57" xfId="0" applyNumberFormat="1" applyFont="1" applyFill="1" applyBorder="1" applyAlignment="1">
      <alignment horizontal="right" vertical="center"/>
    </xf>
    <xf numFmtId="0" fontId="8" fillId="2" borderId="55" xfId="0" applyFont="1" applyFill="1" applyBorder="1" applyAlignment="1">
      <alignment horizontal="center" vertical="center"/>
    </xf>
    <xf numFmtId="0" fontId="8" fillId="2" borderId="55" xfId="2" applyFont="1" applyFill="1" applyBorder="1" applyAlignment="1">
      <alignment horizontal="center" vertical="center"/>
    </xf>
    <xf numFmtId="0" fontId="8" fillId="2" borderId="59" xfId="0" applyFont="1" applyFill="1" applyBorder="1" applyAlignment="1">
      <alignment horizontal="left" vertical="center"/>
    </xf>
    <xf numFmtId="3" fontId="8" fillId="2" borderId="56" xfId="3" applyNumberFormat="1" applyFont="1" applyFill="1" applyBorder="1" applyAlignment="1">
      <alignment vertical="center"/>
    </xf>
    <xf numFmtId="3" fontId="8" fillId="2" borderId="55" xfId="3" applyNumberFormat="1" applyFont="1" applyFill="1" applyBorder="1" applyAlignment="1">
      <alignment vertical="center"/>
    </xf>
    <xf numFmtId="3" fontId="8" fillId="2" borderId="58" xfId="3" applyNumberFormat="1" applyFont="1" applyFill="1" applyBorder="1" applyAlignment="1">
      <alignment vertical="center"/>
    </xf>
    <xf numFmtId="164" fontId="8" fillId="2" borderId="26" xfId="1" applyNumberFormat="1" applyFont="1" applyFill="1" applyBorder="1" applyAlignment="1">
      <alignment horizontal="center" vertical="center"/>
    </xf>
    <xf numFmtId="49" fontId="8" fillId="2" borderId="57" xfId="2" applyNumberFormat="1" applyFont="1" applyFill="1" applyBorder="1" applyAlignment="1">
      <alignment horizontal="center" vertical="center"/>
    </xf>
    <xf numFmtId="49" fontId="8" fillId="2" borderId="55" xfId="2" applyNumberFormat="1" applyFont="1" applyFill="1" applyBorder="1" applyAlignment="1">
      <alignment horizontal="center" vertical="center"/>
    </xf>
    <xf numFmtId="49" fontId="8" fillId="2" borderId="59" xfId="2" applyNumberFormat="1" applyFont="1" applyFill="1" applyBorder="1" applyAlignment="1">
      <alignment horizontal="center" vertical="center"/>
    </xf>
    <xf numFmtId="3" fontId="7" fillId="2" borderId="58" xfId="8" applyNumberFormat="1" applyFont="1" applyFill="1" applyBorder="1" applyAlignment="1">
      <alignment horizontal="left" vertical="center" wrapText="1"/>
    </xf>
    <xf numFmtId="3" fontId="8" fillId="0" borderId="30" xfId="2" applyNumberFormat="1" applyFont="1" applyFill="1" applyBorder="1" applyAlignment="1">
      <alignment vertical="center"/>
    </xf>
    <xf numFmtId="4" fontId="8" fillId="0" borderId="14" xfId="10" applyNumberFormat="1" applyFont="1" applyFill="1" applyBorder="1" applyAlignment="1">
      <alignment vertical="center" wrapText="1"/>
    </xf>
    <xf numFmtId="49" fontId="8" fillId="0" borderId="50" xfId="2" applyNumberFormat="1" applyFont="1" applyFill="1" applyBorder="1" applyAlignment="1">
      <alignment horizontal="left" wrapText="1"/>
    </xf>
    <xf numFmtId="49" fontId="11" fillId="0" borderId="48" xfId="0" applyNumberFormat="1" applyFont="1" applyFill="1" applyBorder="1" applyAlignment="1">
      <alignment horizontal="right" vertical="center"/>
    </xf>
    <xf numFmtId="0" fontId="16" fillId="0" borderId="22" xfId="0" applyFont="1" applyFill="1" applyBorder="1" applyAlignment="1">
      <alignment horizontal="center" vertical="center"/>
    </xf>
    <xf numFmtId="0" fontId="11" fillId="0" borderId="23" xfId="10" applyFont="1" applyFill="1" applyBorder="1" applyAlignment="1">
      <alignment vertical="center" wrapText="1"/>
    </xf>
    <xf numFmtId="0" fontId="8" fillId="0" borderId="13" xfId="0" applyFont="1" applyFill="1" applyBorder="1" applyAlignment="1">
      <alignment horizontal="right" vertical="center"/>
    </xf>
    <xf numFmtId="3" fontId="8" fillId="0" borderId="17" xfId="2" applyNumberFormat="1" applyFont="1" applyFill="1" applyBorder="1" applyAlignment="1">
      <alignment vertical="center"/>
    </xf>
    <xf numFmtId="3" fontId="8" fillId="0" borderId="69" xfId="2" applyNumberFormat="1" applyFont="1" applyFill="1" applyBorder="1" applyAlignment="1">
      <alignment vertical="center"/>
    </xf>
    <xf numFmtId="3" fontId="8" fillId="0" borderId="51" xfId="2" applyNumberFormat="1" applyFont="1" applyFill="1" applyBorder="1" applyAlignment="1">
      <alignment vertical="center"/>
    </xf>
    <xf numFmtId="164" fontId="8" fillId="0" borderId="69" xfId="1" applyNumberFormat="1" applyFont="1" applyFill="1" applyBorder="1" applyAlignment="1">
      <alignment vertical="center"/>
    </xf>
    <xf numFmtId="0" fontId="18" fillId="0" borderId="0" xfId="3" applyFont="1" applyAlignment="1"/>
    <xf numFmtId="4" fontId="1" fillId="2" borderId="0" xfId="3" applyNumberFormat="1" applyFont="1" applyFill="1"/>
    <xf numFmtId="0" fontId="1" fillId="2" borderId="0" xfId="3" applyFont="1" applyFill="1"/>
    <xf numFmtId="0" fontId="1" fillId="0" borderId="0" xfId="3" applyFont="1"/>
    <xf numFmtId="0" fontId="1" fillId="0" borderId="0" xfId="3" applyFont="1" applyAlignment="1">
      <alignment horizontal="center"/>
    </xf>
    <xf numFmtId="0" fontId="1" fillId="0" borderId="0" xfId="3" applyFont="1" applyAlignment="1">
      <alignment horizontal="left"/>
    </xf>
    <xf numFmtId="0" fontId="19" fillId="0" borderId="1" xfId="2" applyFont="1" applyBorder="1" applyAlignment="1">
      <alignment horizontal="center"/>
    </xf>
    <xf numFmtId="0" fontId="19" fillId="0" borderId="1" xfId="3" quotePrefix="1" applyFont="1" applyBorder="1" applyAlignment="1">
      <alignment horizontal="left"/>
    </xf>
    <xf numFmtId="0" fontId="19" fillId="0" borderId="78" xfId="3" applyFont="1" applyBorder="1" applyAlignment="1"/>
    <xf numFmtId="0" fontId="19" fillId="0" borderId="6" xfId="3" applyFont="1" applyBorder="1" applyAlignment="1">
      <alignment horizontal="centerContinuous"/>
    </xf>
    <xf numFmtId="0" fontId="19" fillId="0" borderId="8" xfId="3" applyFont="1" applyBorder="1" applyAlignment="1">
      <alignment horizontal="centerContinuous"/>
    </xf>
    <xf numFmtId="0" fontId="1" fillId="2" borderId="0" xfId="2" applyFont="1" applyFill="1" applyBorder="1"/>
    <xf numFmtId="0" fontId="19" fillId="0" borderId="11" xfId="2" applyFont="1" applyBorder="1" applyAlignment="1">
      <alignment horizontal="center"/>
    </xf>
    <xf numFmtId="0" fontId="19" fillId="0" borderId="54" xfId="3" applyFont="1" applyBorder="1" applyAlignment="1">
      <alignment horizontal="centerContinuous"/>
    </xf>
    <xf numFmtId="0" fontId="19" fillId="0" borderId="58" xfId="3" applyFont="1" applyBorder="1" applyAlignment="1">
      <alignment horizontal="centerContinuous"/>
    </xf>
    <xf numFmtId="0" fontId="19" fillId="0" borderId="29" xfId="3" applyFont="1" applyBorder="1" applyAlignment="1">
      <alignment horizontal="centerContinuous"/>
    </xf>
    <xf numFmtId="0" fontId="19" fillId="0" borderId="64" xfId="3" applyFont="1" applyBorder="1" applyAlignment="1">
      <alignment horizontal="centerContinuous"/>
    </xf>
    <xf numFmtId="0" fontId="3" fillId="6" borderId="31" xfId="0" applyFont="1" applyFill="1" applyBorder="1" applyAlignment="1"/>
    <xf numFmtId="3" fontId="19" fillId="5" borderId="34" xfId="2" applyNumberFormat="1" applyFont="1" applyFill="1" applyBorder="1" applyAlignment="1">
      <alignment horizontal="right"/>
    </xf>
    <xf numFmtId="165" fontId="19" fillId="5" borderId="31" xfId="3" applyNumberFormat="1" applyFont="1" applyFill="1" applyBorder="1"/>
    <xf numFmtId="165" fontId="19" fillId="5" borderId="36" xfId="3" applyNumberFormat="1" applyFont="1" applyFill="1" applyBorder="1"/>
    <xf numFmtId="0" fontId="19" fillId="2" borderId="0" xfId="0" applyFont="1" applyFill="1" applyBorder="1"/>
    <xf numFmtId="0" fontId="19" fillId="2" borderId="0" xfId="0" applyFont="1" applyFill="1"/>
    <xf numFmtId="0" fontId="20" fillId="2" borderId="42" xfId="0" applyFont="1" applyFill="1" applyBorder="1" applyAlignment="1">
      <alignment wrapText="1"/>
    </xf>
    <xf numFmtId="3" fontId="2" fillId="0" borderId="47" xfId="2" applyNumberFormat="1" applyFont="1" applyFill="1" applyBorder="1" applyAlignment="1">
      <alignment horizontal="right"/>
    </xf>
    <xf numFmtId="165" fontId="1" fillId="0" borderId="40" xfId="3" applyNumberFormat="1" applyFont="1" applyBorder="1"/>
    <xf numFmtId="165" fontId="1" fillId="0" borderId="53" xfId="3" applyNumberFormat="1" applyFont="1" applyBorder="1"/>
    <xf numFmtId="0" fontId="1" fillId="2" borderId="66" xfId="2" applyFont="1" applyFill="1" applyBorder="1"/>
    <xf numFmtId="0" fontId="1" fillId="2" borderId="22" xfId="2" applyFont="1" applyFill="1" applyBorder="1"/>
    <xf numFmtId="0" fontId="19" fillId="5" borderId="31" xfId="0" applyFont="1" applyFill="1" applyBorder="1"/>
    <xf numFmtId="3" fontId="19" fillId="6" borderId="34" xfId="2" applyNumberFormat="1" applyFont="1" applyFill="1" applyBorder="1" applyAlignment="1">
      <alignment horizontal="right"/>
    </xf>
    <xf numFmtId="0" fontId="20" fillId="2" borderId="42" xfId="0" applyFont="1" applyFill="1" applyBorder="1"/>
    <xf numFmtId="3" fontId="1" fillId="2" borderId="42" xfId="1" applyNumberFormat="1" applyFont="1" applyFill="1" applyBorder="1" applyAlignment="1"/>
    <xf numFmtId="3" fontId="1" fillId="0" borderId="42" xfId="1" applyNumberFormat="1" applyFont="1" applyFill="1" applyBorder="1" applyAlignment="1"/>
    <xf numFmtId="165" fontId="1" fillId="0" borderId="23" xfId="3" applyNumberFormat="1" applyFont="1" applyBorder="1"/>
    <xf numFmtId="0" fontId="20" fillId="2" borderId="49" xfId="0" applyFont="1" applyFill="1" applyBorder="1"/>
    <xf numFmtId="3" fontId="1" fillId="2" borderId="49" xfId="1" applyNumberFormat="1" applyFont="1" applyFill="1" applyBorder="1" applyAlignment="1"/>
    <xf numFmtId="0" fontId="20" fillId="0" borderId="49" xfId="0" applyFont="1" applyFill="1" applyBorder="1"/>
    <xf numFmtId="3" fontId="1" fillId="0" borderId="21" xfId="1" applyNumberFormat="1" applyFont="1" applyFill="1" applyBorder="1" applyAlignment="1"/>
    <xf numFmtId="165" fontId="1" fillId="0" borderId="40" xfId="3" applyNumberFormat="1" applyFont="1" applyFill="1" applyBorder="1"/>
    <xf numFmtId="3" fontId="1" fillId="2" borderId="21" xfId="1" applyNumberFormat="1" applyFont="1" applyFill="1" applyBorder="1" applyAlignment="1"/>
    <xf numFmtId="165" fontId="1" fillId="0" borderId="48" xfId="3" applyNumberFormat="1" applyFont="1" applyFill="1" applyBorder="1"/>
    <xf numFmtId="0" fontId="20" fillId="2" borderId="49" xfId="0" applyFont="1" applyFill="1" applyBorder="1" applyAlignment="1">
      <alignment wrapText="1"/>
    </xf>
    <xf numFmtId="3" fontId="1" fillId="2" borderId="44" xfId="3" applyNumberFormat="1" applyFont="1" applyFill="1" applyBorder="1" applyAlignment="1">
      <alignment horizontal="right" wrapText="1"/>
    </xf>
    <xf numFmtId="165" fontId="1" fillId="0" borderId="40" xfId="3" applyNumberFormat="1" applyFont="1" applyFill="1" applyBorder="1" applyAlignment="1">
      <alignment horizontal="right" wrapText="1"/>
    </xf>
    <xf numFmtId="165" fontId="1" fillId="0" borderId="45" xfId="3" applyNumberFormat="1" applyFont="1" applyBorder="1" applyAlignment="1">
      <alignment horizontal="right" wrapText="1"/>
    </xf>
    <xf numFmtId="0" fontId="1" fillId="2" borderId="0" xfId="2" applyFont="1" applyFill="1" applyBorder="1" applyAlignment="1">
      <alignment wrapText="1"/>
    </xf>
    <xf numFmtId="0" fontId="1" fillId="2" borderId="66" xfId="2" applyFont="1" applyFill="1" applyBorder="1" applyAlignment="1">
      <alignment wrapText="1"/>
    </xf>
    <xf numFmtId="0" fontId="1" fillId="2" borderId="22" xfId="2" applyFont="1" applyFill="1" applyBorder="1" applyAlignment="1">
      <alignment wrapText="1"/>
    </xf>
    <xf numFmtId="0" fontId="20" fillId="0" borderId="24" xfId="0" applyFont="1" applyFill="1" applyBorder="1"/>
    <xf numFmtId="3" fontId="1" fillId="2" borderId="21" xfId="2" applyNumberFormat="1" applyFont="1" applyFill="1" applyBorder="1" applyAlignment="1">
      <alignment horizontal="right"/>
    </xf>
    <xf numFmtId="165" fontId="1" fillId="0" borderId="21" xfId="3" applyNumberFormat="1" applyFont="1" applyFill="1" applyBorder="1"/>
    <xf numFmtId="0" fontId="1" fillId="0" borderId="0" xfId="2" applyFont="1" applyFill="1" applyBorder="1"/>
    <xf numFmtId="0" fontId="1" fillId="0" borderId="66" xfId="2" applyFont="1" applyFill="1" applyBorder="1"/>
    <xf numFmtId="0" fontId="1" fillId="0" borderId="22" xfId="2" applyFont="1" applyFill="1" applyBorder="1"/>
    <xf numFmtId="0" fontId="19" fillId="5" borderId="34" xfId="0" applyFont="1" applyFill="1" applyBorder="1"/>
    <xf numFmtId="0" fontId="19" fillId="2" borderId="0" xfId="2" applyFont="1" applyFill="1" applyBorder="1"/>
    <xf numFmtId="0" fontId="19" fillId="2" borderId="66" xfId="2" applyFont="1" applyFill="1" applyBorder="1"/>
    <xf numFmtId="0" fontId="19" fillId="2" borderId="22" xfId="2" applyFont="1" applyFill="1" applyBorder="1"/>
    <xf numFmtId="3" fontId="1" fillId="2" borderId="47" xfId="1" applyNumberFormat="1" applyFont="1" applyFill="1" applyBorder="1" applyAlignment="1"/>
    <xf numFmtId="165" fontId="1" fillId="0" borderId="42" xfId="3" applyNumberFormat="1" applyFont="1" applyBorder="1"/>
    <xf numFmtId="165" fontId="1" fillId="0" borderId="23" xfId="3" applyNumberFormat="1" applyFont="1" applyFill="1" applyBorder="1"/>
    <xf numFmtId="0" fontId="20" fillId="2" borderId="21" xfId="0" applyFont="1" applyFill="1" applyBorder="1"/>
    <xf numFmtId="165" fontId="1" fillId="0" borderId="21" xfId="3" applyNumberFormat="1" applyFont="1" applyBorder="1"/>
    <xf numFmtId="0" fontId="19" fillId="0" borderId="21" xfId="0" applyFont="1" applyFill="1" applyBorder="1" applyAlignment="1"/>
    <xf numFmtId="3" fontId="1" fillId="2" borderId="44" xfId="1" applyNumberFormat="1" applyFont="1" applyFill="1" applyBorder="1" applyAlignment="1"/>
    <xf numFmtId="165" fontId="1" fillId="0" borderId="42" xfId="3" applyNumberFormat="1" applyFont="1" applyBorder="1" applyAlignment="1">
      <alignment horizontal="center"/>
    </xf>
    <xf numFmtId="3" fontId="0" fillId="0" borderId="44" xfId="0" applyNumberFormat="1" applyFont="1" applyFill="1" applyBorder="1" applyAlignment="1"/>
    <xf numFmtId="165" fontId="2" fillId="0" borderId="42" xfId="3" applyNumberFormat="1" applyFont="1" applyFill="1" applyBorder="1"/>
    <xf numFmtId="165" fontId="1" fillId="0" borderId="45" xfId="3" applyNumberFormat="1" applyFont="1" applyFill="1" applyBorder="1"/>
    <xf numFmtId="3" fontId="1" fillId="0" borderId="44" xfId="1" applyNumberFormat="1" applyFont="1" applyFill="1" applyBorder="1" applyAlignment="1"/>
    <xf numFmtId="0" fontId="20" fillId="0" borderId="21" xfId="0" applyFont="1" applyFill="1" applyBorder="1"/>
    <xf numFmtId="3" fontId="1" fillId="0" borderId="16" xfId="1" applyNumberFormat="1" applyFont="1" applyFill="1" applyBorder="1" applyAlignment="1"/>
    <xf numFmtId="0" fontId="20" fillId="0" borderId="42" xfId="0" applyFont="1" applyFill="1" applyBorder="1"/>
    <xf numFmtId="3" fontId="1" fillId="0" borderId="51" xfId="1" applyNumberFormat="1" applyFont="1" applyFill="1" applyBorder="1" applyAlignment="1"/>
    <xf numFmtId="3" fontId="1" fillId="2" borderId="51" xfId="3" applyNumberFormat="1" applyFont="1" applyFill="1" applyBorder="1"/>
    <xf numFmtId="0" fontId="1" fillId="2" borderId="60" xfId="2" applyFont="1" applyFill="1" applyBorder="1"/>
    <xf numFmtId="0" fontId="1" fillId="2" borderId="41" xfId="2" applyFont="1" applyFill="1" applyBorder="1"/>
    <xf numFmtId="3" fontId="1" fillId="2" borderId="49" xfId="3" applyNumberFormat="1" applyFont="1" applyFill="1" applyBorder="1"/>
    <xf numFmtId="164" fontId="1" fillId="0" borderId="42" xfId="3" applyNumberFormat="1" applyFont="1" applyBorder="1"/>
    <xf numFmtId="0" fontId="0" fillId="0" borderId="49" xfId="0" applyFont="1" applyFill="1" applyBorder="1" applyAlignment="1"/>
    <xf numFmtId="165" fontId="2" fillId="0" borderId="42" xfId="3" applyNumberFormat="1" applyFont="1" applyBorder="1" applyAlignment="1">
      <alignment horizontal="center"/>
    </xf>
    <xf numFmtId="3" fontId="1" fillId="2" borderId="16" xfId="3" applyNumberFormat="1" applyFont="1" applyFill="1" applyBorder="1"/>
    <xf numFmtId="165" fontId="1" fillId="0" borderId="45" xfId="3" applyNumberFormat="1" applyFont="1" applyFill="1" applyBorder="1" applyAlignment="1">
      <alignment horizontal="center"/>
    </xf>
    <xf numFmtId="3" fontId="1" fillId="2" borderId="49" xfId="3" applyNumberFormat="1" applyFont="1" applyFill="1" applyBorder="1" applyAlignment="1">
      <alignment horizontal="right"/>
    </xf>
    <xf numFmtId="0" fontId="20" fillId="2" borderId="30" xfId="0" applyFont="1" applyFill="1" applyBorder="1"/>
    <xf numFmtId="3" fontId="1" fillId="2" borderId="51" xfId="3" applyNumberFormat="1" applyFont="1" applyFill="1" applyBorder="1" applyAlignment="1"/>
    <xf numFmtId="165" fontId="1" fillId="0" borderId="45" xfId="3" applyNumberFormat="1" applyFont="1" applyBorder="1"/>
    <xf numFmtId="0" fontId="21" fillId="0" borderId="21" xfId="12" applyFont="1" applyFill="1" applyBorder="1" applyAlignment="1"/>
    <xf numFmtId="3" fontId="1" fillId="2" borderId="62" xfId="3" applyNumberFormat="1" applyFont="1" applyFill="1" applyBorder="1" applyAlignment="1">
      <alignment horizontal="right"/>
    </xf>
    <xf numFmtId="0" fontId="19" fillId="5" borderId="1" xfId="0" applyFont="1" applyFill="1" applyBorder="1"/>
    <xf numFmtId="0" fontId="20" fillId="2" borderId="1" xfId="0" applyFont="1" applyFill="1" applyBorder="1" applyAlignment="1">
      <alignment wrapText="1"/>
    </xf>
    <xf numFmtId="3" fontId="1" fillId="2" borderId="16" xfId="3" applyNumberFormat="1" applyFont="1" applyFill="1" applyBorder="1" applyAlignment="1">
      <alignment horizontal="right"/>
    </xf>
    <xf numFmtId="0" fontId="19" fillId="0" borderId="49" xfId="0" applyFont="1" applyFill="1" applyBorder="1" applyAlignment="1">
      <alignment wrapText="1"/>
    </xf>
    <xf numFmtId="0" fontId="19" fillId="0" borderId="27" xfId="0" applyFont="1" applyFill="1" applyBorder="1" applyAlignment="1">
      <alignment vertical="center" wrapText="1"/>
    </xf>
    <xf numFmtId="0" fontId="20" fillId="2" borderId="3" xfId="0" applyFont="1" applyFill="1" applyBorder="1" applyAlignment="1">
      <alignment wrapText="1"/>
    </xf>
    <xf numFmtId="3" fontId="1" fillId="2" borderId="47" xfId="3" applyNumberFormat="1" applyFont="1" applyFill="1" applyBorder="1" applyAlignment="1"/>
    <xf numFmtId="165" fontId="1" fillId="0" borderId="3" xfId="3" applyNumberFormat="1" applyFont="1" applyBorder="1"/>
    <xf numFmtId="165" fontId="1" fillId="0" borderId="10" xfId="3" applyNumberFormat="1" applyFont="1" applyBorder="1"/>
    <xf numFmtId="0" fontId="20" fillId="2" borderId="54" xfId="0" applyFont="1" applyFill="1" applyBorder="1" applyAlignment="1">
      <alignment wrapText="1"/>
    </xf>
    <xf numFmtId="3" fontId="1" fillId="2" borderId="58" xfId="3" applyNumberFormat="1" applyFont="1" applyFill="1" applyBorder="1" applyAlignment="1">
      <alignment horizontal="right"/>
    </xf>
    <xf numFmtId="165" fontId="1" fillId="0" borderId="57" xfId="3" applyNumberFormat="1" applyFont="1" applyBorder="1" applyAlignment="1">
      <alignment horizontal="right"/>
    </xf>
    <xf numFmtId="165" fontId="1" fillId="0" borderId="59" xfId="3" applyNumberFormat="1" applyFont="1" applyBorder="1" applyAlignment="1">
      <alignment horizontal="right"/>
    </xf>
    <xf numFmtId="0" fontId="19" fillId="5" borderId="27" xfId="0" applyFont="1" applyFill="1" applyBorder="1"/>
    <xf numFmtId="3" fontId="19" fillId="5" borderId="62" xfId="2" applyNumberFormat="1" applyFont="1" applyFill="1" applyBorder="1" applyAlignment="1">
      <alignment horizontal="right"/>
    </xf>
    <xf numFmtId="165" fontId="19" fillId="5" borderId="27" xfId="3" applyNumberFormat="1" applyFont="1" applyFill="1" applyBorder="1"/>
    <xf numFmtId="165" fontId="19" fillId="5" borderId="28" xfId="3" applyNumberFormat="1" applyFont="1" applyFill="1" applyBorder="1"/>
    <xf numFmtId="0" fontId="20" fillId="2" borderId="3" xfId="0" applyFont="1" applyFill="1" applyBorder="1"/>
    <xf numFmtId="0" fontId="20" fillId="2" borderId="54" xfId="0" applyFont="1" applyFill="1" applyBorder="1"/>
    <xf numFmtId="3" fontId="1" fillId="2" borderId="58" xfId="3" applyNumberFormat="1" applyFont="1" applyFill="1" applyBorder="1" applyAlignment="1"/>
    <xf numFmtId="165" fontId="1" fillId="0" borderId="54" xfId="3" applyNumberFormat="1" applyFont="1" applyBorder="1"/>
    <xf numFmtId="165" fontId="2" fillId="0" borderId="59" xfId="3" applyNumberFormat="1" applyFont="1" applyBorder="1" applyAlignment="1">
      <alignment horizontal="center"/>
    </xf>
    <xf numFmtId="0" fontId="22" fillId="5" borderId="79" xfId="3" quotePrefix="1" applyFont="1" applyFill="1" applyBorder="1" applyAlignment="1">
      <alignment horizontal="left"/>
    </xf>
    <xf numFmtId="3" fontId="14" fillId="5" borderId="80" xfId="3" applyNumberFormat="1" applyFont="1" applyFill="1" applyBorder="1"/>
    <xf numFmtId="3" fontId="14" fillId="5" borderId="79" xfId="3" applyNumberFormat="1" applyFont="1" applyFill="1" applyBorder="1"/>
    <xf numFmtId="165" fontId="14" fillId="5" borderId="81" xfId="3" applyNumberFormat="1" applyFont="1" applyFill="1" applyBorder="1"/>
    <xf numFmtId="165" fontId="14" fillId="5" borderId="82" xfId="3" applyNumberFormat="1" applyFont="1" applyFill="1" applyBorder="1"/>
    <xf numFmtId="0" fontId="23" fillId="2" borderId="0" xfId="3" applyFont="1" applyFill="1"/>
    <xf numFmtId="4" fontId="23" fillId="2" borderId="0" xfId="3" applyNumberFormat="1" applyFont="1" applyFill="1"/>
    <xf numFmtId="3" fontId="19" fillId="0" borderId="0" xfId="3" applyNumberFormat="1" applyFont="1" applyBorder="1"/>
    <xf numFmtId="165" fontId="1" fillId="0" borderId="0" xfId="3" applyNumberFormat="1" applyFont="1" applyBorder="1"/>
    <xf numFmtId="0" fontId="1" fillId="0" borderId="0" xfId="3" applyFont="1" applyBorder="1" applyAlignment="1">
      <alignment horizontal="left"/>
    </xf>
    <xf numFmtId="3" fontId="19" fillId="2" borderId="0" xfId="2" applyNumberFormat="1" applyFont="1" applyFill="1" applyAlignment="1">
      <alignment horizontal="center"/>
    </xf>
    <xf numFmtId="3" fontId="1" fillId="2" borderId="0" xfId="2" applyNumberFormat="1" applyFont="1" applyFill="1" applyAlignment="1">
      <alignment horizontal="center"/>
    </xf>
    <xf numFmtId="0" fontId="1" fillId="2" borderId="0" xfId="2" applyFont="1" applyFill="1"/>
    <xf numFmtId="0" fontId="1" fillId="0" borderId="0" xfId="2" applyFont="1" applyAlignment="1">
      <alignment horizontal="center"/>
    </xf>
    <xf numFmtId="0" fontId="1" fillId="0" borderId="11" xfId="2" applyFont="1" applyBorder="1" applyAlignment="1">
      <alignment horizontal="center"/>
    </xf>
    <xf numFmtId="3" fontId="1" fillId="2" borderId="0" xfId="2" applyNumberFormat="1" applyFont="1" applyFill="1" applyBorder="1" applyAlignment="1">
      <alignment horizontal="center"/>
    </xf>
    <xf numFmtId="0" fontId="1" fillId="2" borderId="83" xfId="2" applyFont="1" applyFill="1" applyBorder="1"/>
    <xf numFmtId="0" fontId="1" fillId="0" borderId="42" xfId="2" applyFont="1" applyBorder="1" applyAlignment="1">
      <alignment horizontal="center"/>
    </xf>
    <xf numFmtId="3" fontId="1" fillId="2" borderId="52" xfId="2" applyNumberFormat="1" applyFont="1" applyFill="1" applyBorder="1" applyAlignment="1">
      <alignment horizontal="center"/>
    </xf>
    <xf numFmtId="0" fontId="1" fillId="2" borderId="52" xfId="2" applyFont="1" applyFill="1" applyBorder="1"/>
    <xf numFmtId="0" fontId="1" fillId="2" borderId="53" xfId="2" applyFont="1" applyFill="1" applyBorder="1"/>
    <xf numFmtId="0" fontId="18" fillId="0" borderId="0" xfId="3" applyFont="1" applyAlignment="1"/>
    <xf numFmtId="0" fontId="19" fillId="0" borderId="5" xfId="3" applyFont="1" applyBorder="1" applyAlignment="1">
      <alignment horizontal="center" vertical="center"/>
    </xf>
    <xf numFmtId="0" fontId="19" fillId="0" borderId="62" xfId="3" applyFont="1" applyBorder="1" applyAlignment="1">
      <alignment horizontal="center" vertical="center"/>
    </xf>
    <xf numFmtId="0" fontId="7" fillId="5" borderId="27" xfId="0" applyFont="1" applyFill="1" applyBorder="1" applyAlignment="1">
      <alignment horizontal="left" vertical="center"/>
    </xf>
    <xf numFmtId="0" fontId="7" fillId="5" borderId="63" xfId="0" applyFont="1" applyFill="1" applyBorder="1" applyAlignment="1">
      <alignment horizontal="left" vertical="center"/>
    </xf>
    <xf numFmtId="0" fontId="7" fillId="5" borderId="64" xfId="0" applyFont="1" applyFill="1" applyBorder="1" applyAlignment="1">
      <alignment horizontal="left" vertical="center"/>
    </xf>
    <xf numFmtId="0" fontId="7" fillId="5" borderId="31" xfId="0" applyFont="1" applyFill="1" applyBorder="1" applyAlignment="1">
      <alignment horizontal="left" vertical="center"/>
    </xf>
    <xf numFmtId="0" fontId="7" fillId="5" borderId="32" xfId="0" applyFont="1" applyFill="1" applyBorder="1" applyAlignment="1">
      <alignment horizontal="left" vertical="center"/>
    </xf>
    <xf numFmtId="0" fontId="7" fillId="5" borderId="39" xfId="0" applyFont="1" applyFill="1" applyBorder="1" applyAlignment="1">
      <alignment horizontal="left" vertical="center"/>
    </xf>
    <xf numFmtId="0" fontId="7" fillId="4" borderId="31" xfId="0" applyFont="1" applyFill="1" applyBorder="1" applyAlignment="1">
      <alignment horizontal="left" vertical="center"/>
    </xf>
    <xf numFmtId="0" fontId="7" fillId="4" borderId="32" xfId="0" applyFont="1" applyFill="1" applyBorder="1" applyAlignment="1">
      <alignment horizontal="left" vertical="center"/>
    </xf>
    <xf numFmtId="0" fontId="7" fillId="4" borderId="39" xfId="0" applyFont="1" applyFill="1" applyBorder="1" applyAlignment="1">
      <alignment horizontal="left" vertical="center"/>
    </xf>
    <xf numFmtId="0" fontId="14" fillId="5" borderId="31" xfId="0" applyFont="1" applyFill="1" applyBorder="1" applyAlignment="1">
      <alignment horizontal="left" vertical="center" wrapText="1"/>
    </xf>
    <xf numFmtId="0" fontId="14" fillId="5" borderId="32" xfId="0" applyFont="1" applyFill="1" applyBorder="1" applyAlignment="1">
      <alignment horizontal="left" vertical="center" wrapText="1"/>
    </xf>
    <xf numFmtId="0" fontId="7" fillId="3" borderId="27" xfId="0" applyFont="1" applyFill="1" applyBorder="1" applyAlignment="1">
      <alignment horizontal="left" vertical="center"/>
    </xf>
    <xf numFmtId="0" fontId="7" fillId="3" borderId="63" xfId="0" applyFont="1" applyFill="1" applyBorder="1" applyAlignment="1">
      <alignment horizontal="left" vertical="center"/>
    </xf>
    <xf numFmtId="0" fontId="7" fillId="3" borderId="64" xfId="0" applyFont="1" applyFill="1" applyBorder="1" applyAlignment="1">
      <alignment horizontal="left" vertical="center"/>
    </xf>
    <xf numFmtId="0" fontId="7" fillId="5" borderId="31" xfId="0" applyFont="1" applyFill="1" applyBorder="1" applyAlignment="1">
      <alignment horizontal="left" vertical="center" wrapText="1"/>
    </xf>
    <xf numFmtId="0" fontId="7" fillId="5" borderId="32" xfId="0" applyFont="1" applyFill="1" applyBorder="1" applyAlignment="1">
      <alignment horizontal="left" vertical="center" wrapText="1"/>
    </xf>
    <xf numFmtId="0" fontId="7" fillId="5" borderId="39" xfId="0" applyFont="1" applyFill="1" applyBorder="1" applyAlignment="1">
      <alignment horizontal="left" vertical="center" wrapText="1"/>
    </xf>
    <xf numFmtId="0" fontId="7" fillId="5" borderId="31" xfId="12" applyFont="1" applyFill="1" applyBorder="1" applyAlignment="1">
      <alignment horizontal="left" vertical="center"/>
    </xf>
    <xf numFmtId="0" fontId="7" fillId="5" borderId="32" xfId="12" applyFont="1" applyFill="1" applyBorder="1" applyAlignment="1">
      <alignment horizontal="left" vertical="center"/>
    </xf>
    <xf numFmtId="0" fontId="7" fillId="5" borderId="39" xfId="12" applyFont="1" applyFill="1" applyBorder="1" applyAlignment="1">
      <alignment horizontal="left" vertical="center"/>
    </xf>
    <xf numFmtId="0" fontId="9" fillId="3" borderId="27" xfId="0" applyFont="1" applyFill="1" applyBorder="1" applyAlignment="1">
      <alignment horizontal="left" vertical="center"/>
    </xf>
    <xf numFmtId="0" fontId="9" fillId="3" borderId="63" xfId="0" applyFont="1" applyFill="1" applyBorder="1" applyAlignment="1">
      <alignment horizontal="left" vertical="center"/>
    </xf>
    <xf numFmtId="0" fontId="9" fillId="3" borderId="64" xfId="0" applyFont="1" applyFill="1" applyBorder="1" applyAlignment="1">
      <alignment horizontal="left" vertical="center"/>
    </xf>
    <xf numFmtId="0" fontId="14" fillId="5" borderId="31" xfId="0" applyFont="1" applyFill="1" applyBorder="1" applyAlignment="1">
      <alignment horizontal="left" vertical="center"/>
    </xf>
    <xf numFmtId="0" fontId="14" fillId="5" borderId="32" xfId="0" applyFont="1" applyFill="1" applyBorder="1" applyAlignment="1">
      <alignment horizontal="left" vertical="center"/>
    </xf>
    <xf numFmtId="0" fontId="14" fillId="5" borderId="39" xfId="0" applyFont="1" applyFill="1" applyBorder="1" applyAlignment="1">
      <alignment horizontal="left" vertical="center"/>
    </xf>
    <xf numFmtId="3" fontId="7" fillId="0" borderId="13" xfId="2" applyNumberFormat="1" applyFont="1" applyBorder="1" applyAlignment="1">
      <alignment horizontal="center" vertical="center"/>
    </xf>
    <xf numFmtId="3" fontId="7" fillId="0" borderId="24" xfId="2" applyNumberFormat="1" applyFont="1" applyBorder="1" applyAlignment="1">
      <alignment horizontal="center" vertical="center"/>
    </xf>
    <xf numFmtId="3" fontId="7" fillId="0" borderId="14" xfId="2" applyNumberFormat="1" applyFont="1" applyBorder="1" applyAlignment="1">
      <alignment horizontal="center" vertical="center"/>
    </xf>
    <xf numFmtId="3" fontId="7" fillId="0" borderId="15" xfId="2" applyNumberFormat="1" applyFont="1" applyBorder="1" applyAlignment="1">
      <alignment horizontal="center" vertical="center"/>
    </xf>
    <xf numFmtId="0" fontId="7" fillId="0" borderId="17" xfId="2" applyFont="1" applyBorder="1" applyAlignment="1">
      <alignment horizontal="center" vertical="center"/>
    </xf>
    <xf numFmtId="0" fontId="7" fillId="0" borderId="25" xfId="2" applyFont="1" applyBorder="1" applyAlignment="1">
      <alignment horizontal="center" vertical="center"/>
    </xf>
    <xf numFmtId="0" fontId="7" fillId="0" borderId="19" xfId="2" applyFont="1" applyBorder="1" applyAlignment="1">
      <alignment horizontal="center" vertical="center"/>
    </xf>
    <xf numFmtId="0" fontId="7" fillId="0" borderId="28" xfId="2" applyFont="1" applyBorder="1" applyAlignment="1">
      <alignment horizontal="center" vertical="center"/>
    </xf>
    <xf numFmtId="0" fontId="17" fillId="2" borderId="0" xfId="1" applyFont="1" applyFill="1" applyBorder="1" applyAlignment="1">
      <alignment horizontal="center" vertical="center"/>
    </xf>
    <xf numFmtId="3" fontId="7" fillId="0" borderId="3" xfId="2" applyNumberFormat="1" applyFont="1" applyBorder="1" applyAlignment="1">
      <alignment horizontal="center" vertical="center"/>
    </xf>
    <xf numFmtId="3" fontId="7" fillId="0" borderId="4" xfId="2" applyNumberFormat="1"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8" xfId="2" applyFont="1" applyBorder="1" applyAlignment="1">
      <alignment horizontal="center" vertical="center"/>
    </xf>
  </cellXfs>
  <cellStyles count="13">
    <cellStyle name="Čárka 2" xfId="9"/>
    <cellStyle name="Normální" xfId="0" builtinId="0"/>
    <cellStyle name="Normální 2" xfId="6"/>
    <cellStyle name="Normální 3" xfId="5"/>
    <cellStyle name="Normální 6" xfId="10"/>
    <cellStyle name="normální_2007 - 1" xfId="4"/>
    <cellStyle name="normální_2008 - 12" xfId="7"/>
    <cellStyle name="normální_Navrh IR2009 - 21_10_2008" xfId="11"/>
    <cellStyle name="normální_OVaK" xfId="8"/>
    <cellStyle name="normální_pl - 2003" xfId="3"/>
    <cellStyle name="normální_pl2002" xfId="1"/>
    <cellStyle name="normální_ROZPOČET 2008 - BAR" xfId="12"/>
    <cellStyle name="normální_Seši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yskapa/Desktop/2018/Pln&#283;n&#237;%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12-TITUL"/>
      <sheetName val="2018 - 12"/>
      <sheetName val="ÚPRAVY"/>
      <sheetName val="REZERVA"/>
      <sheetName val="2018-11-TITUL"/>
      <sheetName val="2018 - 11"/>
      <sheetName val="2018 - 11 LIDÉ"/>
      <sheetName val="2018-10-TITUL"/>
      <sheetName val="2018 - 10"/>
      <sheetName val="2018 - 10 LIDÉ"/>
      <sheetName val="2018-9-TITUL"/>
      <sheetName val="2018 - 9"/>
      <sheetName val="2018 - 9 LIDÉ"/>
      <sheetName val="2018-8-TITUL"/>
      <sheetName val="2018 - 8"/>
      <sheetName val="2018 - 8 LIDÉ"/>
      <sheetName val="2018-7-TITUL"/>
      <sheetName val="2018 - 7"/>
      <sheetName val="2018 - 7 LIDÉ"/>
      <sheetName val="2018-6-TITUL"/>
      <sheetName val="2018 - 6"/>
      <sheetName val="2018 - 6 LIDÉ"/>
      <sheetName val="2018-5-TITUL"/>
      <sheetName val="2018 - 5"/>
      <sheetName val="2018 - 5 LIDÉ"/>
      <sheetName val="2018-4-TITUL"/>
      <sheetName val="2018 - 4"/>
      <sheetName val="2018 - 4 LIDÉ"/>
      <sheetName val="2018-3-TITUL"/>
      <sheetName val="2018 - 3"/>
      <sheetName val="2018 - 3 LIDÉ"/>
      <sheetName val="2018-2-TITUL"/>
      <sheetName val="2018 - 2"/>
      <sheetName val="2018 - 2 LIDÉ"/>
      <sheetName val="2018-1-TITUL"/>
      <sheetName val="2018 - 1"/>
      <sheetName val="2018 - 1 LIDÉ"/>
      <sheetName val="List1"/>
      <sheetName val="19.9.2018"/>
      <sheetName val="2018 - 12-ZÁLOH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7">
          <cell r="L7">
            <v>654</v>
          </cell>
          <cell r="M7">
            <v>653</v>
          </cell>
        </row>
        <row r="10">
          <cell r="L10">
            <v>44730</v>
          </cell>
          <cell r="M10">
            <v>43093</v>
          </cell>
        </row>
        <row r="42">
          <cell r="L42">
            <v>60439</v>
          </cell>
          <cell r="M42">
            <v>59399</v>
          </cell>
        </row>
        <row r="80">
          <cell r="L80">
            <v>6298</v>
          </cell>
          <cell r="M80">
            <v>1518</v>
          </cell>
        </row>
        <row r="85">
          <cell r="L85">
            <v>313</v>
          </cell>
          <cell r="M85">
            <v>312</v>
          </cell>
        </row>
        <row r="88">
          <cell r="L88">
            <v>12239</v>
          </cell>
          <cell r="M88">
            <v>11922</v>
          </cell>
        </row>
        <row r="91">
          <cell r="L91">
            <v>61209</v>
          </cell>
          <cell r="M91">
            <v>55280</v>
          </cell>
        </row>
        <row r="123">
          <cell r="L123">
            <v>199708</v>
          </cell>
          <cell r="M123">
            <v>176334</v>
          </cell>
        </row>
        <row r="212">
          <cell r="L212">
            <v>7333</v>
          </cell>
        </row>
        <row r="218">
          <cell r="L218">
            <v>33</v>
          </cell>
        </row>
        <row r="220">
          <cell r="L220">
            <v>5566</v>
          </cell>
          <cell r="M220">
            <v>5565</v>
          </cell>
        </row>
        <row r="223">
          <cell r="L223">
            <v>60</v>
          </cell>
          <cell r="M223">
            <v>58</v>
          </cell>
        </row>
        <row r="225">
          <cell r="L225">
            <v>224</v>
          </cell>
          <cell r="M225">
            <v>224</v>
          </cell>
        </row>
        <row r="227">
          <cell r="L227">
            <v>611</v>
          </cell>
          <cell r="M227">
            <v>611</v>
          </cell>
        </row>
        <row r="229">
          <cell r="L229">
            <v>57</v>
          </cell>
          <cell r="M229">
            <v>57</v>
          </cell>
        </row>
        <row r="231">
          <cell r="L231">
            <v>1790</v>
          </cell>
          <cell r="M231">
            <v>1757</v>
          </cell>
        </row>
        <row r="233">
          <cell r="L233">
            <v>1000</v>
          </cell>
          <cell r="M233">
            <v>876</v>
          </cell>
        </row>
        <row r="235">
          <cell r="L235">
            <v>3996</v>
          </cell>
          <cell r="M235">
            <v>3939</v>
          </cell>
        </row>
        <row r="240">
          <cell r="L240">
            <v>8000</v>
          </cell>
          <cell r="M240">
            <v>7486</v>
          </cell>
        </row>
        <row r="242">
          <cell r="L242">
            <v>45564</v>
          </cell>
          <cell r="M242">
            <v>45533</v>
          </cell>
        </row>
        <row r="253">
          <cell r="L253">
            <v>220</v>
          </cell>
          <cell r="M253">
            <v>219</v>
          </cell>
        </row>
        <row r="256">
          <cell r="L256">
            <v>0</v>
          </cell>
          <cell r="M256">
            <v>0</v>
          </cell>
        </row>
        <row r="259">
          <cell r="L259">
            <v>3015</v>
          </cell>
        </row>
        <row r="263">
          <cell r="L263">
            <v>43093</v>
          </cell>
          <cell r="M263">
            <v>42150</v>
          </cell>
        </row>
        <row r="294">
          <cell r="L294">
            <v>19392</v>
          </cell>
          <cell r="M294">
            <v>19230</v>
          </cell>
        </row>
        <row r="303">
          <cell r="L303">
            <v>5225</v>
          </cell>
          <cell r="M303">
            <v>5124</v>
          </cell>
        </row>
        <row r="305">
          <cell r="L305">
            <v>52971</v>
          </cell>
          <cell r="M305">
            <v>52969</v>
          </cell>
        </row>
        <row r="309">
          <cell r="L309">
            <v>3275</v>
          </cell>
          <cell r="M309">
            <v>828</v>
          </cell>
        </row>
        <row r="316">
          <cell r="L316">
            <v>6218</v>
          </cell>
        </row>
        <row r="333">
          <cell r="L333">
            <v>71</v>
          </cell>
          <cell r="M333">
            <v>71</v>
          </cell>
        </row>
        <row r="335">
          <cell r="L335">
            <v>4761</v>
          </cell>
          <cell r="M335">
            <v>4761</v>
          </cell>
        </row>
        <row r="338">
          <cell r="L338">
            <v>708</v>
          </cell>
        </row>
        <row r="340">
          <cell r="L340">
            <v>29761</v>
          </cell>
        </row>
        <row r="349">
          <cell r="L349">
            <v>37648</v>
          </cell>
        </row>
        <row r="359">
          <cell r="L359">
            <v>0</v>
          </cell>
          <cell r="M359">
            <v>0</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Z188"/>
  <sheetViews>
    <sheetView tabSelected="1" topLeftCell="A27" zoomScale="130" zoomScaleNormal="130" workbookViewId="0">
      <selection activeCell="H37" sqref="H37"/>
    </sheetView>
  </sheetViews>
  <sheetFormatPr defaultColWidth="9.140625" defaultRowHeight="12.75" x14ac:dyDescent="0.2"/>
  <cols>
    <col min="1" max="1" width="52" style="1056" customWidth="1"/>
    <col min="2" max="3" width="10.7109375" style="1054" customWidth="1"/>
    <col min="4" max="4" width="10.28515625" style="1054" customWidth="1"/>
    <col min="5" max="5" width="8" style="1054" customWidth="1"/>
    <col min="6" max="6" width="6.7109375" style="942" customWidth="1"/>
    <col min="7" max="129" width="9.140625" style="942"/>
    <col min="130" max="16384" width="9.140625" style="1055"/>
  </cols>
  <sheetData>
    <row r="1" spans="1:130" s="933" customFormat="1" ht="22.5" customHeight="1" x14ac:dyDescent="0.25">
      <c r="A1" s="1064" t="s">
        <v>1062</v>
      </c>
      <c r="B1" s="1064"/>
      <c r="C1" s="1064"/>
      <c r="D1" s="1064"/>
      <c r="E1" s="1064"/>
      <c r="F1" s="1064"/>
      <c r="G1" s="931"/>
      <c r="H1" s="932"/>
    </row>
    <row r="2" spans="1:130" s="933" customFormat="1" ht="17.25" customHeight="1" x14ac:dyDescent="0.25">
      <c r="A2" s="1064" t="s">
        <v>1063</v>
      </c>
      <c r="B2" s="1064"/>
      <c r="C2" s="1064"/>
      <c r="D2" s="1064"/>
      <c r="E2" s="1064"/>
      <c r="F2" s="1064"/>
      <c r="H2" s="932"/>
    </row>
    <row r="3" spans="1:130" s="933" customFormat="1" ht="15" customHeight="1" thickBot="1" x14ac:dyDescent="0.25">
      <c r="A3" s="934"/>
      <c r="B3" s="934"/>
      <c r="C3" s="934"/>
      <c r="D3" s="934"/>
      <c r="E3" s="935" t="s">
        <v>1064</v>
      </c>
      <c r="F3" s="936"/>
      <c r="H3" s="932"/>
    </row>
    <row r="4" spans="1:130" s="942" customFormat="1" ht="17.25" customHeight="1" x14ac:dyDescent="0.2">
      <c r="A4" s="937" t="s">
        <v>1065</v>
      </c>
      <c r="B4" s="938" t="s">
        <v>1066</v>
      </c>
      <c r="C4" s="939"/>
      <c r="D4" s="1065" t="s">
        <v>1067</v>
      </c>
      <c r="E4" s="940" t="s">
        <v>1068</v>
      </c>
      <c r="F4" s="941"/>
    </row>
    <row r="5" spans="1:130" s="942" customFormat="1" ht="17.25" customHeight="1" thickBot="1" x14ac:dyDescent="0.25">
      <c r="A5" s="943" t="s">
        <v>1069</v>
      </c>
      <c r="B5" s="944" t="s">
        <v>1070</v>
      </c>
      <c r="C5" s="945" t="s">
        <v>1071</v>
      </c>
      <c r="D5" s="1066"/>
      <c r="E5" s="946" t="s">
        <v>1072</v>
      </c>
      <c r="F5" s="947" t="s">
        <v>1073</v>
      </c>
    </row>
    <row r="6" spans="1:130" s="953" customFormat="1" ht="18.75" customHeight="1" thickBot="1" x14ac:dyDescent="0.25">
      <c r="A6" s="948" t="s">
        <v>29</v>
      </c>
      <c r="B6" s="949">
        <f>SUM(B7)</f>
        <v>3919</v>
      </c>
      <c r="C6" s="949">
        <f>SUM(C7)</f>
        <v>654</v>
      </c>
      <c r="D6" s="949">
        <f>SUM(D7)</f>
        <v>653</v>
      </c>
      <c r="E6" s="950">
        <f t="shared" ref="E6:E19" si="0">(D6/B6)*100</f>
        <v>16.662413881092114</v>
      </c>
      <c r="F6" s="951">
        <f t="shared" ref="F6:F47" si="1">(D6/C6)*100</f>
        <v>99.84709480122325</v>
      </c>
      <c r="G6" s="952"/>
      <c r="H6" s="952"/>
      <c r="I6" s="952"/>
      <c r="J6" s="952"/>
      <c r="K6" s="952"/>
      <c r="L6" s="952"/>
      <c r="M6" s="952"/>
      <c r="N6" s="952"/>
      <c r="O6" s="952"/>
      <c r="P6" s="952"/>
      <c r="Q6" s="952"/>
      <c r="R6" s="952"/>
      <c r="S6" s="952"/>
      <c r="T6" s="952"/>
      <c r="U6" s="952"/>
      <c r="V6" s="952"/>
      <c r="W6" s="952"/>
      <c r="X6" s="952"/>
      <c r="Y6" s="952"/>
      <c r="Z6" s="952"/>
      <c r="AA6" s="952"/>
      <c r="AB6" s="952"/>
      <c r="AC6" s="952"/>
      <c r="AD6" s="952"/>
      <c r="AE6" s="952"/>
      <c r="AF6" s="952"/>
      <c r="AG6" s="952"/>
      <c r="AH6" s="952"/>
      <c r="AI6" s="952"/>
      <c r="AJ6" s="952"/>
      <c r="AK6" s="952"/>
      <c r="AL6" s="952"/>
      <c r="AM6" s="952"/>
      <c r="AN6" s="952"/>
      <c r="AO6" s="952"/>
      <c r="AP6" s="952"/>
      <c r="AQ6" s="952"/>
      <c r="AR6" s="952"/>
      <c r="AS6" s="952"/>
      <c r="AT6" s="952"/>
      <c r="AU6" s="952"/>
      <c r="AV6" s="952"/>
      <c r="AW6" s="952"/>
      <c r="AX6" s="952"/>
      <c r="AY6" s="952"/>
      <c r="AZ6" s="952"/>
      <c r="BA6" s="952"/>
      <c r="BB6" s="952"/>
      <c r="BC6" s="952"/>
      <c r="BD6" s="952"/>
      <c r="BE6" s="952"/>
      <c r="BF6" s="952"/>
      <c r="BG6" s="952"/>
      <c r="BH6" s="952"/>
      <c r="BI6" s="952"/>
      <c r="BJ6" s="952"/>
      <c r="BK6" s="952"/>
      <c r="BL6" s="952"/>
      <c r="BM6" s="952"/>
      <c r="BN6" s="952"/>
      <c r="BO6" s="952"/>
      <c r="BP6" s="952"/>
      <c r="BQ6" s="952"/>
      <c r="BR6" s="952"/>
      <c r="BS6" s="952"/>
      <c r="BT6" s="952"/>
      <c r="BU6" s="952"/>
      <c r="BV6" s="952"/>
      <c r="BW6" s="952"/>
      <c r="BX6" s="952"/>
      <c r="BY6" s="952"/>
      <c r="BZ6" s="952"/>
      <c r="CA6" s="952"/>
      <c r="CB6" s="952"/>
      <c r="CC6" s="952"/>
      <c r="CD6" s="952"/>
      <c r="CE6" s="952"/>
      <c r="CF6" s="952"/>
      <c r="CG6" s="952"/>
      <c r="CH6" s="952"/>
      <c r="CI6" s="952"/>
      <c r="CJ6" s="952"/>
      <c r="CK6" s="952"/>
      <c r="CL6" s="952"/>
      <c r="CM6" s="952"/>
      <c r="CN6" s="952"/>
      <c r="CO6" s="952"/>
      <c r="CP6" s="952"/>
      <c r="CQ6" s="952"/>
      <c r="CR6" s="952"/>
      <c r="CS6" s="952"/>
      <c r="CT6" s="952"/>
      <c r="CU6" s="952"/>
      <c r="CV6" s="952"/>
      <c r="CW6" s="952"/>
      <c r="CX6" s="952"/>
      <c r="CY6" s="952"/>
      <c r="CZ6" s="952"/>
      <c r="DA6" s="952"/>
      <c r="DB6" s="952"/>
      <c r="DC6" s="952"/>
      <c r="DD6" s="952"/>
      <c r="DE6" s="952"/>
      <c r="DF6" s="952"/>
      <c r="DG6" s="952"/>
      <c r="DH6" s="952"/>
      <c r="DI6" s="952"/>
      <c r="DJ6" s="952"/>
      <c r="DK6" s="952"/>
      <c r="DL6" s="952"/>
      <c r="DM6" s="952"/>
      <c r="DN6" s="952"/>
      <c r="DO6" s="952"/>
      <c r="DP6" s="952"/>
      <c r="DQ6" s="952"/>
      <c r="DR6" s="952"/>
      <c r="DS6" s="952"/>
      <c r="DT6" s="952"/>
      <c r="DU6" s="952"/>
      <c r="DV6" s="952"/>
      <c r="DW6" s="952"/>
      <c r="DX6" s="952"/>
      <c r="DY6" s="952"/>
    </row>
    <row r="7" spans="1:130" s="959" customFormat="1" ht="27.75" customHeight="1" thickBot="1" x14ac:dyDescent="0.25">
      <c r="A7" s="954" t="s">
        <v>30</v>
      </c>
      <c r="B7" s="955">
        <v>3919</v>
      </c>
      <c r="C7" s="955">
        <f>'[1]2018 - 12-ZÁLOHA'!L7</f>
        <v>654</v>
      </c>
      <c r="D7" s="955">
        <f>'[1]2018 - 12-ZÁLOHA'!M7</f>
        <v>653</v>
      </c>
      <c r="E7" s="956">
        <f t="shared" si="0"/>
        <v>16.662413881092114</v>
      </c>
      <c r="F7" s="957">
        <f t="shared" si="1"/>
        <v>99.84709480122325</v>
      </c>
      <c r="G7" s="942"/>
      <c r="H7" s="942"/>
      <c r="I7" s="942"/>
      <c r="J7" s="942"/>
      <c r="K7" s="942"/>
      <c r="L7" s="942"/>
      <c r="M7" s="942"/>
      <c r="N7" s="942"/>
      <c r="O7" s="942"/>
      <c r="P7" s="942"/>
      <c r="Q7" s="942"/>
      <c r="R7" s="942"/>
      <c r="S7" s="942"/>
      <c r="T7" s="942"/>
      <c r="U7" s="942"/>
      <c r="V7" s="942"/>
      <c r="W7" s="942"/>
      <c r="X7" s="942"/>
      <c r="Y7" s="942"/>
      <c r="Z7" s="942"/>
      <c r="AA7" s="942"/>
      <c r="AB7" s="942"/>
      <c r="AC7" s="942"/>
      <c r="AD7" s="942"/>
      <c r="AE7" s="942"/>
      <c r="AF7" s="942"/>
      <c r="AG7" s="942"/>
      <c r="AH7" s="942"/>
      <c r="AI7" s="942"/>
      <c r="AJ7" s="942"/>
      <c r="AK7" s="942"/>
      <c r="AL7" s="942"/>
      <c r="AM7" s="942"/>
      <c r="AN7" s="942"/>
      <c r="AO7" s="942"/>
      <c r="AP7" s="942"/>
      <c r="AQ7" s="942"/>
      <c r="AR7" s="942"/>
      <c r="AS7" s="942"/>
      <c r="AT7" s="942"/>
      <c r="AU7" s="942"/>
      <c r="AV7" s="942"/>
      <c r="AW7" s="942"/>
      <c r="AX7" s="942"/>
      <c r="AY7" s="942"/>
      <c r="AZ7" s="942"/>
      <c r="BA7" s="942"/>
      <c r="BB7" s="942"/>
      <c r="BC7" s="942"/>
      <c r="BD7" s="942"/>
      <c r="BE7" s="942"/>
      <c r="BF7" s="942"/>
      <c r="BG7" s="942"/>
      <c r="BH7" s="942"/>
      <c r="BI7" s="942"/>
      <c r="BJ7" s="942"/>
      <c r="BK7" s="942"/>
      <c r="BL7" s="942"/>
      <c r="BM7" s="942"/>
      <c r="BN7" s="942"/>
      <c r="BO7" s="942"/>
      <c r="BP7" s="942"/>
      <c r="BQ7" s="942"/>
      <c r="BR7" s="942"/>
      <c r="BS7" s="942"/>
      <c r="BT7" s="942"/>
      <c r="BU7" s="942"/>
      <c r="BV7" s="942"/>
      <c r="BW7" s="942"/>
      <c r="BX7" s="942"/>
      <c r="BY7" s="942"/>
      <c r="BZ7" s="942"/>
      <c r="CA7" s="942"/>
      <c r="CB7" s="942"/>
      <c r="CC7" s="942"/>
      <c r="CD7" s="942"/>
      <c r="CE7" s="942"/>
      <c r="CF7" s="942"/>
      <c r="CG7" s="942"/>
      <c r="CH7" s="942"/>
      <c r="CI7" s="942"/>
      <c r="CJ7" s="942"/>
      <c r="CK7" s="942"/>
      <c r="CL7" s="942"/>
      <c r="CM7" s="942"/>
      <c r="CN7" s="942"/>
      <c r="CO7" s="942"/>
      <c r="CP7" s="942"/>
      <c r="CQ7" s="942"/>
      <c r="CR7" s="942"/>
      <c r="CS7" s="942"/>
      <c r="CT7" s="942"/>
      <c r="CU7" s="942"/>
      <c r="CV7" s="942"/>
      <c r="CW7" s="942"/>
      <c r="CX7" s="942"/>
      <c r="CY7" s="942"/>
      <c r="CZ7" s="942"/>
      <c r="DA7" s="942"/>
      <c r="DB7" s="942"/>
      <c r="DC7" s="942"/>
      <c r="DD7" s="942"/>
      <c r="DE7" s="942"/>
      <c r="DF7" s="942"/>
      <c r="DG7" s="942"/>
      <c r="DH7" s="942"/>
      <c r="DI7" s="942"/>
      <c r="DJ7" s="942"/>
      <c r="DK7" s="942"/>
      <c r="DL7" s="942"/>
      <c r="DM7" s="942"/>
      <c r="DN7" s="942"/>
      <c r="DO7" s="942"/>
      <c r="DP7" s="942"/>
      <c r="DQ7" s="942"/>
      <c r="DR7" s="942"/>
      <c r="DS7" s="942"/>
      <c r="DT7" s="942"/>
      <c r="DU7" s="942"/>
      <c r="DV7" s="942"/>
      <c r="DW7" s="942"/>
      <c r="DX7" s="942"/>
      <c r="DY7" s="942"/>
      <c r="DZ7" s="958"/>
    </row>
    <row r="8" spans="1:130" s="953" customFormat="1" ht="18.75" customHeight="1" thickBot="1" x14ac:dyDescent="0.25">
      <c r="A8" s="960" t="s">
        <v>39</v>
      </c>
      <c r="B8" s="961">
        <f>SUM(B9:B16)</f>
        <v>781925</v>
      </c>
      <c r="C8" s="949">
        <f>SUM(C9:C16)</f>
        <v>392269</v>
      </c>
      <c r="D8" s="949">
        <f>SUM(D9:D16)</f>
        <v>354832</v>
      </c>
      <c r="E8" s="950">
        <f t="shared" si="0"/>
        <v>45.379288294913195</v>
      </c>
      <c r="F8" s="951">
        <f t="shared" si="1"/>
        <v>90.456294022724208</v>
      </c>
      <c r="G8" s="952"/>
      <c r="H8" s="952"/>
      <c r="I8" s="952"/>
      <c r="J8" s="952"/>
      <c r="K8" s="952"/>
      <c r="L8" s="952"/>
      <c r="M8" s="952"/>
      <c r="N8" s="952"/>
      <c r="O8" s="952"/>
      <c r="P8" s="952"/>
      <c r="Q8" s="952"/>
      <c r="R8" s="952"/>
      <c r="S8" s="952"/>
      <c r="T8" s="952"/>
      <c r="U8" s="952"/>
      <c r="V8" s="952"/>
      <c r="W8" s="952"/>
      <c r="X8" s="952"/>
      <c r="Y8" s="952"/>
      <c r="Z8" s="952"/>
      <c r="AA8" s="952"/>
      <c r="AB8" s="952"/>
      <c r="AC8" s="952"/>
      <c r="AD8" s="952"/>
      <c r="AE8" s="952"/>
      <c r="AF8" s="952"/>
      <c r="AG8" s="952"/>
      <c r="AH8" s="952"/>
      <c r="AI8" s="952"/>
      <c r="AJ8" s="952"/>
      <c r="AK8" s="952"/>
      <c r="AL8" s="952"/>
      <c r="AM8" s="952"/>
      <c r="AN8" s="952"/>
      <c r="AO8" s="952"/>
      <c r="AP8" s="952"/>
      <c r="AQ8" s="952"/>
      <c r="AR8" s="952"/>
      <c r="AS8" s="952"/>
      <c r="AT8" s="952"/>
      <c r="AU8" s="952"/>
      <c r="AV8" s="952"/>
      <c r="AW8" s="952"/>
      <c r="AX8" s="952"/>
      <c r="AY8" s="952"/>
      <c r="AZ8" s="952"/>
      <c r="BA8" s="952"/>
      <c r="BB8" s="952"/>
      <c r="BC8" s="952"/>
      <c r="BD8" s="952"/>
      <c r="BE8" s="952"/>
      <c r="BF8" s="952"/>
      <c r="BG8" s="952"/>
      <c r="BH8" s="952"/>
      <c r="BI8" s="952"/>
      <c r="BJ8" s="952"/>
      <c r="BK8" s="952"/>
      <c r="BL8" s="952"/>
      <c r="BM8" s="952"/>
      <c r="BN8" s="952"/>
      <c r="BO8" s="952"/>
      <c r="BP8" s="952"/>
      <c r="BQ8" s="952"/>
      <c r="BR8" s="952"/>
      <c r="BS8" s="952"/>
      <c r="BT8" s="952"/>
      <c r="BU8" s="952"/>
      <c r="BV8" s="952"/>
      <c r="BW8" s="952"/>
      <c r="BX8" s="952"/>
      <c r="BY8" s="952"/>
      <c r="BZ8" s="952"/>
      <c r="CA8" s="952"/>
      <c r="CB8" s="952"/>
      <c r="CC8" s="952"/>
      <c r="CD8" s="952"/>
      <c r="CE8" s="952"/>
      <c r="CF8" s="952"/>
      <c r="CG8" s="952"/>
      <c r="CH8" s="952"/>
      <c r="CI8" s="952"/>
      <c r="CJ8" s="952"/>
      <c r="CK8" s="952"/>
      <c r="CL8" s="952"/>
      <c r="CM8" s="952"/>
      <c r="CN8" s="952"/>
      <c r="CO8" s="952"/>
      <c r="CP8" s="952"/>
      <c r="CQ8" s="952"/>
      <c r="CR8" s="952"/>
      <c r="CS8" s="952"/>
      <c r="CT8" s="952"/>
      <c r="CU8" s="952"/>
      <c r="CV8" s="952"/>
      <c r="CW8" s="952"/>
      <c r="CX8" s="952"/>
      <c r="CY8" s="952"/>
      <c r="CZ8" s="952"/>
      <c r="DA8" s="952"/>
      <c r="DB8" s="952"/>
      <c r="DC8" s="952"/>
      <c r="DD8" s="952"/>
      <c r="DE8" s="952"/>
      <c r="DF8" s="952"/>
      <c r="DG8" s="952"/>
      <c r="DH8" s="952"/>
      <c r="DI8" s="952"/>
      <c r="DJ8" s="952"/>
      <c r="DK8" s="952"/>
      <c r="DL8" s="952"/>
      <c r="DM8" s="952"/>
      <c r="DN8" s="952"/>
      <c r="DO8" s="952"/>
      <c r="DP8" s="952"/>
      <c r="DQ8" s="952"/>
      <c r="DR8" s="952"/>
      <c r="DS8" s="952"/>
      <c r="DT8" s="952"/>
      <c r="DU8" s="952"/>
      <c r="DV8" s="952"/>
      <c r="DW8" s="952"/>
      <c r="DX8" s="952"/>
      <c r="DY8" s="952"/>
    </row>
    <row r="9" spans="1:130" s="959" customFormat="1" ht="18" customHeight="1" x14ac:dyDescent="0.2">
      <c r="A9" s="962" t="s">
        <v>40</v>
      </c>
      <c r="B9" s="955">
        <v>121326</v>
      </c>
      <c r="C9" s="955">
        <f>'[1]2018 - 12-ZÁLOHA'!L10</f>
        <v>44730</v>
      </c>
      <c r="D9" s="955">
        <f>'[1]2018 - 12-ZÁLOHA'!M10</f>
        <v>43093</v>
      </c>
      <c r="E9" s="956">
        <f t="shared" si="0"/>
        <v>35.518355505003051</v>
      </c>
      <c r="F9" s="957">
        <f t="shared" si="1"/>
        <v>96.340263805052544</v>
      </c>
      <c r="G9" s="942"/>
      <c r="H9" s="942"/>
      <c r="I9" s="942"/>
      <c r="J9" s="942"/>
      <c r="K9" s="942"/>
      <c r="L9" s="942"/>
      <c r="M9" s="942"/>
      <c r="N9" s="942"/>
      <c r="O9" s="942"/>
      <c r="P9" s="942"/>
      <c r="Q9" s="942"/>
      <c r="R9" s="942"/>
      <c r="S9" s="942"/>
      <c r="T9" s="942"/>
      <c r="U9" s="942"/>
      <c r="V9" s="942"/>
      <c r="W9" s="942"/>
      <c r="X9" s="942"/>
      <c r="Y9" s="942"/>
      <c r="Z9" s="942"/>
      <c r="AA9" s="942"/>
      <c r="AB9" s="942"/>
      <c r="AC9" s="942"/>
      <c r="AD9" s="942"/>
      <c r="AE9" s="942"/>
      <c r="AF9" s="942"/>
      <c r="AG9" s="942"/>
      <c r="AH9" s="942"/>
      <c r="AI9" s="942"/>
      <c r="AJ9" s="942"/>
      <c r="AK9" s="942"/>
      <c r="AL9" s="942"/>
      <c r="AM9" s="942"/>
      <c r="AN9" s="942"/>
      <c r="AO9" s="942"/>
      <c r="AP9" s="942"/>
      <c r="AQ9" s="942"/>
      <c r="AR9" s="942"/>
      <c r="AS9" s="942"/>
      <c r="AT9" s="942"/>
      <c r="AU9" s="942"/>
      <c r="AV9" s="942"/>
      <c r="AW9" s="942"/>
      <c r="AX9" s="942"/>
      <c r="AY9" s="942"/>
      <c r="AZ9" s="942"/>
      <c r="BA9" s="942"/>
      <c r="BB9" s="942"/>
      <c r="BC9" s="942"/>
      <c r="BD9" s="942"/>
      <c r="BE9" s="942"/>
      <c r="BF9" s="942"/>
      <c r="BG9" s="942"/>
      <c r="BH9" s="942"/>
      <c r="BI9" s="942"/>
      <c r="BJ9" s="942"/>
      <c r="BK9" s="942"/>
      <c r="BL9" s="942"/>
      <c r="BM9" s="942"/>
      <c r="BN9" s="942"/>
      <c r="BO9" s="942"/>
      <c r="BP9" s="942"/>
      <c r="BQ9" s="942"/>
      <c r="BR9" s="942"/>
      <c r="BS9" s="942"/>
      <c r="BT9" s="942"/>
      <c r="BU9" s="942"/>
      <c r="BV9" s="942"/>
      <c r="BW9" s="942"/>
      <c r="BX9" s="942"/>
      <c r="BY9" s="942"/>
      <c r="BZ9" s="942"/>
      <c r="CA9" s="942"/>
      <c r="CB9" s="942"/>
      <c r="CC9" s="942"/>
      <c r="CD9" s="942"/>
      <c r="CE9" s="942"/>
      <c r="CF9" s="942"/>
      <c r="CG9" s="942"/>
      <c r="CH9" s="942"/>
      <c r="CI9" s="942"/>
      <c r="CJ9" s="942"/>
      <c r="CK9" s="942"/>
      <c r="CL9" s="942"/>
      <c r="CM9" s="942"/>
      <c r="CN9" s="942"/>
      <c r="CO9" s="942"/>
      <c r="CP9" s="942"/>
      <c r="CQ9" s="942"/>
      <c r="CR9" s="942"/>
      <c r="CS9" s="942"/>
      <c r="CT9" s="942"/>
      <c r="CU9" s="942"/>
      <c r="CV9" s="942"/>
      <c r="CW9" s="942"/>
      <c r="CX9" s="942"/>
      <c r="CY9" s="942"/>
      <c r="CZ9" s="942"/>
      <c r="DA9" s="942"/>
      <c r="DB9" s="942"/>
      <c r="DC9" s="942"/>
      <c r="DD9" s="942"/>
      <c r="DE9" s="942"/>
      <c r="DF9" s="942"/>
      <c r="DG9" s="942"/>
      <c r="DH9" s="942"/>
      <c r="DI9" s="942"/>
      <c r="DJ9" s="942"/>
      <c r="DK9" s="942"/>
      <c r="DL9" s="942"/>
      <c r="DM9" s="942"/>
      <c r="DN9" s="942"/>
      <c r="DO9" s="942"/>
      <c r="DP9" s="942"/>
      <c r="DQ9" s="942"/>
      <c r="DR9" s="942"/>
      <c r="DS9" s="942"/>
      <c r="DT9" s="942"/>
      <c r="DU9" s="942"/>
      <c r="DV9" s="942"/>
      <c r="DW9" s="942"/>
      <c r="DX9" s="942"/>
      <c r="DY9" s="942"/>
      <c r="DZ9" s="958"/>
    </row>
    <row r="10" spans="1:130" s="959" customFormat="1" ht="18" customHeight="1" x14ac:dyDescent="0.2">
      <c r="A10" s="962" t="s">
        <v>179</v>
      </c>
      <c r="B10" s="963">
        <v>87463</v>
      </c>
      <c r="C10" s="963">
        <f>'[1]2018 - 12-ZÁLOHA'!L42</f>
        <v>60439</v>
      </c>
      <c r="D10" s="964">
        <f>'[1]2018 - 12-ZÁLOHA'!M42</f>
        <v>59399</v>
      </c>
      <c r="E10" s="956">
        <f t="shared" si="0"/>
        <v>67.913289047940268</v>
      </c>
      <c r="F10" s="965">
        <f t="shared" si="1"/>
        <v>98.279256771290051</v>
      </c>
      <c r="G10" s="942"/>
      <c r="H10" s="942"/>
      <c r="I10" s="942"/>
      <c r="J10" s="942"/>
      <c r="K10" s="942"/>
      <c r="L10" s="942"/>
      <c r="M10" s="942"/>
      <c r="N10" s="942"/>
      <c r="O10" s="942"/>
      <c r="P10" s="942"/>
      <c r="Q10" s="942"/>
      <c r="R10" s="942"/>
      <c r="S10" s="942"/>
      <c r="T10" s="942"/>
      <c r="U10" s="942"/>
      <c r="V10" s="942"/>
      <c r="W10" s="942"/>
      <c r="X10" s="942"/>
      <c r="Y10" s="942"/>
      <c r="Z10" s="942"/>
      <c r="AA10" s="942"/>
      <c r="AB10" s="942"/>
      <c r="AC10" s="942"/>
      <c r="AD10" s="942"/>
      <c r="AE10" s="942"/>
      <c r="AF10" s="942"/>
      <c r="AG10" s="942"/>
      <c r="AH10" s="942"/>
      <c r="AI10" s="942"/>
      <c r="AJ10" s="942"/>
      <c r="AK10" s="942"/>
      <c r="AL10" s="942"/>
      <c r="AM10" s="942"/>
      <c r="AN10" s="942"/>
      <c r="AO10" s="942"/>
      <c r="AP10" s="942"/>
      <c r="AQ10" s="942"/>
      <c r="AR10" s="942"/>
      <c r="AS10" s="942"/>
      <c r="AT10" s="942"/>
      <c r="AU10" s="942"/>
      <c r="AV10" s="942"/>
      <c r="AW10" s="942"/>
      <c r="AX10" s="942"/>
      <c r="AY10" s="942"/>
      <c r="AZ10" s="942"/>
      <c r="BA10" s="942"/>
      <c r="BB10" s="942"/>
      <c r="BC10" s="942"/>
      <c r="BD10" s="942"/>
      <c r="BE10" s="942"/>
      <c r="BF10" s="942"/>
      <c r="BG10" s="942"/>
      <c r="BH10" s="942"/>
      <c r="BI10" s="942"/>
      <c r="BJ10" s="942"/>
      <c r="BK10" s="942"/>
      <c r="BL10" s="942"/>
      <c r="BM10" s="942"/>
      <c r="BN10" s="942"/>
      <c r="BO10" s="942"/>
      <c r="BP10" s="942"/>
      <c r="BQ10" s="942"/>
      <c r="BR10" s="942"/>
      <c r="BS10" s="942"/>
      <c r="BT10" s="942"/>
      <c r="BU10" s="942"/>
      <c r="BV10" s="942"/>
      <c r="BW10" s="942"/>
      <c r="BX10" s="942"/>
      <c r="BY10" s="942"/>
      <c r="BZ10" s="942"/>
      <c r="CA10" s="942"/>
      <c r="CB10" s="942"/>
      <c r="CC10" s="942"/>
      <c r="CD10" s="942"/>
      <c r="CE10" s="942"/>
      <c r="CF10" s="942"/>
      <c r="CG10" s="942"/>
      <c r="CH10" s="942"/>
      <c r="CI10" s="942"/>
      <c r="CJ10" s="942"/>
      <c r="CK10" s="942"/>
      <c r="CL10" s="942"/>
      <c r="CM10" s="942"/>
      <c r="CN10" s="942"/>
      <c r="CO10" s="942"/>
      <c r="CP10" s="942"/>
      <c r="CQ10" s="942"/>
      <c r="CR10" s="942"/>
      <c r="CS10" s="942"/>
      <c r="CT10" s="942"/>
      <c r="CU10" s="942"/>
      <c r="CV10" s="942"/>
      <c r="CW10" s="942"/>
      <c r="CX10" s="942"/>
      <c r="CY10" s="942"/>
      <c r="CZ10" s="942"/>
      <c r="DA10" s="942"/>
      <c r="DB10" s="942"/>
      <c r="DC10" s="942"/>
      <c r="DD10" s="942"/>
      <c r="DE10" s="942"/>
      <c r="DF10" s="942"/>
      <c r="DG10" s="942"/>
      <c r="DH10" s="942"/>
      <c r="DI10" s="942"/>
      <c r="DJ10" s="942"/>
      <c r="DK10" s="942"/>
      <c r="DL10" s="942"/>
      <c r="DM10" s="942"/>
      <c r="DN10" s="942"/>
      <c r="DO10" s="942"/>
      <c r="DP10" s="942"/>
      <c r="DQ10" s="942"/>
      <c r="DR10" s="942"/>
      <c r="DS10" s="942"/>
      <c r="DT10" s="942"/>
      <c r="DU10" s="942"/>
      <c r="DV10" s="942"/>
      <c r="DW10" s="942"/>
      <c r="DX10" s="942"/>
      <c r="DY10" s="942"/>
      <c r="DZ10" s="958"/>
    </row>
    <row r="11" spans="1:130" s="959" customFormat="1" ht="18" customHeight="1" x14ac:dyDescent="0.2">
      <c r="A11" s="966" t="s">
        <v>300</v>
      </c>
      <c r="B11" s="967">
        <v>3196</v>
      </c>
      <c r="C11" s="963">
        <f>'[1]2018 - 12-ZÁLOHA'!L80</f>
        <v>6298</v>
      </c>
      <c r="D11" s="964">
        <f>'[1]2018 - 12-ZÁLOHA'!M80</f>
        <v>1518</v>
      </c>
      <c r="E11" s="956">
        <f t="shared" si="0"/>
        <v>47.496871088861077</v>
      </c>
      <c r="F11" s="965">
        <f t="shared" si="1"/>
        <v>24.10288980628771</v>
      </c>
      <c r="G11" s="942"/>
      <c r="H11" s="942"/>
      <c r="I11" s="942"/>
      <c r="J11" s="942"/>
      <c r="K11" s="942"/>
      <c r="L11" s="942"/>
      <c r="M11" s="942"/>
      <c r="N11" s="942"/>
      <c r="O11" s="942"/>
      <c r="P11" s="942"/>
      <c r="Q11" s="942"/>
      <c r="R11" s="942"/>
      <c r="S11" s="942"/>
      <c r="T11" s="942"/>
      <c r="U11" s="942"/>
      <c r="V11" s="942"/>
      <c r="W11" s="942"/>
      <c r="X11" s="942"/>
      <c r="Y11" s="942"/>
      <c r="Z11" s="942"/>
      <c r="AA11" s="942"/>
      <c r="AB11" s="942"/>
      <c r="AC11" s="942"/>
      <c r="AD11" s="942"/>
      <c r="AE11" s="942"/>
      <c r="AF11" s="942"/>
      <c r="AG11" s="942"/>
      <c r="AH11" s="942"/>
      <c r="AI11" s="942"/>
      <c r="AJ11" s="942"/>
      <c r="AK11" s="942"/>
      <c r="AL11" s="942"/>
      <c r="AM11" s="942"/>
      <c r="AN11" s="942"/>
      <c r="AO11" s="942"/>
      <c r="AP11" s="942"/>
      <c r="AQ11" s="942"/>
      <c r="AR11" s="942"/>
      <c r="AS11" s="942"/>
      <c r="AT11" s="942"/>
      <c r="AU11" s="942"/>
      <c r="AV11" s="942"/>
      <c r="AW11" s="942"/>
      <c r="AX11" s="942"/>
      <c r="AY11" s="942"/>
      <c r="AZ11" s="942"/>
      <c r="BA11" s="942"/>
      <c r="BB11" s="942"/>
      <c r="BC11" s="942"/>
      <c r="BD11" s="942"/>
      <c r="BE11" s="942"/>
      <c r="BF11" s="942"/>
      <c r="BG11" s="942"/>
      <c r="BH11" s="942"/>
      <c r="BI11" s="942"/>
      <c r="BJ11" s="942"/>
      <c r="BK11" s="942"/>
      <c r="BL11" s="942"/>
      <c r="BM11" s="942"/>
      <c r="BN11" s="942"/>
      <c r="BO11" s="942"/>
      <c r="BP11" s="942"/>
      <c r="BQ11" s="942"/>
      <c r="BR11" s="942"/>
      <c r="BS11" s="942"/>
      <c r="BT11" s="942"/>
      <c r="BU11" s="942"/>
      <c r="BV11" s="942"/>
      <c r="BW11" s="942"/>
      <c r="BX11" s="942"/>
      <c r="BY11" s="942"/>
      <c r="BZ11" s="942"/>
      <c r="CA11" s="942"/>
      <c r="CB11" s="942"/>
      <c r="CC11" s="942"/>
      <c r="CD11" s="942"/>
      <c r="CE11" s="942"/>
      <c r="CF11" s="942"/>
      <c r="CG11" s="942"/>
      <c r="CH11" s="942"/>
      <c r="CI11" s="942"/>
      <c r="CJ11" s="942"/>
      <c r="CK11" s="942"/>
      <c r="CL11" s="942"/>
      <c r="CM11" s="942"/>
      <c r="CN11" s="942"/>
      <c r="CO11" s="942"/>
      <c r="CP11" s="942"/>
      <c r="CQ11" s="942"/>
      <c r="CR11" s="942"/>
      <c r="CS11" s="942"/>
      <c r="CT11" s="942"/>
      <c r="CU11" s="942"/>
      <c r="CV11" s="942"/>
      <c r="CW11" s="942"/>
      <c r="CX11" s="942"/>
      <c r="CY11" s="942"/>
      <c r="CZ11" s="942"/>
      <c r="DA11" s="942"/>
      <c r="DB11" s="942"/>
      <c r="DC11" s="942"/>
      <c r="DD11" s="942"/>
      <c r="DE11" s="942"/>
      <c r="DF11" s="942"/>
      <c r="DG11" s="942"/>
      <c r="DH11" s="942"/>
      <c r="DI11" s="942"/>
      <c r="DJ11" s="942"/>
      <c r="DK11" s="942"/>
      <c r="DL11" s="942"/>
      <c r="DM11" s="942"/>
      <c r="DN11" s="942"/>
      <c r="DO11" s="942"/>
      <c r="DP11" s="942"/>
      <c r="DQ11" s="942"/>
      <c r="DR11" s="942"/>
      <c r="DS11" s="942"/>
      <c r="DT11" s="942"/>
      <c r="DU11" s="942"/>
      <c r="DV11" s="942"/>
      <c r="DW11" s="942"/>
      <c r="DX11" s="942"/>
      <c r="DY11" s="942"/>
      <c r="DZ11" s="958"/>
    </row>
    <row r="12" spans="1:130" s="959" customFormat="1" ht="18" customHeight="1" x14ac:dyDescent="0.2">
      <c r="A12" s="968" t="s">
        <v>310</v>
      </c>
      <c r="B12" s="969">
        <v>2451</v>
      </c>
      <c r="C12" s="963">
        <f>'[1]2018 - 12-ZÁLOHA'!L85</f>
        <v>313</v>
      </c>
      <c r="D12" s="964">
        <f>'[1]2018 - 12-ZÁLOHA'!M85</f>
        <v>312</v>
      </c>
      <c r="E12" s="956">
        <f t="shared" si="0"/>
        <v>12.729498164014688</v>
      </c>
      <c r="F12" s="965">
        <f t="shared" si="1"/>
        <v>99.680511182108617</v>
      </c>
      <c r="G12" s="942"/>
      <c r="H12" s="942"/>
      <c r="I12" s="942"/>
      <c r="J12" s="942"/>
      <c r="K12" s="942"/>
      <c r="L12" s="942"/>
      <c r="M12" s="942"/>
      <c r="N12" s="942"/>
      <c r="O12" s="942"/>
      <c r="P12" s="942"/>
      <c r="Q12" s="942"/>
      <c r="R12" s="942"/>
      <c r="S12" s="942"/>
      <c r="T12" s="942"/>
      <c r="U12" s="942"/>
      <c r="V12" s="942"/>
      <c r="W12" s="942"/>
      <c r="X12" s="942"/>
      <c r="Y12" s="942"/>
      <c r="Z12" s="942"/>
      <c r="AA12" s="942"/>
      <c r="AB12" s="942"/>
      <c r="AC12" s="942"/>
      <c r="AD12" s="942"/>
      <c r="AE12" s="942"/>
      <c r="AF12" s="942"/>
      <c r="AG12" s="942"/>
      <c r="AH12" s="942"/>
      <c r="AI12" s="942"/>
      <c r="AJ12" s="942"/>
      <c r="AK12" s="942"/>
      <c r="AL12" s="942"/>
      <c r="AM12" s="942"/>
      <c r="AN12" s="942"/>
      <c r="AO12" s="942"/>
      <c r="AP12" s="942"/>
      <c r="AQ12" s="942"/>
      <c r="AR12" s="942"/>
      <c r="AS12" s="942"/>
      <c r="AT12" s="942"/>
      <c r="AU12" s="942"/>
      <c r="AV12" s="942"/>
      <c r="AW12" s="942"/>
      <c r="AX12" s="942"/>
      <c r="AY12" s="942"/>
      <c r="AZ12" s="942"/>
      <c r="BA12" s="942"/>
      <c r="BB12" s="942"/>
      <c r="BC12" s="942"/>
      <c r="BD12" s="942"/>
      <c r="BE12" s="942"/>
      <c r="BF12" s="942"/>
      <c r="BG12" s="942"/>
      <c r="BH12" s="942"/>
      <c r="BI12" s="942"/>
      <c r="BJ12" s="942"/>
      <c r="BK12" s="942"/>
      <c r="BL12" s="942"/>
      <c r="BM12" s="942"/>
      <c r="BN12" s="942"/>
      <c r="BO12" s="942"/>
      <c r="BP12" s="942"/>
      <c r="BQ12" s="942"/>
      <c r="BR12" s="942"/>
      <c r="BS12" s="942"/>
      <c r="BT12" s="942"/>
      <c r="BU12" s="942"/>
      <c r="BV12" s="942"/>
      <c r="BW12" s="942"/>
      <c r="BX12" s="942"/>
      <c r="BY12" s="942"/>
      <c r="BZ12" s="942"/>
      <c r="CA12" s="942"/>
      <c r="CB12" s="942"/>
      <c r="CC12" s="942"/>
      <c r="CD12" s="942"/>
      <c r="CE12" s="942"/>
      <c r="CF12" s="942"/>
      <c r="CG12" s="942"/>
      <c r="CH12" s="942"/>
      <c r="CI12" s="942"/>
      <c r="CJ12" s="942"/>
      <c r="CK12" s="942"/>
      <c r="CL12" s="942"/>
      <c r="CM12" s="942"/>
      <c r="CN12" s="942"/>
      <c r="CO12" s="942"/>
      <c r="CP12" s="942"/>
      <c r="CQ12" s="942"/>
      <c r="CR12" s="942"/>
      <c r="CS12" s="942"/>
      <c r="CT12" s="942"/>
      <c r="CU12" s="942"/>
      <c r="CV12" s="942"/>
      <c r="CW12" s="942"/>
      <c r="CX12" s="942"/>
      <c r="CY12" s="942"/>
      <c r="CZ12" s="942"/>
      <c r="DA12" s="942"/>
      <c r="DB12" s="942"/>
      <c r="DC12" s="942"/>
      <c r="DD12" s="942"/>
      <c r="DE12" s="942"/>
      <c r="DF12" s="942"/>
      <c r="DG12" s="942"/>
      <c r="DH12" s="942"/>
      <c r="DI12" s="942"/>
      <c r="DJ12" s="942"/>
      <c r="DK12" s="942"/>
      <c r="DL12" s="942"/>
      <c r="DM12" s="942"/>
      <c r="DN12" s="942"/>
      <c r="DO12" s="942"/>
      <c r="DP12" s="942"/>
      <c r="DQ12" s="942"/>
      <c r="DR12" s="942"/>
      <c r="DS12" s="942"/>
      <c r="DT12" s="942"/>
      <c r="DU12" s="942"/>
      <c r="DV12" s="942"/>
      <c r="DW12" s="942"/>
      <c r="DX12" s="942"/>
      <c r="DY12" s="942"/>
      <c r="DZ12" s="958"/>
    </row>
    <row r="13" spans="1:130" s="959" customFormat="1" ht="18" customHeight="1" x14ac:dyDescent="0.2">
      <c r="A13" s="968" t="s">
        <v>318</v>
      </c>
      <c r="B13" s="969">
        <v>13807</v>
      </c>
      <c r="C13" s="964">
        <f>'[1]2018 - 12-ZÁLOHA'!L88</f>
        <v>12239</v>
      </c>
      <c r="D13" s="964">
        <f>'[1]2018 - 12-ZÁLOHA'!M88</f>
        <v>11922</v>
      </c>
      <c r="E13" s="970">
        <f t="shared" si="0"/>
        <v>86.347504888824517</v>
      </c>
      <c r="F13" s="965">
        <f t="shared" si="1"/>
        <v>97.409919111038477</v>
      </c>
      <c r="G13" s="942"/>
      <c r="H13" s="942"/>
      <c r="I13" s="942"/>
      <c r="J13" s="942"/>
      <c r="K13" s="942"/>
      <c r="L13" s="942"/>
      <c r="M13" s="942"/>
      <c r="N13" s="942"/>
      <c r="O13" s="942"/>
      <c r="P13" s="942"/>
      <c r="Q13" s="942"/>
      <c r="R13" s="942"/>
      <c r="S13" s="942"/>
      <c r="T13" s="942"/>
      <c r="U13" s="942"/>
      <c r="V13" s="942"/>
      <c r="W13" s="942"/>
      <c r="X13" s="942"/>
      <c r="Y13" s="942"/>
      <c r="Z13" s="942"/>
      <c r="AA13" s="942"/>
      <c r="AB13" s="942"/>
      <c r="AC13" s="942"/>
      <c r="AD13" s="942"/>
      <c r="AE13" s="942"/>
      <c r="AF13" s="942"/>
      <c r="AG13" s="942"/>
      <c r="AH13" s="942"/>
      <c r="AI13" s="942"/>
      <c r="AJ13" s="942"/>
      <c r="AK13" s="942"/>
      <c r="AL13" s="942"/>
      <c r="AM13" s="942"/>
      <c r="AN13" s="942"/>
      <c r="AO13" s="942"/>
      <c r="AP13" s="942"/>
      <c r="AQ13" s="942"/>
      <c r="AR13" s="942"/>
      <c r="AS13" s="942"/>
      <c r="AT13" s="942"/>
      <c r="AU13" s="942"/>
      <c r="AV13" s="942"/>
      <c r="AW13" s="942"/>
      <c r="AX13" s="942"/>
      <c r="AY13" s="942"/>
      <c r="AZ13" s="942"/>
      <c r="BA13" s="942"/>
      <c r="BB13" s="942"/>
      <c r="BC13" s="942"/>
      <c r="BD13" s="942"/>
      <c r="BE13" s="942"/>
      <c r="BF13" s="942"/>
      <c r="BG13" s="942"/>
      <c r="BH13" s="942"/>
      <c r="BI13" s="942"/>
      <c r="BJ13" s="942"/>
      <c r="BK13" s="942"/>
      <c r="BL13" s="942"/>
      <c r="BM13" s="942"/>
      <c r="BN13" s="942"/>
      <c r="BO13" s="942"/>
      <c r="BP13" s="942"/>
      <c r="BQ13" s="942"/>
      <c r="BR13" s="942"/>
      <c r="BS13" s="942"/>
      <c r="BT13" s="942"/>
      <c r="BU13" s="942"/>
      <c r="BV13" s="942"/>
      <c r="BW13" s="942"/>
      <c r="BX13" s="942"/>
      <c r="BY13" s="942"/>
      <c r="BZ13" s="942"/>
      <c r="CA13" s="942"/>
      <c r="CB13" s="942"/>
      <c r="CC13" s="942"/>
      <c r="CD13" s="942"/>
      <c r="CE13" s="942"/>
      <c r="CF13" s="942"/>
      <c r="CG13" s="942"/>
      <c r="CH13" s="942"/>
      <c r="CI13" s="942"/>
      <c r="CJ13" s="942"/>
      <c r="CK13" s="942"/>
      <c r="CL13" s="942"/>
      <c r="CM13" s="942"/>
      <c r="CN13" s="942"/>
      <c r="CO13" s="942"/>
      <c r="CP13" s="942"/>
      <c r="CQ13" s="942"/>
      <c r="CR13" s="942"/>
      <c r="CS13" s="942"/>
      <c r="CT13" s="942"/>
      <c r="CU13" s="942"/>
      <c r="CV13" s="942"/>
      <c r="CW13" s="942"/>
      <c r="CX13" s="942"/>
      <c r="CY13" s="942"/>
      <c r="CZ13" s="942"/>
      <c r="DA13" s="942"/>
      <c r="DB13" s="942"/>
      <c r="DC13" s="942"/>
      <c r="DD13" s="942"/>
      <c r="DE13" s="942"/>
      <c r="DF13" s="942"/>
      <c r="DG13" s="942"/>
      <c r="DH13" s="942"/>
      <c r="DI13" s="942"/>
      <c r="DJ13" s="942"/>
      <c r="DK13" s="942"/>
      <c r="DL13" s="942"/>
      <c r="DM13" s="942"/>
      <c r="DN13" s="942"/>
      <c r="DO13" s="942"/>
      <c r="DP13" s="942"/>
      <c r="DQ13" s="942"/>
      <c r="DR13" s="942"/>
      <c r="DS13" s="942"/>
      <c r="DT13" s="942"/>
      <c r="DU13" s="942"/>
      <c r="DV13" s="942"/>
      <c r="DW13" s="942"/>
      <c r="DX13" s="942"/>
      <c r="DY13" s="942"/>
      <c r="DZ13" s="958"/>
    </row>
    <row r="14" spans="1:130" s="959" customFormat="1" ht="18" customHeight="1" x14ac:dyDescent="0.2">
      <c r="A14" s="966" t="s">
        <v>324</v>
      </c>
      <c r="B14" s="971">
        <v>87811</v>
      </c>
      <c r="C14" s="964">
        <f>'[1]2018 - 12-ZÁLOHA'!L91</f>
        <v>61209</v>
      </c>
      <c r="D14" s="964">
        <f>'[1]2018 - 12-ZÁLOHA'!M91</f>
        <v>55280</v>
      </c>
      <c r="E14" s="972">
        <f t="shared" si="0"/>
        <v>62.953388527633216</v>
      </c>
      <c r="F14" s="965">
        <f t="shared" si="1"/>
        <v>90.313515986211172</v>
      </c>
      <c r="G14" s="942"/>
      <c r="H14" s="942"/>
      <c r="I14" s="942"/>
      <c r="J14" s="942"/>
      <c r="K14" s="942"/>
      <c r="L14" s="942"/>
      <c r="M14" s="942"/>
      <c r="N14" s="942"/>
      <c r="O14" s="942"/>
      <c r="P14" s="942"/>
      <c r="Q14" s="942"/>
      <c r="R14" s="942"/>
      <c r="S14" s="942"/>
      <c r="T14" s="942"/>
      <c r="U14" s="942"/>
      <c r="V14" s="942"/>
      <c r="W14" s="942"/>
      <c r="X14" s="942"/>
      <c r="Y14" s="942"/>
      <c r="Z14" s="942"/>
      <c r="AA14" s="942"/>
      <c r="AB14" s="942"/>
      <c r="AC14" s="942"/>
      <c r="AD14" s="942"/>
      <c r="AE14" s="942"/>
      <c r="AF14" s="942"/>
      <c r="AG14" s="942"/>
      <c r="AH14" s="942"/>
      <c r="AI14" s="942"/>
      <c r="AJ14" s="942"/>
      <c r="AK14" s="942"/>
      <c r="AL14" s="942"/>
      <c r="AM14" s="942"/>
      <c r="AN14" s="942"/>
      <c r="AO14" s="942"/>
      <c r="AP14" s="942"/>
      <c r="AQ14" s="942"/>
      <c r="AR14" s="942"/>
      <c r="AS14" s="942"/>
      <c r="AT14" s="942"/>
      <c r="AU14" s="942"/>
      <c r="AV14" s="942"/>
      <c r="AW14" s="942"/>
      <c r="AX14" s="942"/>
      <c r="AY14" s="942"/>
      <c r="AZ14" s="942"/>
      <c r="BA14" s="942"/>
      <c r="BB14" s="942"/>
      <c r="BC14" s="942"/>
      <c r="BD14" s="942"/>
      <c r="BE14" s="942"/>
      <c r="BF14" s="942"/>
      <c r="BG14" s="942"/>
      <c r="BH14" s="942"/>
      <c r="BI14" s="942"/>
      <c r="BJ14" s="942"/>
      <c r="BK14" s="942"/>
      <c r="BL14" s="942"/>
      <c r="BM14" s="942"/>
      <c r="BN14" s="942"/>
      <c r="BO14" s="942"/>
      <c r="BP14" s="942"/>
      <c r="BQ14" s="942"/>
      <c r="BR14" s="942"/>
      <c r="BS14" s="942"/>
      <c r="BT14" s="942"/>
      <c r="BU14" s="942"/>
      <c r="BV14" s="942"/>
      <c r="BW14" s="942"/>
      <c r="BX14" s="942"/>
      <c r="BY14" s="942"/>
      <c r="BZ14" s="942"/>
      <c r="CA14" s="942"/>
      <c r="CB14" s="942"/>
      <c r="CC14" s="942"/>
      <c r="CD14" s="942"/>
      <c r="CE14" s="942"/>
      <c r="CF14" s="942"/>
      <c r="CG14" s="942"/>
      <c r="CH14" s="942"/>
      <c r="CI14" s="942"/>
      <c r="CJ14" s="942"/>
      <c r="CK14" s="942"/>
      <c r="CL14" s="942"/>
      <c r="CM14" s="942"/>
      <c r="CN14" s="942"/>
      <c r="CO14" s="942"/>
      <c r="CP14" s="942"/>
      <c r="CQ14" s="942"/>
      <c r="CR14" s="942"/>
      <c r="CS14" s="942"/>
      <c r="CT14" s="942"/>
      <c r="CU14" s="942"/>
      <c r="CV14" s="942"/>
      <c r="CW14" s="942"/>
      <c r="CX14" s="942"/>
      <c r="CY14" s="942"/>
      <c r="CZ14" s="942"/>
      <c r="DA14" s="942"/>
      <c r="DB14" s="942"/>
      <c r="DC14" s="942"/>
      <c r="DD14" s="942"/>
      <c r="DE14" s="942"/>
      <c r="DF14" s="942"/>
      <c r="DG14" s="942"/>
      <c r="DH14" s="942"/>
      <c r="DI14" s="942"/>
      <c r="DJ14" s="942"/>
      <c r="DK14" s="942"/>
      <c r="DL14" s="942"/>
      <c r="DM14" s="942"/>
      <c r="DN14" s="942"/>
      <c r="DO14" s="942"/>
      <c r="DP14" s="942"/>
      <c r="DQ14" s="942"/>
      <c r="DR14" s="942"/>
      <c r="DS14" s="942"/>
      <c r="DT14" s="942"/>
      <c r="DU14" s="942"/>
      <c r="DV14" s="942"/>
      <c r="DW14" s="942"/>
      <c r="DX14" s="942"/>
      <c r="DY14" s="942"/>
      <c r="DZ14" s="958"/>
    </row>
    <row r="15" spans="1:130" s="979" customFormat="1" ht="26.25" customHeight="1" x14ac:dyDescent="0.2">
      <c r="A15" s="973" t="s">
        <v>1074</v>
      </c>
      <c r="B15" s="974">
        <v>447442</v>
      </c>
      <c r="C15" s="964">
        <f>'[1]2018 - 12-ZÁLOHA'!L123</f>
        <v>199708</v>
      </c>
      <c r="D15" s="964">
        <f>'[1]2018 - 12-ZÁLOHA'!M123</f>
        <v>176334</v>
      </c>
      <c r="E15" s="975">
        <f t="shared" si="0"/>
        <v>39.409353614546689</v>
      </c>
      <c r="F15" s="976">
        <f t="shared" si="1"/>
        <v>88.295912031566075</v>
      </c>
      <c r="G15" s="977"/>
      <c r="H15" s="977"/>
      <c r="I15" s="977"/>
      <c r="J15" s="977"/>
      <c r="K15" s="977"/>
      <c r="L15" s="977"/>
      <c r="M15" s="977"/>
      <c r="N15" s="977"/>
      <c r="O15" s="977"/>
      <c r="P15" s="977"/>
      <c r="Q15" s="977"/>
      <c r="R15" s="977"/>
      <c r="S15" s="977"/>
      <c r="T15" s="977"/>
      <c r="U15" s="977"/>
      <c r="V15" s="977"/>
      <c r="W15" s="977"/>
      <c r="X15" s="977"/>
      <c r="Y15" s="977"/>
      <c r="Z15" s="977"/>
      <c r="AA15" s="977"/>
      <c r="AB15" s="977"/>
      <c r="AC15" s="977"/>
      <c r="AD15" s="977"/>
      <c r="AE15" s="977"/>
      <c r="AF15" s="977"/>
      <c r="AG15" s="977"/>
      <c r="AH15" s="977"/>
      <c r="AI15" s="977"/>
      <c r="AJ15" s="977"/>
      <c r="AK15" s="977"/>
      <c r="AL15" s="977"/>
      <c r="AM15" s="977"/>
      <c r="AN15" s="977"/>
      <c r="AO15" s="977"/>
      <c r="AP15" s="977"/>
      <c r="AQ15" s="977"/>
      <c r="AR15" s="977"/>
      <c r="AS15" s="977"/>
      <c r="AT15" s="977"/>
      <c r="AU15" s="977"/>
      <c r="AV15" s="977"/>
      <c r="AW15" s="977"/>
      <c r="AX15" s="977"/>
      <c r="AY15" s="977"/>
      <c r="AZ15" s="977"/>
      <c r="BA15" s="977"/>
      <c r="BB15" s="977"/>
      <c r="BC15" s="977"/>
      <c r="BD15" s="977"/>
      <c r="BE15" s="977"/>
      <c r="BF15" s="977"/>
      <c r="BG15" s="977"/>
      <c r="BH15" s="977"/>
      <c r="BI15" s="977"/>
      <c r="BJ15" s="977"/>
      <c r="BK15" s="977"/>
      <c r="BL15" s="977"/>
      <c r="BM15" s="977"/>
      <c r="BN15" s="977"/>
      <c r="BO15" s="977"/>
      <c r="BP15" s="977"/>
      <c r="BQ15" s="977"/>
      <c r="BR15" s="977"/>
      <c r="BS15" s="977"/>
      <c r="BT15" s="977"/>
      <c r="BU15" s="977"/>
      <c r="BV15" s="977"/>
      <c r="BW15" s="977"/>
      <c r="BX15" s="977"/>
      <c r="BY15" s="977"/>
      <c r="BZ15" s="977"/>
      <c r="CA15" s="977"/>
      <c r="CB15" s="977"/>
      <c r="CC15" s="977"/>
      <c r="CD15" s="977"/>
      <c r="CE15" s="977"/>
      <c r="CF15" s="977"/>
      <c r="CG15" s="977"/>
      <c r="CH15" s="977"/>
      <c r="CI15" s="977"/>
      <c r="CJ15" s="977"/>
      <c r="CK15" s="977"/>
      <c r="CL15" s="977"/>
      <c r="CM15" s="977"/>
      <c r="CN15" s="977"/>
      <c r="CO15" s="977"/>
      <c r="CP15" s="977"/>
      <c r="CQ15" s="977"/>
      <c r="CR15" s="977"/>
      <c r="CS15" s="977"/>
      <c r="CT15" s="977"/>
      <c r="CU15" s="977"/>
      <c r="CV15" s="977"/>
      <c r="CW15" s="977"/>
      <c r="CX15" s="977"/>
      <c r="CY15" s="977"/>
      <c r="CZ15" s="977"/>
      <c r="DA15" s="977"/>
      <c r="DB15" s="977"/>
      <c r="DC15" s="977"/>
      <c r="DD15" s="977"/>
      <c r="DE15" s="977"/>
      <c r="DF15" s="977"/>
      <c r="DG15" s="977"/>
      <c r="DH15" s="977"/>
      <c r="DI15" s="977"/>
      <c r="DJ15" s="977"/>
      <c r="DK15" s="977"/>
      <c r="DL15" s="977"/>
      <c r="DM15" s="977"/>
      <c r="DN15" s="977"/>
      <c r="DO15" s="977"/>
      <c r="DP15" s="977"/>
      <c r="DQ15" s="977"/>
      <c r="DR15" s="977"/>
      <c r="DS15" s="977"/>
      <c r="DT15" s="977"/>
      <c r="DU15" s="977"/>
      <c r="DV15" s="977"/>
      <c r="DW15" s="977"/>
      <c r="DX15" s="977"/>
      <c r="DY15" s="977"/>
      <c r="DZ15" s="978"/>
    </row>
    <row r="16" spans="1:130" s="985" customFormat="1" ht="18.95" customHeight="1" thickBot="1" x14ac:dyDescent="0.25">
      <c r="A16" s="980" t="s">
        <v>671</v>
      </c>
      <c r="B16" s="981">
        <v>18429</v>
      </c>
      <c r="C16" s="963">
        <f>'[1]2018 - 12-ZÁLOHA'!L212</f>
        <v>7333</v>
      </c>
      <c r="D16" s="963">
        <v>6974</v>
      </c>
      <c r="E16" s="982">
        <f t="shared" si="0"/>
        <v>37.842530793857506</v>
      </c>
      <c r="F16" s="965">
        <f t="shared" si="1"/>
        <v>95.10432292376926</v>
      </c>
      <c r="G16" s="942"/>
      <c r="H16" s="942"/>
      <c r="I16" s="942"/>
      <c r="J16" s="942"/>
      <c r="K16" s="942"/>
      <c r="L16" s="942"/>
      <c r="M16" s="942"/>
      <c r="N16" s="983"/>
      <c r="O16" s="983"/>
      <c r="P16" s="983"/>
      <c r="Q16" s="983"/>
      <c r="R16" s="983"/>
      <c r="S16" s="983"/>
      <c r="T16" s="983"/>
      <c r="U16" s="983"/>
      <c r="V16" s="983"/>
      <c r="W16" s="983"/>
      <c r="X16" s="983"/>
      <c r="Y16" s="983"/>
      <c r="Z16" s="983"/>
      <c r="AA16" s="983"/>
      <c r="AB16" s="983"/>
      <c r="AC16" s="983"/>
      <c r="AD16" s="983"/>
      <c r="AE16" s="983"/>
      <c r="AF16" s="983"/>
      <c r="AG16" s="983"/>
      <c r="AH16" s="983"/>
      <c r="AI16" s="983"/>
      <c r="AJ16" s="983"/>
      <c r="AK16" s="983"/>
      <c r="AL16" s="983"/>
      <c r="AM16" s="983"/>
      <c r="AN16" s="983"/>
      <c r="AO16" s="983"/>
      <c r="AP16" s="983"/>
      <c r="AQ16" s="983"/>
      <c r="AR16" s="983"/>
      <c r="AS16" s="983"/>
      <c r="AT16" s="983"/>
      <c r="AU16" s="983"/>
      <c r="AV16" s="983"/>
      <c r="AW16" s="983"/>
      <c r="AX16" s="983"/>
      <c r="AY16" s="983"/>
      <c r="AZ16" s="983"/>
      <c r="BA16" s="983"/>
      <c r="BB16" s="983"/>
      <c r="BC16" s="983"/>
      <c r="BD16" s="983"/>
      <c r="BE16" s="983"/>
      <c r="BF16" s="983"/>
      <c r="BG16" s="983"/>
      <c r="BH16" s="983"/>
      <c r="BI16" s="983"/>
      <c r="BJ16" s="983"/>
      <c r="BK16" s="983"/>
      <c r="BL16" s="983"/>
      <c r="BM16" s="983"/>
      <c r="BN16" s="983"/>
      <c r="BO16" s="983"/>
      <c r="BP16" s="983"/>
      <c r="BQ16" s="983"/>
      <c r="BR16" s="983"/>
      <c r="BS16" s="983"/>
      <c r="BT16" s="983"/>
      <c r="BU16" s="983"/>
      <c r="BV16" s="983"/>
      <c r="BW16" s="983"/>
      <c r="BX16" s="983"/>
      <c r="BY16" s="983"/>
      <c r="BZ16" s="983"/>
      <c r="CA16" s="983"/>
      <c r="CB16" s="983"/>
      <c r="CC16" s="983"/>
      <c r="CD16" s="983"/>
      <c r="CE16" s="983"/>
      <c r="CF16" s="983"/>
      <c r="CG16" s="983"/>
      <c r="CH16" s="983"/>
      <c r="CI16" s="983"/>
      <c r="CJ16" s="983"/>
      <c r="CK16" s="983"/>
      <c r="CL16" s="983"/>
      <c r="CM16" s="983"/>
      <c r="CN16" s="983"/>
      <c r="CO16" s="983"/>
      <c r="CP16" s="983"/>
      <c r="CQ16" s="983"/>
      <c r="CR16" s="983"/>
      <c r="CS16" s="983"/>
      <c r="CT16" s="983"/>
      <c r="CU16" s="983"/>
      <c r="CV16" s="983"/>
      <c r="CW16" s="983"/>
      <c r="CX16" s="983"/>
      <c r="CY16" s="983"/>
      <c r="CZ16" s="983"/>
      <c r="DA16" s="983"/>
      <c r="DB16" s="983"/>
      <c r="DC16" s="983"/>
      <c r="DD16" s="983"/>
      <c r="DE16" s="983"/>
      <c r="DF16" s="983"/>
      <c r="DG16" s="983"/>
      <c r="DH16" s="983"/>
      <c r="DI16" s="983"/>
      <c r="DJ16" s="983"/>
      <c r="DK16" s="983"/>
      <c r="DL16" s="983"/>
      <c r="DM16" s="983"/>
      <c r="DN16" s="983"/>
      <c r="DO16" s="983"/>
      <c r="DP16" s="983"/>
      <c r="DQ16" s="983"/>
      <c r="DR16" s="983"/>
      <c r="DS16" s="983"/>
      <c r="DT16" s="983"/>
      <c r="DU16" s="983"/>
      <c r="DV16" s="983"/>
      <c r="DW16" s="983"/>
      <c r="DX16" s="983"/>
      <c r="DY16" s="983"/>
      <c r="DZ16" s="984"/>
    </row>
    <row r="17" spans="1:130" s="989" customFormat="1" ht="18.75" customHeight="1" thickBot="1" x14ac:dyDescent="0.25">
      <c r="A17" s="986" t="s">
        <v>680</v>
      </c>
      <c r="B17" s="949">
        <f>SUM(B18:B36)</f>
        <v>276820</v>
      </c>
      <c r="C17" s="949">
        <f>SUM(C18:C36)</f>
        <v>194092</v>
      </c>
      <c r="D17" s="949">
        <f>SUM(D18:D36)</f>
        <v>188720</v>
      </c>
      <c r="E17" s="950">
        <f t="shared" si="0"/>
        <v>68.174264865255395</v>
      </c>
      <c r="F17" s="951">
        <f t="shared" si="1"/>
        <v>97.232240380850328</v>
      </c>
      <c r="G17" s="942"/>
      <c r="H17" s="942"/>
      <c r="I17" s="942"/>
      <c r="J17" s="942"/>
      <c r="K17" s="942"/>
      <c r="L17" s="942"/>
      <c r="M17" s="942"/>
      <c r="N17" s="987"/>
      <c r="O17" s="987"/>
      <c r="P17" s="987"/>
      <c r="Q17" s="987"/>
      <c r="R17" s="987"/>
      <c r="S17" s="987"/>
      <c r="T17" s="987"/>
      <c r="U17" s="987"/>
      <c r="V17" s="987"/>
      <c r="W17" s="987"/>
      <c r="X17" s="987"/>
      <c r="Y17" s="987"/>
      <c r="Z17" s="987"/>
      <c r="AA17" s="987"/>
      <c r="AB17" s="987"/>
      <c r="AC17" s="987"/>
      <c r="AD17" s="987"/>
      <c r="AE17" s="987"/>
      <c r="AF17" s="987"/>
      <c r="AG17" s="987"/>
      <c r="AH17" s="987"/>
      <c r="AI17" s="987"/>
      <c r="AJ17" s="987"/>
      <c r="AK17" s="987"/>
      <c r="AL17" s="987"/>
      <c r="AM17" s="987"/>
      <c r="AN17" s="987"/>
      <c r="AO17" s="987"/>
      <c r="AP17" s="987"/>
      <c r="AQ17" s="987"/>
      <c r="AR17" s="987"/>
      <c r="AS17" s="987"/>
      <c r="AT17" s="987"/>
      <c r="AU17" s="987"/>
      <c r="AV17" s="987"/>
      <c r="AW17" s="987"/>
      <c r="AX17" s="987"/>
      <c r="AY17" s="987"/>
      <c r="AZ17" s="987"/>
      <c r="BA17" s="987"/>
      <c r="BB17" s="987"/>
      <c r="BC17" s="987"/>
      <c r="BD17" s="987"/>
      <c r="BE17" s="987"/>
      <c r="BF17" s="987"/>
      <c r="BG17" s="987"/>
      <c r="BH17" s="987"/>
      <c r="BI17" s="987"/>
      <c r="BJ17" s="987"/>
      <c r="BK17" s="987"/>
      <c r="BL17" s="987"/>
      <c r="BM17" s="987"/>
      <c r="BN17" s="987"/>
      <c r="BO17" s="987"/>
      <c r="BP17" s="987"/>
      <c r="BQ17" s="987"/>
      <c r="BR17" s="987"/>
      <c r="BS17" s="987"/>
      <c r="BT17" s="987"/>
      <c r="BU17" s="987"/>
      <c r="BV17" s="987"/>
      <c r="BW17" s="987"/>
      <c r="BX17" s="987"/>
      <c r="BY17" s="987"/>
      <c r="BZ17" s="987"/>
      <c r="CA17" s="987"/>
      <c r="CB17" s="987"/>
      <c r="CC17" s="987"/>
      <c r="CD17" s="987"/>
      <c r="CE17" s="987"/>
      <c r="CF17" s="987"/>
      <c r="CG17" s="987"/>
      <c r="CH17" s="987"/>
      <c r="CI17" s="987"/>
      <c r="CJ17" s="987"/>
      <c r="CK17" s="987"/>
      <c r="CL17" s="987"/>
      <c r="CM17" s="987"/>
      <c r="CN17" s="987"/>
      <c r="CO17" s="987"/>
      <c r="CP17" s="987"/>
      <c r="CQ17" s="987"/>
      <c r="CR17" s="987"/>
      <c r="CS17" s="987"/>
      <c r="CT17" s="987"/>
      <c r="CU17" s="987"/>
      <c r="CV17" s="987"/>
      <c r="CW17" s="987"/>
      <c r="CX17" s="987"/>
      <c r="CY17" s="987"/>
      <c r="CZ17" s="987"/>
      <c r="DA17" s="987"/>
      <c r="DB17" s="987"/>
      <c r="DC17" s="987"/>
      <c r="DD17" s="987"/>
      <c r="DE17" s="987"/>
      <c r="DF17" s="987"/>
      <c r="DG17" s="987"/>
      <c r="DH17" s="987"/>
      <c r="DI17" s="987"/>
      <c r="DJ17" s="987"/>
      <c r="DK17" s="987"/>
      <c r="DL17" s="987"/>
      <c r="DM17" s="987"/>
      <c r="DN17" s="987"/>
      <c r="DO17" s="987"/>
      <c r="DP17" s="987"/>
      <c r="DQ17" s="987"/>
      <c r="DR17" s="987"/>
      <c r="DS17" s="987"/>
      <c r="DT17" s="987"/>
      <c r="DU17" s="987"/>
      <c r="DV17" s="987"/>
      <c r="DW17" s="987"/>
      <c r="DX17" s="987"/>
      <c r="DY17" s="987"/>
      <c r="DZ17" s="988"/>
    </row>
    <row r="18" spans="1:130" s="959" customFormat="1" ht="18" customHeight="1" x14ac:dyDescent="0.2">
      <c r="A18" s="962" t="s">
        <v>681</v>
      </c>
      <c r="B18" s="990">
        <v>500</v>
      </c>
      <c r="C18" s="963">
        <f>'[1]2018 - 12-ZÁLOHA'!L218</f>
        <v>33</v>
      </c>
      <c r="D18" s="963">
        <v>32</v>
      </c>
      <c r="E18" s="991">
        <f t="shared" si="0"/>
        <v>6.4</v>
      </c>
      <c r="F18" s="992">
        <f t="shared" si="1"/>
        <v>96.969696969696969</v>
      </c>
      <c r="G18" s="942"/>
      <c r="H18" s="942"/>
      <c r="I18" s="942"/>
      <c r="J18" s="942"/>
      <c r="K18" s="942"/>
      <c r="L18" s="942"/>
      <c r="M18" s="942"/>
      <c r="N18" s="942"/>
      <c r="O18" s="942"/>
      <c r="P18" s="942"/>
      <c r="Q18" s="942"/>
      <c r="R18" s="942"/>
      <c r="S18" s="942"/>
      <c r="T18" s="942"/>
      <c r="U18" s="942"/>
      <c r="V18" s="942"/>
      <c r="W18" s="942"/>
      <c r="X18" s="942"/>
      <c r="Y18" s="942"/>
      <c r="Z18" s="942"/>
      <c r="AA18" s="942"/>
      <c r="AB18" s="942"/>
      <c r="AC18" s="942"/>
      <c r="AD18" s="942"/>
      <c r="AE18" s="942"/>
      <c r="AF18" s="942"/>
      <c r="AG18" s="942"/>
      <c r="AH18" s="942"/>
      <c r="AI18" s="942"/>
      <c r="AJ18" s="942"/>
      <c r="AK18" s="942"/>
      <c r="AL18" s="942"/>
      <c r="AM18" s="942"/>
      <c r="AN18" s="942"/>
      <c r="AO18" s="942"/>
      <c r="AP18" s="942"/>
      <c r="AQ18" s="942"/>
      <c r="AR18" s="942"/>
      <c r="AS18" s="942"/>
      <c r="AT18" s="942"/>
      <c r="AU18" s="942"/>
      <c r="AV18" s="942"/>
      <c r="AW18" s="942"/>
      <c r="AX18" s="942"/>
      <c r="AY18" s="942"/>
      <c r="AZ18" s="942"/>
      <c r="BA18" s="942"/>
      <c r="BB18" s="942"/>
      <c r="BC18" s="942"/>
      <c r="BD18" s="942"/>
      <c r="BE18" s="942"/>
      <c r="BF18" s="942"/>
      <c r="BG18" s="942"/>
      <c r="BH18" s="942"/>
      <c r="BI18" s="942"/>
      <c r="BJ18" s="942"/>
      <c r="BK18" s="942"/>
      <c r="BL18" s="942"/>
      <c r="BM18" s="942"/>
      <c r="BN18" s="942"/>
      <c r="BO18" s="942"/>
      <c r="BP18" s="942"/>
      <c r="BQ18" s="942"/>
      <c r="BR18" s="942"/>
      <c r="BS18" s="942"/>
      <c r="BT18" s="942"/>
      <c r="BU18" s="942"/>
      <c r="BV18" s="942"/>
      <c r="BW18" s="942"/>
      <c r="BX18" s="942"/>
      <c r="BY18" s="942"/>
      <c r="BZ18" s="942"/>
      <c r="CA18" s="942"/>
      <c r="CB18" s="942"/>
      <c r="CC18" s="942"/>
      <c r="CD18" s="942"/>
      <c r="CE18" s="942"/>
      <c r="CF18" s="942"/>
      <c r="CG18" s="942"/>
      <c r="CH18" s="942"/>
      <c r="CI18" s="942"/>
      <c r="CJ18" s="942"/>
      <c r="CK18" s="942"/>
      <c r="CL18" s="942"/>
      <c r="CM18" s="942"/>
      <c r="CN18" s="942"/>
      <c r="CO18" s="942"/>
      <c r="CP18" s="942"/>
      <c r="CQ18" s="942"/>
      <c r="CR18" s="942"/>
      <c r="CS18" s="942"/>
      <c r="CT18" s="942"/>
      <c r="CU18" s="942"/>
      <c r="CV18" s="942"/>
      <c r="CW18" s="942"/>
      <c r="CX18" s="942"/>
      <c r="CY18" s="942"/>
      <c r="CZ18" s="942"/>
      <c r="DA18" s="942"/>
      <c r="DB18" s="942"/>
      <c r="DC18" s="942"/>
      <c r="DD18" s="942"/>
      <c r="DE18" s="942"/>
      <c r="DF18" s="942"/>
      <c r="DG18" s="942"/>
      <c r="DH18" s="942"/>
      <c r="DI18" s="942"/>
      <c r="DJ18" s="942"/>
      <c r="DK18" s="942"/>
      <c r="DL18" s="942"/>
      <c r="DM18" s="942"/>
      <c r="DN18" s="942"/>
      <c r="DO18" s="942"/>
      <c r="DP18" s="942"/>
      <c r="DQ18" s="942"/>
      <c r="DR18" s="942"/>
      <c r="DS18" s="942"/>
      <c r="DT18" s="942"/>
      <c r="DU18" s="942"/>
      <c r="DV18" s="942"/>
      <c r="DW18" s="942"/>
      <c r="DX18" s="942"/>
      <c r="DY18" s="942"/>
      <c r="DZ18" s="958"/>
    </row>
    <row r="19" spans="1:130" s="959" customFormat="1" ht="18" customHeight="1" x14ac:dyDescent="0.2">
      <c r="A19" s="993" t="s">
        <v>684</v>
      </c>
      <c r="B19" s="967">
        <v>2500</v>
      </c>
      <c r="C19" s="963">
        <f>'[1]2018 - 12-ZÁLOHA'!L220</f>
        <v>5566</v>
      </c>
      <c r="D19" s="963">
        <f>'[1]2018 - 12-ZÁLOHA'!M220</f>
        <v>5565</v>
      </c>
      <c r="E19" s="994">
        <f t="shared" si="0"/>
        <v>222.6</v>
      </c>
      <c r="F19" s="992">
        <f t="shared" si="1"/>
        <v>99.982033776500174</v>
      </c>
      <c r="G19" s="942"/>
      <c r="H19" s="942"/>
      <c r="I19" s="942"/>
      <c r="J19" s="942"/>
      <c r="K19" s="942"/>
      <c r="L19" s="942"/>
      <c r="M19" s="942"/>
      <c r="N19" s="942"/>
      <c r="O19" s="942"/>
      <c r="P19" s="942"/>
      <c r="Q19" s="942"/>
      <c r="R19" s="942"/>
      <c r="S19" s="942"/>
      <c r="T19" s="942"/>
      <c r="U19" s="942"/>
      <c r="V19" s="942"/>
      <c r="W19" s="942"/>
      <c r="X19" s="942"/>
      <c r="Y19" s="942"/>
      <c r="Z19" s="942"/>
      <c r="AA19" s="942"/>
      <c r="AB19" s="942"/>
      <c r="AC19" s="942"/>
      <c r="AD19" s="942"/>
      <c r="AE19" s="942"/>
      <c r="AF19" s="942"/>
      <c r="AG19" s="942"/>
      <c r="AH19" s="942"/>
      <c r="AI19" s="942"/>
      <c r="AJ19" s="942"/>
      <c r="AK19" s="942"/>
      <c r="AL19" s="942"/>
      <c r="AM19" s="942"/>
      <c r="AN19" s="942"/>
      <c r="AO19" s="942"/>
      <c r="AP19" s="942"/>
      <c r="AQ19" s="942"/>
      <c r="AR19" s="942"/>
      <c r="AS19" s="942"/>
      <c r="AT19" s="942"/>
      <c r="AU19" s="942"/>
      <c r="AV19" s="942"/>
      <c r="AW19" s="942"/>
      <c r="AX19" s="942"/>
      <c r="AY19" s="942"/>
      <c r="AZ19" s="942"/>
      <c r="BA19" s="942"/>
      <c r="BB19" s="942"/>
      <c r="BC19" s="942"/>
      <c r="BD19" s="942"/>
      <c r="BE19" s="942"/>
      <c r="BF19" s="942"/>
      <c r="BG19" s="942"/>
      <c r="BH19" s="942"/>
      <c r="BI19" s="942"/>
      <c r="BJ19" s="942"/>
      <c r="BK19" s="942"/>
      <c r="BL19" s="942"/>
      <c r="BM19" s="942"/>
      <c r="BN19" s="942"/>
      <c r="BO19" s="942"/>
      <c r="BP19" s="942"/>
      <c r="BQ19" s="942"/>
      <c r="BR19" s="942"/>
      <c r="BS19" s="942"/>
      <c r="BT19" s="942"/>
      <c r="BU19" s="942"/>
      <c r="BV19" s="942"/>
      <c r="BW19" s="942"/>
      <c r="BX19" s="942"/>
      <c r="BY19" s="942"/>
      <c r="BZ19" s="942"/>
      <c r="CA19" s="942"/>
      <c r="CB19" s="942"/>
      <c r="CC19" s="942"/>
      <c r="CD19" s="942"/>
      <c r="CE19" s="942"/>
      <c r="CF19" s="942"/>
      <c r="CG19" s="942"/>
      <c r="CH19" s="942"/>
      <c r="CI19" s="942"/>
      <c r="CJ19" s="942"/>
      <c r="CK19" s="942"/>
      <c r="CL19" s="942"/>
      <c r="CM19" s="942"/>
      <c r="CN19" s="942"/>
      <c r="CO19" s="942"/>
      <c r="CP19" s="942"/>
      <c r="CQ19" s="942"/>
      <c r="CR19" s="942"/>
      <c r="CS19" s="942"/>
      <c r="CT19" s="942"/>
      <c r="CU19" s="942"/>
      <c r="CV19" s="942"/>
      <c r="CW19" s="942"/>
      <c r="CX19" s="942"/>
      <c r="CY19" s="942"/>
      <c r="CZ19" s="942"/>
      <c r="DA19" s="942"/>
      <c r="DB19" s="942"/>
      <c r="DC19" s="942"/>
      <c r="DD19" s="942"/>
      <c r="DE19" s="942"/>
      <c r="DF19" s="942"/>
      <c r="DG19" s="942"/>
      <c r="DH19" s="942"/>
      <c r="DI19" s="942"/>
      <c r="DJ19" s="942"/>
      <c r="DK19" s="942"/>
      <c r="DL19" s="942"/>
      <c r="DM19" s="942"/>
      <c r="DN19" s="942"/>
      <c r="DO19" s="942"/>
      <c r="DP19" s="942"/>
      <c r="DQ19" s="942"/>
      <c r="DR19" s="942"/>
      <c r="DS19" s="942"/>
      <c r="DT19" s="942"/>
      <c r="DU19" s="942"/>
      <c r="DV19" s="942"/>
      <c r="DW19" s="942"/>
      <c r="DX19" s="942"/>
      <c r="DY19" s="942"/>
      <c r="DZ19" s="958"/>
    </row>
    <row r="20" spans="1:130" s="959" customFormat="1" ht="18" customHeight="1" x14ac:dyDescent="0.2">
      <c r="A20" s="995" t="s">
        <v>689</v>
      </c>
      <c r="B20" s="996">
        <v>0</v>
      </c>
      <c r="C20" s="963">
        <f>'[1]2018 - 12-ZÁLOHA'!L223</f>
        <v>60</v>
      </c>
      <c r="D20" s="963">
        <f>'[1]2018 - 12-ZÁLOHA'!M223</f>
        <v>58</v>
      </c>
      <c r="E20" s="997" t="s">
        <v>44</v>
      </c>
      <c r="F20" s="992">
        <f t="shared" si="1"/>
        <v>96.666666666666671</v>
      </c>
      <c r="G20" s="942"/>
      <c r="H20" s="942"/>
      <c r="I20" s="942"/>
      <c r="J20" s="942"/>
      <c r="K20" s="942"/>
      <c r="L20" s="942"/>
      <c r="M20" s="942"/>
      <c r="N20" s="942"/>
      <c r="O20" s="942"/>
      <c r="P20" s="942"/>
      <c r="Q20" s="942"/>
      <c r="R20" s="942"/>
      <c r="S20" s="942"/>
      <c r="T20" s="942"/>
      <c r="U20" s="942"/>
      <c r="V20" s="942"/>
      <c r="W20" s="942"/>
      <c r="X20" s="942"/>
      <c r="Y20" s="942"/>
      <c r="Z20" s="942"/>
      <c r="AA20" s="942"/>
      <c r="AB20" s="942"/>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2"/>
      <c r="BD20" s="942"/>
      <c r="BE20" s="942"/>
      <c r="BF20" s="942"/>
      <c r="BG20" s="942"/>
      <c r="BH20" s="942"/>
      <c r="BI20" s="942"/>
      <c r="BJ20" s="942"/>
      <c r="BK20" s="942"/>
      <c r="BL20" s="942"/>
      <c r="BM20" s="942"/>
      <c r="BN20" s="942"/>
      <c r="BO20" s="942"/>
      <c r="BP20" s="942"/>
      <c r="BQ20" s="942"/>
      <c r="BR20" s="942"/>
      <c r="BS20" s="942"/>
      <c r="BT20" s="942"/>
      <c r="BU20" s="942"/>
      <c r="BV20" s="942"/>
      <c r="BW20" s="942"/>
      <c r="BX20" s="942"/>
      <c r="BY20" s="942"/>
      <c r="BZ20" s="942"/>
      <c r="CA20" s="942"/>
      <c r="CB20" s="942"/>
      <c r="CC20" s="942"/>
      <c r="CD20" s="942"/>
      <c r="CE20" s="942"/>
      <c r="CF20" s="942"/>
      <c r="CG20" s="942"/>
      <c r="CH20" s="942"/>
      <c r="CI20" s="942"/>
      <c r="CJ20" s="942"/>
      <c r="CK20" s="942"/>
      <c r="CL20" s="942"/>
      <c r="CM20" s="942"/>
      <c r="CN20" s="942"/>
      <c r="CO20" s="942"/>
      <c r="CP20" s="942"/>
      <c r="CQ20" s="942"/>
      <c r="CR20" s="942"/>
      <c r="CS20" s="942"/>
      <c r="CT20" s="942"/>
      <c r="CU20" s="942"/>
      <c r="CV20" s="942"/>
      <c r="CW20" s="942"/>
      <c r="CX20" s="942"/>
      <c r="CY20" s="942"/>
      <c r="CZ20" s="942"/>
      <c r="DA20" s="942"/>
      <c r="DB20" s="942"/>
      <c r="DC20" s="942"/>
      <c r="DD20" s="942"/>
      <c r="DE20" s="942"/>
      <c r="DF20" s="942"/>
      <c r="DG20" s="942"/>
      <c r="DH20" s="942"/>
      <c r="DI20" s="942"/>
      <c r="DJ20" s="942"/>
      <c r="DK20" s="942"/>
      <c r="DL20" s="942"/>
      <c r="DM20" s="942"/>
      <c r="DN20" s="942"/>
      <c r="DO20" s="942"/>
      <c r="DP20" s="942"/>
      <c r="DQ20" s="942"/>
      <c r="DR20" s="942"/>
      <c r="DS20" s="942"/>
      <c r="DT20" s="942"/>
      <c r="DU20" s="942"/>
      <c r="DV20" s="942"/>
      <c r="DW20" s="942"/>
      <c r="DX20" s="942"/>
      <c r="DY20" s="942"/>
      <c r="DZ20" s="958"/>
    </row>
    <row r="21" spans="1:130" s="985" customFormat="1" ht="18" customHeight="1" x14ac:dyDescent="0.2">
      <c r="A21" s="995" t="s">
        <v>693</v>
      </c>
      <c r="B21" s="998">
        <v>6160</v>
      </c>
      <c r="C21" s="963">
        <f>'[1]2018 - 12-ZÁLOHA'!L225</f>
        <v>224</v>
      </c>
      <c r="D21" s="963">
        <f>'[1]2018 - 12-ZÁLOHA'!M225</f>
        <v>224</v>
      </c>
      <c r="E21" s="999">
        <f>(D21/B21)*100</f>
        <v>3.6363636363636362</v>
      </c>
      <c r="F21" s="1000">
        <f t="shared" si="1"/>
        <v>100</v>
      </c>
      <c r="G21" s="983"/>
      <c r="H21" s="983"/>
      <c r="I21" s="983"/>
      <c r="J21" s="983"/>
      <c r="K21" s="983"/>
      <c r="L21" s="983"/>
      <c r="M21" s="983"/>
      <c r="N21" s="983"/>
      <c r="O21" s="983"/>
      <c r="P21" s="983"/>
      <c r="Q21" s="983"/>
      <c r="R21" s="983"/>
      <c r="S21" s="983"/>
      <c r="T21" s="983"/>
      <c r="U21" s="983"/>
      <c r="V21" s="983"/>
      <c r="W21" s="983"/>
      <c r="X21" s="983"/>
      <c r="Y21" s="983"/>
      <c r="Z21" s="983"/>
      <c r="AA21" s="983"/>
      <c r="AB21" s="983"/>
      <c r="AC21" s="983"/>
      <c r="AD21" s="983"/>
      <c r="AE21" s="983"/>
      <c r="AF21" s="983"/>
      <c r="AG21" s="983"/>
      <c r="AH21" s="983"/>
      <c r="AI21" s="983"/>
      <c r="AJ21" s="983"/>
      <c r="AK21" s="983"/>
      <c r="AL21" s="983"/>
      <c r="AM21" s="983"/>
      <c r="AN21" s="983"/>
      <c r="AO21" s="983"/>
      <c r="AP21" s="983"/>
      <c r="AQ21" s="983"/>
      <c r="AR21" s="983"/>
      <c r="AS21" s="983"/>
      <c r="AT21" s="983"/>
      <c r="AU21" s="983"/>
      <c r="AV21" s="983"/>
      <c r="AW21" s="983"/>
      <c r="AX21" s="983"/>
      <c r="AY21" s="983"/>
      <c r="AZ21" s="983"/>
      <c r="BA21" s="983"/>
      <c r="BB21" s="983"/>
      <c r="BC21" s="983"/>
      <c r="BD21" s="983"/>
      <c r="BE21" s="983"/>
      <c r="BF21" s="983"/>
      <c r="BG21" s="983"/>
      <c r="BH21" s="983"/>
      <c r="BI21" s="983"/>
      <c r="BJ21" s="983"/>
      <c r="BK21" s="983"/>
      <c r="BL21" s="983"/>
      <c r="BM21" s="983"/>
      <c r="BN21" s="983"/>
      <c r="BO21" s="983"/>
      <c r="BP21" s="983"/>
      <c r="BQ21" s="983"/>
      <c r="BR21" s="983"/>
      <c r="BS21" s="983"/>
      <c r="BT21" s="983"/>
      <c r="BU21" s="983"/>
      <c r="BV21" s="983"/>
      <c r="BW21" s="983"/>
      <c r="BX21" s="983"/>
      <c r="BY21" s="983"/>
      <c r="BZ21" s="983"/>
      <c r="CA21" s="983"/>
      <c r="CB21" s="983"/>
      <c r="CC21" s="983"/>
      <c r="CD21" s="983"/>
      <c r="CE21" s="983"/>
      <c r="CF21" s="983"/>
      <c r="CG21" s="983"/>
      <c r="CH21" s="983"/>
      <c r="CI21" s="983"/>
      <c r="CJ21" s="983"/>
      <c r="CK21" s="983"/>
      <c r="CL21" s="983"/>
      <c r="CM21" s="983"/>
      <c r="CN21" s="983"/>
      <c r="CO21" s="983"/>
      <c r="CP21" s="983"/>
      <c r="CQ21" s="983"/>
      <c r="CR21" s="983"/>
      <c r="CS21" s="983"/>
      <c r="CT21" s="983"/>
      <c r="CU21" s="983"/>
      <c r="CV21" s="983"/>
      <c r="CW21" s="983"/>
      <c r="CX21" s="983"/>
      <c r="CY21" s="983"/>
      <c r="CZ21" s="983"/>
      <c r="DA21" s="983"/>
      <c r="DB21" s="983"/>
      <c r="DC21" s="983"/>
      <c r="DD21" s="983"/>
      <c r="DE21" s="983"/>
      <c r="DF21" s="983"/>
      <c r="DG21" s="983"/>
      <c r="DH21" s="983"/>
      <c r="DI21" s="983"/>
      <c r="DJ21" s="983"/>
      <c r="DK21" s="983"/>
      <c r="DL21" s="983"/>
      <c r="DM21" s="983"/>
      <c r="DN21" s="983"/>
      <c r="DO21" s="983"/>
      <c r="DP21" s="983"/>
      <c r="DQ21" s="983"/>
      <c r="DR21" s="983"/>
      <c r="DS21" s="983"/>
      <c r="DT21" s="983"/>
      <c r="DU21" s="983"/>
      <c r="DV21" s="983"/>
      <c r="DW21" s="983"/>
      <c r="DX21" s="983"/>
      <c r="DY21" s="983"/>
      <c r="DZ21" s="984"/>
    </row>
    <row r="22" spans="1:130" s="959" customFormat="1" ht="18" customHeight="1" x14ac:dyDescent="0.2">
      <c r="A22" s="962" t="s">
        <v>697</v>
      </c>
      <c r="B22" s="1001">
        <v>8071</v>
      </c>
      <c r="C22" s="963">
        <f>'[1]2018 - 12-ZÁLOHA'!L227</f>
        <v>611</v>
      </c>
      <c r="D22" s="963">
        <f>'[1]2018 - 12-ZÁLOHA'!M227</f>
        <v>611</v>
      </c>
      <c r="E22" s="991">
        <f>(D22/B22)*100</f>
        <v>7.5703134679717508</v>
      </c>
      <c r="F22" s="1000">
        <f t="shared" si="1"/>
        <v>100</v>
      </c>
      <c r="G22" s="942"/>
      <c r="H22" s="942"/>
      <c r="I22" s="942"/>
      <c r="J22" s="942"/>
      <c r="K22" s="942"/>
      <c r="L22" s="942"/>
      <c r="M22" s="942"/>
      <c r="N22" s="942"/>
      <c r="O22" s="942"/>
      <c r="P22" s="942"/>
      <c r="Q22" s="942"/>
      <c r="R22" s="942"/>
      <c r="S22" s="942"/>
      <c r="T22" s="942"/>
      <c r="U22" s="942"/>
      <c r="V22" s="942"/>
      <c r="W22" s="942"/>
      <c r="X22" s="942"/>
      <c r="Y22" s="942"/>
      <c r="Z22" s="942"/>
      <c r="AA22" s="942"/>
      <c r="AB22" s="942"/>
      <c r="AC22" s="942"/>
      <c r="AD22" s="942"/>
      <c r="AE22" s="942"/>
      <c r="AF22" s="942"/>
      <c r="AG22" s="942"/>
      <c r="AH22" s="942"/>
      <c r="AI22" s="942"/>
      <c r="AJ22" s="942"/>
      <c r="AK22" s="942"/>
      <c r="AL22" s="942"/>
      <c r="AM22" s="942"/>
      <c r="AN22" s="942"/>
      <c r="AO22" s="942"/>
      <c r="AP22" s="942"/>
      <c r="AQ22" s="942"/>
      <c r="AR22" s="942"/>
      <c r="AS22" s="942"/>
      <c r="AT22" s="942"/>
      <c r="AU22" s="942"/>
      <c r="AV22" s="942"/>
      <c r="AW22" s="942"/>
      <c r="AX22" s="942"/>
      <c r="AY22" s="942"/>
      <c r="AZ22" s="942"/>
      <c r="BA22" s="942"/>
      <c r="BB22" s="942"/>
      <c r="BC22" s="942"/>
      <c r="BD22" s="942"/>
      <c r="BE22" s="942"/>
      <c r="BF22" s="942"/>
      <c r="BG22" s="942"/>
      <c r="BH22" s="942"/>
      <c r="BI22" s="942"/>
      <c r="BJ22" s="942"/>
      <c r="BK22" s="942"/>
      <c r="BL22" s="942"/>
      <c r="BM22" s="942"/>
      <c r="BN22" s="942"/>
      <c r="BO22" s="942"/>
      <c r="BP22" s="942"/>
      <c r="BQ22" s="942"/>
      <c r="BR22" s="942"/>
      <c r="BS22" s="942"/>
      <c r="BT22" s="942"/>
      <c r="BU22" s="942"/>
      <c r="BV22" s="942"/>
      <c r="BW22" s="942"/>
      <c r="BX22" s="942"/>
      <c r="BY22" s="942"/>
      <c r="BZ22" s="942"/>
      <c r="CA22" s="942"/>
      <c r="CB22" s="942"/>
      <c r="CC22" s="942"/>
      <c r="CD22" s="942"/>
      <c r="CE22" s="942"/>
      <c r="CF22" s="942"/>
      <c r="CG22" s="942"/>
      <c r="CH22" s="942"/>
      <c r="CI22" s="942"/>
      <c r="CJ22" s="942"/>
      <c r="CK22" s="942"/>
      <c r="CL22" s="942"/>
      <c r="CM22" s="942"/>
      <c r="CN22" s="942"/>
      <c r="CO22" s="942"/>
      <c r="CP22" s="942"/>
      <c r="CQ22" s="942"/>
      <c r="CR22" s="942"/>
      <c r="CS22" s="942"/>
      <c r="CT22" s="942"/>
      <c r="CU22" s="942"/>
      <c r="CV22" s="942"/>
      <c r="CW22" s="942"/>
      <c r="CX22" s="942"/>
      <c r="CY22" s="942"/>
      <c r="CZ22" s="942"/>
      <c r="DA22" s="942"/>
      <c r="DB22" s="942"/>
      <c r="DC22" s="942"/>
      <c r="DD22" s="942"/>
      <c r="DE22" s="942"/>
      <c r="DF22" s="942"/>
      <c r="DG22" s="942"/>
      <c r="DH22" s="942"/>
      <c r="DI22" s="942"/>
      <c r="DJ22" s="942"/>
      <c r="DK22" s="942"/>
      <c r="DL22" s="942"/>
      <c r="DM22" s="942"/>
      <c r="DN22" s="942"/>
      <c r="DO22" s="942"/>
      <c r="DP22" s="942"/>
      <c r="DQ22" s="942"/>
      <c r="DR22" s="942"/>
      <c r="DS22" s="942"/>
      <c r="DT22" s="942"/>
      <c r="DU22" s="942"/>
      <c r="DV22" s="942"/>
      <c r="DW22" s="942"/>
      <c r="DX22" s="942"/>
      <c r="DY22" s="942"/>
      <c r="DZ22" s="958"/>
    </row>
    <row r="23" spans="1:130" s="959" customFormat="1" ht="18" customHeight="1" x14ac:dyDescent="0.2">
      <c r="A23" s="1002" t="s">
        <v>702</v>
      </c>
      <c r="B23" s="1003">
        <v>0</v>
      </c>
      <c r="C23" s="963">
        <f>'[1]2018 - 12-ZÁLOHA'!L229</f>
        <v>57</v>
      </c>
      <c r="D23" s="963">
        <f>'[1]2018 - 12-ZÁLOHA'!M229</f>
        <v>57</v>
      </c>
      <c r="E23" s="997" t="s">
        <v>44</v>
      </c>
      <c r="F23" s="1000">
        <f t="shared" si="1"/>
        <v>100</v>
      </c>
      <c r="G23" s="942"/>
      <c r="H23" s="942"/>
      <c r="I23" s="942"/>
      <c r="J23" s="942"/>
      <c r="K23" s="942"/>
      <c r="L23" s="942"/>
      <c r="M23" s="942"/>
      <c r="N23" s="942"/>
      <c r="O23" s="942"/>
      <c r="P23" s="942"/>
      <c r="Q23" s="942"/>
      <c r="R23" s="942"/>
      <c r="S23" s="942"/>
      <c r="T23" s="942"/>
      <c r="U23" s="942"/>
      <c r="V23" s="942"/>
      <c r="W23" s="942"/>
      <c r="X23" s="942"/>
      <c r="Y23" s="942"/>
      <c r="Z23" s="942"/>
      <c r="AA23" s="942"/>
      <c r="AB23" s="942"/>
      <c r="AC23" s="942"/>
      <c r="AD23" s="942"/>
      <c r="AE23" s="942"/>
      <c r="AF23" s="942"/>
      <c r="AG23" s="942"/>
      <c r="AH23" s="942"/>
      <c r="AI23" s="942"/>
      <c r="AJ23" s="942"/>
      <c r="AK23" s="942"/>
      <c r="AL23" s="942"/>
      <c r="AM23" s="942"/>
      <c r="AN23" s="942"/>
      <c r="AO23" s="942"/>
      <c r="AP23" s="942"/>
      <c r="AQ23" s="942"/>
      <c r="AR23" s="942"/>
      <c r="AS23" s="942"/>
      <c r="AT23" s="942"/>
      <c r="AU23" s="942"/>
      <c r="AV23" s="942"/>
      <c r="AW23" s="942"/>
      <c r="AX23" s="942"/>
      <c r="AY23" s="942"/>
      <c r="AZ23" s="942"/>
      <c r="BA23" s="942"/>
      <c r="BB23" s="942"/>
      <c r="BC23" s="942"/>
      <c r="BD23" s="942"/>
      <c r="BE23" s="942"/>
      <c r="BF23" s="942"/>
      <c r="BG23" s="942"/>
      <c r="BH23" s="942"/>
      <c r="BI23" s="942"/>
      <c r="BJ23" s="942"/>
      <c r="BK23" s="942"/>
      <c r="BL23" s="942"/>
      <c r="BM23" s="942"/>
      <c r="BN23" s="942"/>
      <c r="BO23" s="942"/>
      <c r="BP23" s="942"/>
      <c r="BQ23" s="942"/>
      <c r="BR23" s="942"/>
      <c r="BS23" s="942"/>
      <c r="BT23" s="942"/>
      <c r="BU23" s="942"/>
      <c r="BV23" s="942"/>
      <c r="BW23" s="942"/>
      <c r="BX23" s="942"/>
      <c r="BY23" s="942"/>
      <c r="BZ23" s="942"/>
      <c r="CA23" s="942"/>
      <c r="CB23" s="942"/>
      <c r="CC23" s="942"/>
      <c r="CD23" s="942"/>
      <c r="CE23" s="942"/>
      <c r="CF23" s="942"/>
      <c r="CG23" s="942"/>
      <c r="CH23" s="942"/>
      <c r="CI23" s="942"/>
      <c r="CJ23" s="942"/>
      <c r="CK23" s="942"/>
      <c r="CL23" s="942"/>
      <c r="CM23" s="942"/>
      <c r="CN23" s="942"/>
      <c r="CO23" s="942"/>
      <c r="CP23" s="942"/>
      <c r="CQ23" s="942"/>
      <c r="CR23" s="942"/>
      <c r="CS23" s="942"/>
      <c r="CT23" s="942"/>
      <c r="CU23" s="942"/>
      <c r="CV23" s="942"/>
      <c r="CW23" s="942"/>
      <c r="CX23" s="942"/>
      <c r="CY23" s="942"/>
      <c r="CZ23" s="942"/>
      <c r="DA23" s="942"/>
      <c r="DB23" s="942"/>
      <c r="DC23" s="942"/>
      <c r="DD23" s="942"/>
      <c r="DE23" s="942"/>
      <c r="DF23" s="942"/>
      <c r="DG23" s="942"/>
      <c r="DH23" s="942"/>
      <c r="DI23" s="942"/>
      <c r="DJ23" s="942"/>
      <c r="DK23" s="942"/>
      <c r="DL23" s="942"/>
      <c r="DM23" s="942"/>
      <c r="DN23" s="942"/>
      <c r="DO23" s="942"/>
      <c r="DP23" s="942"/>
      <c r="DQ23" s="942"/>
      <c r="DR23" s="942"/>
      <c r="DS23" s="942"/>
      <c r="DT23" s="942"/>
      <c r="DU23" s="942"/>
      <c r="DV23" s="942"/>
      <c r="DW23" s="942"/>
      <c r="DX23" s="942"/>
      <c r="DY23" s="942"/>
      <c r="DZ23" s="958"/>
    </row>
    <row r="24" spans="1:130" s="959" customFormat="1" ht="18" customHeight="1" x14ac:dyDescent="0.2">
      <c r="A24" s="1004" t="s">
        <v>705</v>
      </c>
      <c r="B24" s="1005">
        <v>7188</v>
      </c>
      <c r="C24" s="963">
        <f>'[1]2018 - 12-ZÁLOHA'!L231</f>
        <v>1790</v>
      </c>
      <c r="D24" s="963">
        <f>'[1]2018 - 12-ZÁLOHA'!M231</f>
        <v>1757</v>
      </c>
      <c r="E24" s="991">
        <f>(D24/B24)*100</f>
        <v>24.443516972732333</v>
      </c>
      <c r="F24" s="1000">
        <f t="shared" si="1"/>
        <v>98.156424581005581</v>
      </c>
      <c r="G24" s="942"/>
      <c r="H24" s="942"/>
      <c r="I24" s="942"/>
      <c r="J24" s="942"/>
      <c r="K24" s="942"/>
      <c r="L24" s="942"/>
      <c r="M24" s="942"/>
      <c r="N24" s="942"/>
      <c r="O24" s="942"/>
      <c r="P24" s="942"/>
      <c r="Q24" s="942"/>
      <c r="R24" s="942"/>
      <c r="S24" s="942"/>
      <c r="T24" s="942"/>
      <c r="U24" s="942"/>
      <c r="V24" s="942"/>
      <c r="W24" s="942"/>
      <c r="X24" s="942"/>
      <c r="Y24" s="942"/>
      <c r="Z24" s="942"/>
      <c r="AA24" s="942"/>
      <c r="AB24" s="942"/>
      <c r="AC24" s="942"/>
      <c r="AD24" s="942"/>
      <c r="AE24" s="942"/>
      <c r="AF24" s="942"/>
      <c r="AG24" s="942"/>
      <c r="AH24" s="942"/>
      <c r="AI24" s="942"/>
      <c r="AJ24" s="942"/>
      <c r="AK24" s="942"/>
      <c r="AL24" s="942"/>
      <c r="AM24" s="942"/>
      <c r="AN24" s="942"/>
      <c r="AO24" s="942"/>
      <c r="AP24" s="942"/>
      <c r="AQ24" s="942"/>
      <c r="AR24" s="942"/>
      <c r="AS24" s="942"/>
      <c r="AT24" s="942"/>
      <c r="AU24" s="942"/>
      <c r="AV24" s="942"/>
      <c r="AW24" s="942"/>
      <c r="AX24" s="942"/>
      <c r="AY24" s="942"/>
      <c r="AZ24" s="942"/>
      <c r="BA24" s="942"/>
      <c r="BB24" s="942"/>
      <c r="BC24" s="942"/>
      <c r="BD24" s="942"/>
      <c r="BE24" s="942"/>
      <c r="BF24" s="942"/>
      <c r="BG24" s="942"/>
      <c r="BH24" s="942"/>
      <c r="BI24" s="942"/>
      <c r="BJ24" s="942"/>
      <c r="BK24" s="942"/>
      <c r="BL24" s="942"/>
      <c r="BM24" s="942"/>
      <c r="BN24" s="942"/>
      <c r="BO24" s="942"/>
      <c r="BP24" s="942"/>
      <c r="BQ24" s="942"/>
      <c r="BR24" s="942"/>
      <c r="BS24" s="942"/>
      <c r="BT24" s="942"/>
      <c r="BU24" s="942"/>
      <c r="BV24" s="942"/>
      <c r="BW24" s="942"/>
      <c r="BX24" s="942"/>
      <c r="BY24" s="942"/>
      <c r="BZ24" s="942"/>
      <c r="CA24" s="942"/>
      <c r="CB24" s="942"/>
      <c r="CC24" s="942"/>
      <c r="CD24" s="942"/>
      <c r="CE24" s="942"/>
      <c r="CF24" s="942"/>
      <c r="CG24" s="942"/>
      <c r="CH24" s="942"/>
      <c r="CI24" s="942"/>
      <c r="CJ24" s="942"/>
      <c r="CK24" s="942"/>
      <c r="CL24" s="942"/>
      <c r="CM24" s="942"/>
      <c r="CN24" s="942"/>
      <c r="CO24" s="942"/>
      <c r="CP24" s="942"/>
      <c r="CQ24" s="942"/>
      <c r="CR24" s="942"/>
      <c r="CS24" s="942"/>
      <c r="CT24" s="942"/>
      <c r="CU24" s="942"/>
      <c r="CV24" s="942"/>
      <c r="CW24" s="942"/>
      <c r="CX24" s="942"/>
      <c r="CY24" s="942"/>
      <c r="CZ24" s="942"/>
      <c r="DA24" s="942"/>
      <c r="DB24" s="942"/>
      <c r="DC24" s="942"/>
      <c r="DD24" s="942"/>
      <c r="DE24" s="942"/>
      <c r="DF24" s="942"/>
      <c r="DG24" s="942"/>
      <c r="DH24" s="942"/>
      <c r="DI24" s="942"/>
      <c r="DJ24" s="942"/>
      <c r="DK24" s="942"/>
      <c r="DL24" s="942"/>
      <c r="DM24" s="942"/>
      <c r="DN24" s="942"/>
      <c r="DO24" s="942"/>
      <c r="DP24" s="942"/>
      <c r="DQ24" s="942"/>
      <c r="DR24" s="942"/>
      <c r="DS24" s="942"/>
      <c r="DT24" s="942"/>
      <c r="DU24" s="942"/>
      <c r="DV24" s="942"/>
      <c r="DW24" s="942"/>
      <c r="DX24" s="942"/>
      <c r="DY24" s="942"/>
      <c r="DZ24" s="958"/>
    </row>
    <row r="25" spans="1:130" s="959" customFormat="1" ht="18" customHeight="1" x14ac:dyDescent="0.2">
      <c r="A25" s="1004" t="s">
        <v>1075</v>
      </c>
      <c r="B25" s="1005">
        <v>7500</v>
      </c>
      <c r="C25" s="963">
        <f>'[1]2018 - 12-ZÁLOHA'!L233</f>
        <v>1000</v>
      </c>
      <c r="D25" s="963">
        <f>'[1]2018 - 12-ZÁLOHA'!M233</f>
        <v>876</v>
      </c>
      <c r="E25" s="991">
        <f>(D25/B25)*100</f>
        <v>11.68</v>
      </c>
      <c r="F25" s="1000">
        <f t="shared" si="1"/>
        <v>87.6</v>
      </c>
      <c r="G25" s="942"/>
      <c r="H25" s="942"/>
      <c r="I25" s="942"/>
      <c r="J25" s="942"/>
      <c r="K25" s="942"/>
      <c r="L25" s="942"/>
      <c r="M25" s="942"/>
      <c r="N25" s="942"/>
      <c r="O25" s="942"/>
      <c r="P25" s="942"/>
      <c r="Q25" s="942"/>
      <c r="R25" s="942"/>
      <c r="S25" s="942"/>
      <c r="T25" s="942"/>
      <c r="U25" s="942"/>
      <c r="V25" s="942"/>
      <c r="W25" s="942"/>
      <c r="X25" s="942"/>
      <c r="Y25" s="942"/>
      <c r="Z25" s="942"/>
      <c r="AA25" s="942"/>
      <c r="AB25" s="942"/>
      <c r="AC25" s="942"/>
      <c r="AD25" s="942"/>
      <c r="AE25" s="942"/>
      <c r="AF25" s="942"/>
      <c r="AG25" s="942"/>
      <c r="AH25" s="942"/>
      <c r="AI25" s="942"/>
      <c r="AJ25" s="942"/>
      <c r="AK25" s="942"/>
      <c r="AL25" s="942"/>
      <c r="AM25" s="942"/>
      <c r="AN25" s="942"/>
      <c r="AO25" s="942"/>
      <c r="AP25" s="942"/>
      <c r="AQ25" s="942"/>
      <c r="AR25" s="942"/>
      <c r="AS25" s="942"/>
      <c r="AT25" s="942"/>
      <c r="AU25" s="942"/>
      <c r="AV25" s="942"/>
      <c r="AW25" s="942"/>
      <c r="AX25" s="942"/>
      <c r="AY25" s="942"/>
      <c r="AZ25" s="942"/>
      <c r="BA25" s="942"/>
      <c r="BB25" s="942"/>
      <c r="BC25" s="942"/>
      <c r="BD25" s="942"/>
      <c r="BE25" s="942"/>
      <c r="BF25" s="942"/>
      <c r="BG25" s="942"/>
      <c r="BH25" s="942"/>
      <c r="BI25" s="942"/>
      <c r="BJ25" s="942"/>
      <c r="BK25" s="942"/>
      <c r="BL25" s="942"/>
      <c r="BM25" s="942"/>
      <c r="BN25" s="942"/>
      <c r="BO25" s="942"/>
      <c r="BP25" s="942"/>
      <c r="BQ25" s="942"/>
      <c r="BR25" s="942"/>
      <c r="BS25" s="942"/>
      <c r="BT25" s="942"/>
      <c r="BU25" s="942"/>
      <c r="BV25" s="942"/>
      <c r="BW25" s="942"/>
      <c r="BX25" s="942"/>
      <c r="BY25" s="942"/>
      <c r="BZ25" s="942"/>
      <c r="CA25" s="942"/>
      <c r="CB25" s="942"/>
      <c r="CC25" s="942"/>
      <c r="CD25" s="942"/>
      <c r="CE25" s="942"/>
      <c r="CF25" s="942"/>
      <c r="CG25" s="942"/>
      <c r="CH25" s="942"/>
      <c r="CI25" s="942"/>
      <c r="CJ25" s="942"/>
      <c r="CK25" s="942"/>
      <c r="CL25" s="942"/>
      <c r="CM25" s="942"/>
      <c r="CN25" s="942"/>
      <c r="CO25" s="942"/>
      <c r="CP25" s="942"/>
      <c r="CQ25" s="942"/>
      <c r="CR25" s="942"/>
      <c r="CS25" s="942"/>
      <c r="CT25" s="942"/>
      <c r="CU25" s="942"/>
      <c r="CV25" s="942"/>
      <c r="CW25" s="942"/>
      <c r="CX25" s="942"/>
      <c r="CY25" s="942"/>
      <c r="CZ25" s="942"/>
      <c r="DA25" s="942"/>
      <c r="DB25" s="942"/>
      <c r="DC25" s="942"/>
      <c r="DD25" s="942"/>
      <c r="DE25" s="942"/>
      <c r="DF25" s="942"/>
      <c r="DG25" s="942"/>
      <c r="DH25" s="942"/>
      <c r="DI25" s="942"/>
      <c r="DJ25" s="942"/>
      <c r="DK25" s="942"/>
      <c r="DL25" s="942"/>
      <c r="DM25" s="942"/>
      <c r="DN25" s="942"/>
      <c r="DO25" s="942"/>
      <c r="DP25" s="942"/>
      <c r="DQ25" s="942"/>
      <c r="DR25" s="942"/>
      <c r="DS25" s="942"/>
      <c r="DT25" s="942"/>
      <c r="DU25" s="942"/>
      <c r="DV25" s="942"/>
      <c r="DW25" s="942"/>
      <c r="DX25" s="942"/>
      <c r="DY25" s="942"/>
      <c r="DZ25" s="958"/>
    </row>
    <row r="26" spans="1:130" s="959" customFormat="1" ht="18" customHeight="1" x14ac:dyDescent="0.2">
      <c r="A26" s="962" t="s">
        <v>711</v>
      </c>
      <c r="B26" s="1006">
        <v>22180</v>
      </c>
      <c r="C26" s="963">
        <f>'[1]2018 - 12-ZÁLOHA'!L235</f>
        <v>3996</v>
      </c>
      <c r="D26" s="963">
        <f>'[1]2018 - 12-ZÁLOHA'!M235</f>
        <v>3939</v>
      </c>
      <c r="E26" s="991">
        <f>(D26/B26)*100</f>
        <v>17.759242560865644</v>
      </c>
      <c r="F26" s="1000">
        <f t="shared" si="1"/>
        <v>98.573573573573569</v>
      </c>
      <c r="G26" s="942"/>
      <c r="H26" s="942"/>
      <c r="I26" s="942"/>
      <c r="J26" s="942"/>
      <c r="K26" s="942"/>
      <c r="L26" s="942"/>
      <c r="M26" s="942"/>
      <c r="N26" s="942"/>
      <c r="O26" s="942"/>
      <c r="P26" s="942"/>
      <c r="Q26" s="942"/>
      <c r="R26" s="942"/>
      <c r="S26" s="942"/>
      <c r="T26" s="942"/>
      <c r="U26" s="942"/>
      <c r="V26" s="942"/>
      <c r="W26" s="942"/>
      <c r="X26" s="942"/>
      <c r="Y26" s="942"/>
      <c r="Z26" s="942"/>
      <c r="AA26" s="942"/>
      <c r="AB26" s="942"/>
      <c r="AC26" s="942"/>
      <c r="AD26" s="942"/>
      <c r="AE26" s="942"/>
      <c r="AF26" s="942"/>
      <c r="AG26" s="942"/>
      <c r="AH26" s="942"/>
      <c r="AI26" s="942"/>
      <c r="AJ26" s="942"/>
      <c r="AK26" s="942"/>
      <c r="AL26" s="942"/>
      <c r="AM26" s="942"/>
      <c r="AN26" s="942"/>
      <c r="AO26" s="942"/>
      <c r="AP26" s="942"/>
      <c r="AQ26" s="942"/>
      <c r="AR26" s="942"/>
      <c r="AS26" s="942"/>
      <c r="AT26" s="942"/>
      <c r="AU26" s="942"/>
      <c r="AV26" s="942"/>
      <c r="AW26" s="942"/>
      <c r="AX26" s="942"/>
      <c r="AY26" s="942"/>
      <c r="AZ26" s="942"/>
      <c r="BA26" s="942"/>
      <c r="BB26" s="942"/>
      <c r="BC26" s="942"/>
      <c r="BD26" s="942"/>
      <c r="BE26" s="942"/>
      <c r="BF26" s="942"/>
      <c r="BG26" s="942"/>
      <c r="BH26" s="942"/>
      <c r="BI26" s="942"/>
      <c r="BJ26" s="942"/>
      <c r="BK26" s="942"/>
      <c r="BL26" s="942"/>
      <c r="BM26" s="942"/>
      <c r="BN26" s="942"/>
      <c r="BO26" s="942"/>
      <c r="BP26" s="942"/>
      <c r="BQ26" s="942"/>
      <c r="BR26" s="942"/>
      <c r="BS26" s="942"/>
      <c r="BT26" s="942"/>
      <c r="BU26" s="942"/>
      <c r="BV26" s="942"/>
      <c r="BW26" s="942"/>
      <c r="BX26" s="942"/>
      <c r="BY26" s="942"/>
      <c r="BZ26" s="942"/>
      <c r="CA26" s="942"/>
      <c r="CB26" s="942"/>
      <c r="CC26" s="942"/>
      <c r="CD26" s="942"/>
      <c r="CE26" s="942"/>
      <c r="CF26" s="942"/>
      <c r="CG26" s="942"/>
      <c r="CH26" s="942"/>
      <c r="CI26" s="942"/>
      <c r="CJ26" s="942"/>
      <c r="CK26" s="942"/>
      <c r="CL26" s="942"/>
      <c r="CM26" s="942"/>
      <c r="CN26" s="942"/>
      <c r="CO26" s="942"/>
      <c r="CP26" s="942"/>
      <c r="CQ26" s="942"/>
      <c r="CR26" s="942"/>
      <c r="CS26" s="942"/>
      <c r="CT26" s="942"/>
      <c r="CU26" s="942"/>
      <c r="CV26" s="942"/>
      <c r="CW26" s="942"/>
      <c r="CX26" s="942"/>
      <c r="CY26" s="942"/>
      <c r="CZ26" s="942"/>
      <c r="DA26" s="942"/>
      <c r="DB26" s="942"/>
      <c r="DC26" s="942"/>
      <c r="DD26" s="942"/>
      <c r="DE26" s="942"/>
      <c r="DF26" s="942"/>
      <c r="DG26" s="942"/>
      <c r="DH26" s="942"/>
      <c r="DI26" s="942"/>
      <c r="DJ26" s="942"/>
      <c r="DK26" s="942"/>
      <c r="DL26" s="942"/>
      <c r="DM26" s="942"/>
      <c r="DN26" s="942"/>
      <c r="DO26" s="942"/>
      <c r="DP26" s="942"/>
      <c r="DQ26" s="942"/>
      <c r="DR26" s="942"/>
      <c r="DS26" s="942"/>
      <c r="DT26" s="942"/>
      <c r="DU26" s="942"/>
      <c r="DV26" s="942"/>
      <c r="DW26" s="942"/>
      <c r="DX26" s="942"/>
      <c r="DY26" s="942"/>
      <c r="DZ26" s="958"/>
    </row>
    <row r="27" spans="1:130" s="1008" customFormat="1" ht="18" customHeight="1" x14ac:dyDescent="0.2">
      <c r="A27" s="962" t="s">
        <v>1076</v>
      </c>
      <c r="B27" s="1006">
        <v>14000</v>
      </c>
      <c r="C27" s="963">
        <f>'[1]2018 - 12-ZÁLOHA'!L240</f>
        <v>8000</v>
      </c>
      <c r="D27" s="963">
        <f>'[1]2018 - 12-ZÁLOHA'!M240</f>
        <v>7486</v>
      </c>
      <c r="E27" s="991">
        <f>(D27/B27)*100</f>
        <v>53.471428571428568</v>
      </c>
      <c r="F27" s="1000">
        <f t="shared" si="1"/>
        <v>93.575000000000003</v>
      </c>
      <c r="G27" s="942"/>
      <c r="H27" s="942"/>
      <c r="I27" s="942"/>
      <c r="J27" s="942"/>
      <c r="K27" s="942"/>
      <c r="L27" s="942"/>
      <c r="M27" s="942"/>
      <c r="N27" s="942"/>
      <c r="O27" s="942"/>
      <c r="P27" s="942"/>
      <c r="Q27" s="942"/>
      <c r="R27" s="942"/>
      <c r="S27" s="942"/>
      <c r="T27" s="942"/>
      <c r="U27" s="942"/>
      <c r="V27" s="942"/>
      <c r="W27" s="942"/>
      <c r="X27" s="942"/>
      <c r="Y27" s="942"/>
      <c r="Z27" s="942"/>
      <c r="AA27" s="942"/>
      <c r="AB27" s="942"/>
      <c r="AC27" s="942"/>
      <c r="AD27" s="942"/>
      <c r="AE27" s="942"/>
      <c r="AF27" s="942"/>
      <c r="AG27" s="942"/>
      <c r="AH27" s="942"/>
      <c r="AI27" s="942"/>
      <c r="AJ27" s="942"/>
      <c r="AK27" s="942"/>
      <c r="AL27" s="942"/>
      <c r="AM27" s="942"/>
      <c r="AN27" s="942"/>
      <c r="AO27" s="942"/>
      <c r="AP27" s="942"/>
      <c r="AQ27" s="942"/>
      <c r="AR27" s="942"/>
      <c r="AS27" s="942"/>
      <c r="AT27" s="942"/>
      <c r="AU27" s="942"/>
      <c r="AV27" s="942"/>
      <c r="AW27" s="942"/>
      <c r="AX27" s="942"/>
      <c r="AY27" s="942"/>
      <c r="AZ27" s="942"/>
      <c r="BA27" s="942"/>
      <c r="BB27" s="942"/>
      <c r="BC27" s="942"/>
      <c r="BD27" s="942"/>
      <c r="BE27" s="942"/>
      <c r="BF27" s="942"/>
      <c r="BG27" s="942"/>
      <c r="BH27" s="942"/>
      <c r="BI27" s="942"/>
      <c r="BJ27" s="942"/>
      <c r="BK27" s="942"/>
      <c r="BL27" s="942"/>
      <c r="BM27" s="942"/>
      <c r="BN27" s="942"/>
      <c r="BO27" s="942"/>
      <c r="BP27" s="942"/>
      <c r="BQ27" s="942"/>
      <c r="BR27" s="942"/>
      <c r="BS27" s="942"/>
      <c r="BT27" s="942"/>
      <c r="BU27" s="942"/>
      <c r="BV27" s="942"/>
      <c r="BW27" s="942"/>
      <c r="BX27" s="942"/>
      <c r="BY27" s="942"/>
      <c r="BZ27" s="942"/>
      <c r="CA27" s="942"/>
      <c r="CB27" s="942"/>
      <c r="CC27" s="942"/>
      <c r="CD27" s="942"/>
      <c r="CE27" s="942"/>
      <c r="CF27" s="942"/>
      <c r="CG27" s="942"/>
      <c r="CH27" s="942"/>
      <c r="CI27" s="942"/>
      <c r="CJ27" s="942"/>
      <c r="CK27" s="942"/>
      <c r="CL27" s="942"/>
      <c r="CM27" s="942"/>
      <c r="CN27" s="942"/>
      <c r="CO27" s="942"/>
      <c r="CP27" s="942"/>
      <c r="CQ27" s="942"/>
      <c r="CR27" s="942"/>
      <c r="CS27" s="942"/>
      <c r="CT27" s="942"/>
      <c r="CU27" s="942"/>
      <c r="CV27" s="942"/>
      <c r="CW27" s="942"/>
      <c r="CX27" s="942"/>
      <c r="CY27" s="942"/>
      <c r="CZ27" s="942"/>
      <c r="DA27" s="942"/>
      <c r="DB27" s="942"/>
      <c r="DC27" s="942"/>
      <c r="DD27" s="942"/>
      <c r="DE27" s="942"/>
      <c r="DF27" s="942"/>
      <c r="DG27" s="942"/>
      <c r="DH27" s="942"/>
      <c r="DI27" s="942"/>
      <c r="DJ27" s="942"/>
      <c r="DK27" s="942"/>
      <c r="DL27" s="942"/>
      <c r="DM27" s="942"/>
      <c r="DN27" s="942"/>
      <c r="DO27" s="942"/>
      <c r="DP27" s="942"/>
      <c r="DQ27" s="942"/>
      <c r="DR27" s="942"/>
      <c r="DS27" s="942"/>
      <c r="DT27" s="942"/>
      <c r="DU27" s="942"/>
      <c r="DV27" s="942"/>
      <c r="DW27" s="942"/>
      <c r="DX27" s="942"/>
      <c r="DY27" s="942"/>
      <c r="DZ27" s="1007"/>
    </row>
    <row r="28" spans="1:130" s="1008" customFormat="1" ht="18" customHeight="1" x14ac:dyDescent="0.2">
      <c r="A28" s="966" t="s">
        <v>725</v>
      </c>
      <c r="B28" s="1009">
        <v>76853</v>
      </c>
      <c r="C28" s="963">
        <f>'[1]2018 - 12-ZÁLOHA'!L242</f>
        <v>45564</v>
      </c>
      <c r="D28" s="963">
        <f>'[1]2018 - 12-ZÁLOHA'!M242</f>
        <v>45533</v>
      </c>
      <c r="E28" s="1010">
        <f>(D28/B28)*100</f>
        <v>59.246873902124833</v>
      </c>
      <c r="F28" s="1000">
        <f t="shared" si="1"/>
        <v>99.931963831094734</v>
      </c>
      <c r="G28" s="942"/>
      <c r="H28" s="942"/>
      <c r="I28" s="942"/>
      <c r="J28" s="942"/>
      <c r="K28" s="942"/>
      <c r="L28" s="942"/>
      <c r="M28" s="942"/>
      <c r="N28" s="942"/>
      <c r="O28" s="942"/>
      <c r="P28" s="942"/>
      <c r="Q28" s="942"/>
      <c r="R28" s="942"/>
      <c r="S28" s="942"/>
      <c r="T28" s="942"/>
      <c r="U28" s="942"/>
      <c r="V28" s="942"/>
      <c r="W28" s="942"/>
      <c r="X28" s="942"/>
      <c r="Y28" s="942"/>
      <c r="Z28" s="942"/>
      <c r="AA28" s="942"/>
      <c r="AB28" s="942"/>
      <c r="AC28" s="942"/>
      <c r="AD28" s="942"/>
      <c r="AE28" s="942"/>
      <c r="AF28" s="942"/>
      <c r="AG28" s="942"/>
      <c r="AH28" s="942"/>
      <c r="AI28" s="942"/>
      <c r="AJ28" s="942"/>
      <c r="AK28" s="942"/>
      <c r="AL28" s="942"/>
      <c r="AM28" s="942"/>
      <c r="AN28" s="942"/>
      <c r="AO28" s="942"/>
      <c r="AP28" s="942"/>
      <c r="AQ28" s="942"/>
      <c r="AR28" s="942"/>
      <c r="AS28" s="942"/>
      <c r="AT28" s="942"/>
      <c r="AU28" s="942"/>
      <c r="AV28" s="942"/>
      <c r="AW28" s="942"/>
      <c r="AX28" s="942"/>
      <c r="AY28" s="942"/>
      <c r="AZ28" s="942"/>
      <c r="BA28" s="942"/>
      <c r="BB28" s="942"/>
      <c r="BC28" s="942"/>
      <c r="BD28" s="942"/>
      <c r="BE28" s="942"/>
      <c r="BF28" s="942"/>
      <c r="BG28" s="942"/>
      <c r="BH28" s="942"/>
      <c r="BI28" s="942"/>
      <c r="BJ28" s="942"/>
      <c r="BK28" s="942"/>
      <c r="BL28" s="942"/>
      <c r="BM28" s="942"/>
      <c r="BN28" s="942"/>
      <c r="BO28" s="942"/>
      <c r="BP28" s="942"/>
      <c r="BQ28" s="942"/>
      <c r="BR28" s="942"/>
      <c r="BS28" s="942"/>
      <c r="BT28" s="942"/>
      <c r="BU28" s="942"/>
      <c r="BV28" s="942"/>
      <c r="BW28" s="942"/>
      <c r="BX28" s="942"/>
      <c r="BY28" s="942"/>
      <c r="BZ28" s="942"/>
      <c r="CA28" s="942"/>
      <c r="CB28" s="942"/>
      <c r="CC28" s="942"/>
      <c r="CD28" s="942"/>
      <c r="CE28" s="942"/>
      <c r="CF28" s="942"/>
      <c r="CG28" s="942"/>
      <c r="CH28" s="942"/>
      <c r="CI28" s="942"/>
      <c r="CJ28" s="942"/>
      <c r="CK28" s="942"/>
      <c r="CL28" s="942"/>
      <c r="CM28" s="942"/>
      <c r="CN28" s="942"/>
      <c r="CO28" s="942"/>
      <c r="CP28" s="942"/>
      <c r="CQ28" s="942"/>
      <c r="CR28" s="942"/>
      <c r="CS28" s="942"/>
      <c r="CT28" s="942"/>
      <c r="CU28" s="942"/>
      <c r="CV28" s="942"/>
      <c r="CW28" s="942"/>
      <c r="CX28" s="942"/>
      <c r="CY28" s="942"/>
      <c r="CZ28" s="942"/>
      <c r="DA28" s="942"/>
      <c r="DB28" s="942"/>
      <c r="DC28" s="942"/>
      <c r="DD28" s="942"/>
      <c r="DE28" s="942"/>
      <c r="DF28" s="942"/>
      <c r="DG28" s="942"/>
      <c r="DH28" s="942"/>
      <c r="DI28" s="942"/>
      <c r="DJ28" s="942"/>
      <c r="DK28" s="942"/>
      <c r="DL28" s="942"/>
      <c r="DM28" s="942"/>
      <c r="DN28" s="942"/>
      <c r="DO28" s="942"/>
      <c r="DP28" s="942"/>
      <c r="DQ28" s="942"/>
      <c r="DR28" s="942"/>
      <c r="DS28" s="942"/>
      <c r="DT28" s="942"/>
      <c r="DU28" s="942"/>
      <c r="DV28" s="942"/>
      <c r="DW28" s="942"/>
      <c r="DX28" s="942"/>
      <c r="DY28" s="942"/>
      <c r="DZ28" s="1007"/>
    </row>
    <row r="29" spans="1:130" s="1008" customFormat="1" ht="18" customHeight="1" x14ac:dyDescent="0.2">
      <c r="A29" s="995" t="s">
        <v>744</v>
      </c>
      <c r="B29" s="1011">
        <v>0</v>
      </c>
      <c r="C29" s="963">
        <f>'[1]2018 - 12-ZÁLOHA'!L253</f>
        <v>220</v>
      </c>
      <c r="D29" s="963">
        <f>'[1]2018 - 12-ZÁLOHA'!M253</f>
        <v>219</v>
      </c>
      <c r="E29" s="1012" t="s">
        <v>44</v>
      </c>
      <c r="F29" s="1000">
        <f t="shared" si="1"/>
        <v>99.545454545454547</v>
      </c>
      <c r="G29" s="942"/>
      <c r="H29" s="942"/>
      <c r="I29" s="942"/>
      <c r="J29" s="942"/>
      <c r="K29" s="942"/>
      <c r="L29" s="942"/>
      <c r="M29" s="942"/>
      <c r="N29" s="942"/>
      <c r="O29" s="942"/>
      <c r="P29" s="942"/>
      <c r="Q29" s="942"/>
      <c r="R29" s="942"/>
      <c r="S29" s="942"/>
      <c r="T29" s="942"/>
      <c r="U29" s="942"/>
      <c r="V29" s="942"/>
      <c r="W29" s="942"/>
      <c r="X29" s="942"/>
      <c r="Y29" s="942"/>
      <c r="Z29" s="942"/>
      <c r="AA29" s="942"/>
      <c r="AB29" s="942"/>
      <c r="AC29" s="942"/>
      <c r="AD29" s="942"/>
      <c r="AE29" s="942"/>
      <c r="AF29" s="942"/>
      <c r="AG29" s="942"/>
      <c r="AH29" s="942"/>
      <c r="AI29" s="942"/>
      <c r="AJ29" s="942"/>
      <c r="AK29" s="942"/>
      <c r="AL29" s="942"/>
      <c r="AM29" s="942"/>
      <c r="AN29" s="942"/>
      <c r="AO29" s="942"/>
      <c r="AP29" s="942"/>
      <c r="AQ29" s="942"/>
      <c r="AR29" s="942"/>
      <c r="AS29" s="942"/>
      <c r="AT29" s="942"/>
      <c r="AU29" s="942"/>
      <c r="AV29" s="942"/>
      <c r="AW29" s="942"/>
      <c r="AX29" s="942"/>
      <c r="AY29" s="942"/>
      <c r="AZ29" s="942"/>
      <c r="BA29" s="942"/>
      <c r="BB29" s="942"/>
      <c r="BC29" s="942"/>
      <c r="BD29" s="942"/>
      <c r="BE29" s="942"/>
      <c r="BF29" s="942"/>
      <c r="BG29" s="942"/>
      <c r="BH29" s="942"/>
      <c r="BI29" s="942"/>
      <c r="BJ29" s="942"/>
      <c r="BK29" s="942"/>
      <c r="BL29" s="942"/>
      <c r="BM29" s="942"/>
      <c r="BN29" s="942"/>
      <c r="BO29" s="942"/>
      <c r="BP29" s="942"/>
      <c r="BQ29" s="942"/>
      <c r="BR29" s="942"/>
      <c r="BS29" s="942"/>
      <c r="BT29" s="942"/>
      <c r="BU29" s="942"/>
      <c r="BV29" s="942"/>
      <c r="BW29" s="942"/>
      <c r="BX29" s="942"/>
      <c r="BY29" s="942"/>
      <c r="BZ29" s="942"/>
      <c r="CA29" s="942"/>
      <c r="CB29" s="942"/>
      <c r="CC29" s="942"/>
      <c r="CD29" s="942"/>
      <c r="CE29" s="942"/>
      <c r="CF29" s="942"/>
      <c r="CG29" s="942"/>
      <c r="CH29" s="942"/>
      <c r="CI29" s="942"/>
      <c r="CJ29" s="942"/>
      <c r="CK29" s="942"/>
      <c r="CL29" s="942"/>
      <c r="CM29" s="942"/>
      <c r="CN29" s="942"/>
      <c r="CO29" s="942"/>
      <c r="CP29" s="942"/>
      <c r="CQ29" s="942"/>
      <c r="CR29" s="942"/>
      <c r="CS29" s="942"/>
      <c r="CT29" s="942"/>
      <c r="CU29" s="942"/>
      <c r="CV29" s="942"/>
      <c r="CW29" s="942"/>
      <c r="CX29" s="942"/>
      <c r="CY29" s="942"/>
      <c r="CZ29" s="942"/>
      <c r="DA29" s="942"/>
      <c r="DB29" s="942"/>
      <c r="DC29" s="942"/>
      <c r="DD29" s="942"/>
      <c r="DE29" s="942"/>
      <c r="DF29" s="942"/>
      <c r="DG29" s="942"/>
      <c r="DH29" s="942"/>
      <c r="DI29" s="942"/>
      <c r="DJ29" s="942"/>
      <c r="DK29" s="942"/>
      <c r="DL29" s="942"/>
      <c r="DM29" s="942"/>
      <c r="DN29" s="942"/>
      <c r="DO29" s="942"/>
      <c r="DP29" s="942"/>
      <c r="DQ29" s="942"/>
      <c r="DR29" s="942"/>
      <c r="DS29" s="942"/>
      <c r="DT29" s="942"/>
      <c r="DU29" s="942"/>
      <c r="DV29" s="942"/>
      <c r="DW29" s="942"/>
      <c r="DX29" s="942"/>
      <c r="DY29" s="942"/>
      <c r="DZ29" s="1007"/>
    </row>
    <row r="30" spans="1:130" s="1008" customFormat="1" ht="18" customHeight="1" x14ac:dyDescent="0.2">
      <c r="A30" s="1004" t="s">
        <v>751</v>
      </c>
      <c r="B30" s="1013">
        <v>3200</v>
      </c>
      <c r="C30" s="963">
        <f>'[1]2018 - 12-ZÁLOHA'!L256</f>
        <v>0</v>
      </c>
      <c r="D30" s="963">
        <f>'[1]2018 - 12-ZÁLOHA'!M256</f>
        <v>0</v>
      </c>
      <c r="E30" s="1010">
        <f t="shared" ref="E30:E47" si="2">(D30/B30)*100</f>
        <v>0</v>
      </c>
      <c r="F30" s="1014" t="s">
        <v>44</v>
      </c>
      <c r="G30" s="942"/>
      <c r="H30" s="942"/>
      <c r="I30" s="942"/>
      <c r="J30" s="942"/>
      <c r="K30" s="942"/>
      <c r="L30" s="942"/>
      <c r="M30" s="942"/>
      <c r="N30" s="942"/>
      <c r="O30" s="942"/>
      <c r="P30" s="942"/>
      <c r="Q30" s="942"/>
      <c r="R30" s="942"/>
      <c r="S30" s="942"/>
      <c r="T30" s="942"/>
      <c r="U30" s="942"/>
      <c r="V30" s="942"/>
      <c r="W30" s="942"/>
      <c r="X30" s="942"/>
      <c r="Y30" s="942"/>
      <c r="Z30" s="942"/>
      <c r="AA30" s="942"/>
      <c r="AB30" s="942"/>
      <c r="AC30" s="942"/>
      <c r="AD30" s="942"/>
      <c r="AE30" s="942"/>
      <c r="AF30" s="942"/>
      <c r="AG30" s="942"/>
      <c r="AH30" s="942"/>
      <c r="AI30" s="942"/>
      <c r="AJ30" s="942"/>
      <c r="AK30" s="942"/>
      <c r="AL30" s="942"/>
      <c r="AM30" s="942"/>
      <c r="AN30" s="942"/>
      <c r="AO30" s="942"/>
      <c r="AP30" s="942"/>
      <c r="AQ30" s="942"/>
      <c r="AR30" s="942"/>
      <c r="AS30" s="942"/>
      <c r="AT30" s="942"/>
      <c r="AU30" s="942"/>
      <c r="AV30" s="942"/>
      <c r="AW30" s="942"/>
      <c r="AX30" s="942"/>
      <c r="AY30" s="942"/>
      <c r="AZ30" s="942"/>
      <c r="BA30" s="942"/>
      <c r="BB30" s="942"/>
      <c r="BC30" s="942"/>
      <c r="BD30" s="942"/>
      <c r="BE30" s="942"/>
      <c r="BF30" s="942"/>
      <c r="BG30" s="942"/>
      <c r="BH30" s="942"/>
      <c r="BI30" s="942"/>
      <c r="BJ30" s="942"/>
      <c r="BK30" s="942"/>
      <c r="BL30" s="942"/>
      <c r="BM30" s="942"/>
      <c r="BN30" s="942"/>
      <c r="BO30" s="942"/>
      <c r="BP30" s="942"/>
      <c r="BQ30" s="942"/>
      <c r="BR30" s="942"/>
      <c r="BS30" s="942"/>
      <c r="BT30" s="942"/>
      <c r="BU30" s="942"/>
      <c r="BV30" s="942"/>
      <c r="BW30" s="942"/>
      <c r="BX30" s="942"/>
      <c r="BY30" s="942"/>
      <c r="BZ30" s="942"/>
      <c r="CA30" s="942"/>
      <c r="CB30" s="942"/>
      <c r="CC30" s="942"/>
      <c r="CD30" s="942"/>
      <c r="CE30" s="942"/>
      <c r="CF30" s="942"/>
      <c r="CG30" s="942"/>
      <c r="CH30" s="942"/>
      <c r="CI30" s="942"/>
      <c r="CJ30" s="942"/>
      <c r="CK30" s="942"/>
      <c r="CL30" s="942"/>
      <c r="CM30" s="942"/>
      <c r="CN30" s="942"/>
      <c r="CO30" s="942"/>
      <c r="CP30" s="942"/>
      <c r="CQ30" s="942"/>
      <c r="CR30" s="942"/>
      <c r="CS30" s="942"/>
      <c r="CT30" s="942"/>
      <c r="CU30" s="942"/>
      <c r="CV30" s="942"/>
      <c r="CW30" s="942"/>
      <c r="CX30" s="942"/>
      <c r="CY30" s="942"/>
      <c r="CZ30" s="942"/>
      <c r="DA30" s="942"/>
      <c r="DB30" s="942"/>
      <c r="DC30" s="942"/>
      <c r="DD30" s="942"/>
      <c r="DE30" s="942"/>
      <c r="DF30" s="942"/>
      <c r="DG30" s="942"/>
      <c r="DH30" s="942"/>
      <c r="DI30" s="942"/>
      <c r="DJ30" s="942"/>
      <c r="DK30" s="942"/>
      <c r="DL30" s="942"/>
      <c r="DM30" s="942"/>
      <c r="DN30" s="942"/>
      <c r="DO30" s="942"/>
      <c r="DP30" s="942"/>
      <c r="DQ30" s="942"/>
      <c r="DR30" s="942"/>
      <c r="DS30" s="942"/>
      <c r="DT30" s="942"/>
      <c r="DU30" s="942"/>
      <c r="DV30" s="942"/>
      <c r="DW30" s="942"/>
      <c r="DX30" s="942"/>
      <c r="DY30" s="942"/>
      <c r="DZ30" s="1007"/>
    </row>
    <row r="31" spans="1:130" s="1008" customFormat="1" ht="18" customHeight="1" x14ac:dyDescent="0.2">
      <c r="A31" s="1002" t="s">
        <v>756</v>
      </c>
      <c r="B31" s="1006">
        <v>14541</v>
      </c>
      <c r="C31" s="963">
        <f>'[1]2018 - 12-ZÁLOHA'!L259</f>
        <v>3015</v>
      </c>
      <c r="D31" s="963">
        <v>2062</v>
      </c>
      <c r="E31" s="1010">
        <f t="shared" si="2"/>
        <v>14.180592806547004</v>
      </c>
      <c r="F31" s="1000">
        <f t="shared" si="1"/>
        <v>68.391376451077946</v>
      </c>
      <c r="G31" s="942"/>
      <c r="H31" s="942"/>
      <c r="I31" s="942"/>
      <c r="J31" s="942"/>
      <c r="K31" s="942"/>
      <c r="L31" s="942"/>
      <c r="M31" s="942"/>
      <c r="N31" s="942"/>
      <c r="O31" s="942"/>
      <c r="P31" s="942"/>
      <c r="Q31" s="942"/>
      <c r="R31" s="942"/>
      <c r="S31" s="942"/>
      <c r="T31" s="942"/>
      <c r="U31" s="942"/>
      <c r="V31" s="942"/>
      <c r="W31" s="942"/>
      <c r="X31" s="942"/>
      <c r="Y31" s="942"/>
      <c r="Z31" s="942"/>
      <c r="AA31" s="942"/>
      <c r="AB31" s="942"/>
      <c r="AC31" s="942"/>
      <c r="AD31" s="942"/>
      <c r="AE31" s="942"/>
      <c r="AF31" s="942"/>
      <c r="AG31" s="942"/>
      <c r="AH31" s="942"/>
      <c r="AI31" s="942"/>
      <c r="AJ31" s="942"/>
      <c r="AK31" s="942"/>
      <c r="AL31" s="942"/>
      <c r="AM31" s="942"/>
      <c r="AN31" s="942"/>
      <c r="AO31" s="942"/>
      <c r="AP31" s="942"/>
      <c r="AQ31" s="942"/>
      <c r="AR31" s="942"/>
      <c r="AS31" s="942"/>
      <c r="AT31" s="942"/>
      <c r="AU31" s="942"/>
      <c r="AV31" s="942"/>
      <c r="AW31" s="942"/>
      <c r="AX31" s="942"/>
      <c r="AY31" s="942"/>
      <c r="AZ31" s="942"/>
      <c r="BA31" s="942"/>
      <c r="BB31" s="942"/>
      <c r="BC31" s="942"/>
      <c r="BD31" s="942"/>
      <c r="BE31" s="942"/>
      <c r="BF31" s="942"/>
      <c r="BG31" s="942"/>
      <c r="BH31" s="942"/>
      <c r="BI31" s="942"/>
      <c r="BJ31" s="942"/>
      <c r="BK31" s="942"/>
      <c r="BL31" s="942"/>
      <c r="BM31" s="942"/>
      <c r="BN31" s="942"/>
      <c r="BO31" s="942"/>
      <c r="BP31" s="942"/>
      <c r="BQ31" s="942"/>
      <c r="BR31" s="942"/>
      <c r="BS31" s="942"/>
      <c r="BT31" s="942"/>
      <c r="BU31" s="942"/>
      <c r="BV31" s="942"/>
      <c r="BW31" s="942"/>
      <c r="BX31" s="942"/>
      <c r="BY31" s="942"/>
      <c r="BZ31" s="942"/>
      <c r="CA31" s="942"/>
      <c r="CB31" s="942"/>
      <c r="CC31" s="942"/>
      <c r="CD31" s="942"/>
      <c r="CE31" s="942"/>
      <c r="CF31" s="942"/>
      <c r="CG31" s="942"/>
      <c r="CH31" s="942"/>
      <c r="CI31" s="942"/>
      <c r="CJ31" s="942"/>
      <c r="CK31" s="942"/>
      <c r="CL31" s="942"/>
      <c r="CM31" s="942"/>
      <c r="CN31" s="942"/>
      <c r="CO31" s="942"/>
      <c r="CP31" s="942"/>
      <c r="CQ31" s="942"/>
      <c r="CR31" s="942"/>
      <c r="CS31" s="942"/>
      <c r="CT31" s="942"/>
      <c r="CU31" s="942"/>
      <c r="CV31" s="942"/>
      <c r="CW31" s="942"/>
      <c r="CX31" s="942"/>
      <c r="CY31" s="942"/>
      <c r="CZ31" s="942"/>
      <c r="DA31" s="942"/>
      <c r="DB31" s="942"/>
      <c r="DC31" s="942"/>
      <c r="DD31" s="942"/>
      <c r="DE31" s="942"/>
      <c r="DF31" s="942"/>
      <c r="DG31" s="942"/>
      <c r="DH31" s="942"/>
      <c r="DI31" s="942"/>
      <c r="DJ31" s="942"/>
      <c r="DK31" s="942"/>
      <c r="DL31" s="942"/>
      <c r="DM31" s="942"/>
      <c r="DN31" s="942"/>
      <c r="DO31" s="942"/>
      <c r="DP31" s="942"/>
      <c r="DQ31" s="942"/>
      <c r="DR31" s="942"/>
      <c r="DS31" s="942"/>
      <c r="DT31" s="942"/>
      <c r="DU31" s="942"/>
      <c r="DV31" s="942"/>
      <c r="DW31" s="942"/>
      <c r="DX31" s="942"/>
      <c r="DY31" s="942"/>
      <c r="DZ31" s="1007"/>
    </row>
    <row r="32" spans="1:130" s="1008" customFormat="1" ht="18" customHeight="1" x14ac:dyDescent="0.2">
      <c r="A32" s="962" t="s">
        <v>767</v>
      </c>
      <c r="B32" s="1015">
        <v>49910</v>
      </c>
      <c r="C32" s="963">
        <f>'[1]2018 - 12-ZÁLOHA'!L263</f>
        <v>43093</v>
      </c>
      <c r="D32" s="963">
        <f>'[1]2018 - 12-ZÁLOHA'!M263</f>
        <v>42150</v>
      </c>
      <c r="E32" s="994">
        <f t="shared" si="2"/>
        <v>84.452013624524142</v>
      </c>
      <c r="F32" s="965">
        <f t="shared" si="1"/>
        <v>97.811709558396956</v>
      </c>
      <c r="G32" s="942"/>
      <c r="H32" s="942"/>
      <c r="I32" s="942"/>
      <c r="J32" s="942"/>
      <c r="K32" s="942"/>
      <c r="L32" s="942"/>
      <c r="M32" s="942"/>
      <c r="N32" s="942"/>
      <c r="O32" s="942"/>
      <c r="P32" s="942"/>
      <c r="Q32" s="942"/>
      <c r="R32" s="942"/>
      <c r="S32" s="942"/>
      <c r="T32" s="942"/>
      <c r="U32" s="942"/>
      <c r="V32" s="942"/>
      <c r="W32" s="942"/>
      <c r="X32" s="942"/>
      <c r="Y32" s="942"/>
      <c r="Z32" s="942"/>
      <c r="AA32" s="942"/>
      <c r="AB32" s="942"/>
      <c r="AC32" s="942"/>
      <c r="AD32" s="942"/>
      <c r="AE32" s="942"/>
      <c r="AF32" s="942"/>
      <c r="AG32" s="942"/>
      <c r="AH32" s="942"/>
      <c r="AI32" s="942"/>
      <c r="AJ32" s="942"/>
      <c r="AK32" s="942"/>
      <c r="AL32" s="942"/>
      <c r="AM32" s="942"/>
      <c r="AN32" s="942"/>
      <c r="AO32" s="942"/>
      <c r="AP32" s="942"/>
      <c r="AQ32" s="942"/>
      <c r="AR32" s="942"/>
      <c r="AS32" s="942"/>
      <c r="AT32" s="942"/>
      <c r="AU32" s="942"/>
      <c r="AV32" s="942"/>
      <c r="AW32" s="942"/>
      <c r="AX32" s="942"/>
      <c r="AY32" s="942"/>
      <c r="AZ32" s="942"/>
      <c r="BA32" s="942"/>
      <c r="BB32" s="942"/>
      <c r="BC32" s="942"/>
      <c r="BD32" s="942"/>
      <c r="BE32" s="942"/>
      <c r="BF32" s="942"/>
      <c r="BG32" s="942"/>
      <c r="BH32" s="942"/>
      <c r="BI32" s="942"/>
      <c r="BJ32" s="942"/>
      <c r="BK32" s="942"/>
      <c r="BL32" s="942"/>
      <c r="BM32" s="942"/>
      <c r="BN32" s="942"/>
      <c r="BO32" s="942"/>
      <c r="BP32" s="942"/>
      <c r="BQ32" s="942"/>
      <c r="BR32" s="942"/>
      <c r="BS32" s="942"/>
      <c r="BT32" s="942"/>
      <c r="BU32" s="942"/>
      <c r="BV32" s="942"/>
      <c r="BW32" s="942"/>
      <c r="BX32" s="942"/>
      <c r="BY32" s="942"/>
      <c r="BZ32" s="942"/>
      <c r="CA32" s="942"/>
      <c r="CB32" s="942"/>
      <c r="CC32" s="942"/>
      <c r="CD32" s="942"/>
      <c r="CE32" s="942"/>
      <c r="CF32" s="942"/>
      <c r="CG32" s="942"/>
      <c r="CH32" s="942"/>
      <c r="CI32" s="942"/>
      <c r="CJ32" s="942"/>
      <c r="CK32" s="942"/>
      <c r="CL32" s="942"/>
      <c r="CM32" s="942"/>
      <c r="CN32" s="942"/>
      <c r="CO32" s="942"/>
      <c r="CP32" s="942"/>
      <c r="CQ32" s="942"/>
      <c r="CR32" s="942"/>
      <c r="CS32" s="942"/>
      <c r="CT32" s="942"/>
      <c r="CU32" s="942"/>
      <c r="CV32" s="942"/>
      <c r="CW32" s="942"/>
      <c r="CX32" s="942"/>
      <c r="CY32" s="942"/>
      <c r="CZ32" s="942"/>
      <c r="DA32" s="942"/>
      <c r="DB32" s="942"/>
      <c r="DC32" s="942"/>
      <c r="DD32" s="942"/>
      <c r="DE32" s="942"/>
      <c r="DF32" s="942"/>
      <c r="DG32" s="942"/>
      <c r="DH32" s="942"/>
      <c r="DI32" s="942"/>
      <c r="DJ32" s="942"/>
      <c r="DK32" s="942"/>
      <c r="DL32" s="942"/>
      <c r="DM32" s="942"/>
      <c r="DN32" s="942"/>
      <c r="DO32" s="942"/>
      <c r="DP32" s="942"/>
      <c r="DQ32" s="942"/>
      <c r="DR32" s="942"/>
      <c r="DS32" s="942"/>
      <c r="DT32" s="942"/>
      <c r="DU32" s="942"/>
      <c r="DV32" s="942"/>
      <c r="DW32" s="942"/>
      <c r="DX32" s="942"/>
      <c r="DY32" s="942"/>
      <c r="DZ32" s="1007"/>
    </row>
    <row r="33" spans="1:130" s="959" customFormat="1" ht="18" customHeight="1" x14ac:dyDescent="0.2">
      <c r="A33" s="1016" t="s">
        <v>884</v>
      </c>
      <c r="B33" s="1017">
        <v>27653</v>
      </c>
      <c r="C33" s="963">
        <f>'[1]2018 - 12-ZÁLOHA'!L294</f>
        <v>19392</v>
      </c>
      <c r="D33" s="963">
        <f>'[1]2018 - 12-ZÁLOHA'!M294</f>
        <v>19230</v>
      </c>
      <c r="E33" s="994">
        <f t="shared" si="2"/>
        <v>69.54037536614473</v>
      </c>
      <c r="F33" s="965">
        <f t="shared" si="1"/>
        <v>99.164603960396036</v>
      </c>
      <c r="G33" s="942"/>
      <c r="H33" s="942"/>
      <c r="I33" s="942"/>
      <c r="J33" s="942"/>
      <c r="K33" s="942"/>
      <c r="L33" s="942"/>
      <c r="M33" s="942"/>
      <c r="N33" s="942"/>
      <c r="O33" s="942"/>
      <c r="P33" s="942"/>
      <c r="Q33" s="942"/>
      <c r="R33" s="942"/>
      <c r="S33" s="942"/>
      <c r="T33" s="942"/>
      <c r="U33" s="942"/>
      <c r="V33" s="942"/>
      <c r="W33" s="942"/>
      <c r="X33" s="942"/>
      <c r="Y33" s="942"/>
      <c r="Z33" s="942"/>
      <c r="AA33" s="942"/>
      <c r="AB33" s="942"/>
      <c r="AC33" s="942"/>
      <c r="AD33" s="942"/>
      <c r="AE33" s="942"/>
      <c r="AF33" s="942"/>
      <c r="AG33" s="942"/>
      <c r="AH33" s="942"/>
      <c r="AI33" s="942"/>
      <c r="AJ33" s="942"/>
      <c r="AK33" s="942"/>
      <c r="AL33" s="942"/>
      <c r="AM33" s="942"/>
      <c r="AN33" s="942"/>
      <c r="AO33" s="942"/>
      <c r="AP33" s="942"/>
      <c r="AQ33" s="942"/>
      <c r="AR33" s="942"/>
      <c r="AS33" s="942"/>
      <c r="AT33" s="942"/>
      <c r="AU33" s="942"/>
      <c r="AV33" s="942"/>
      <c r="AW33" s="942"/>
      <c r="AX33" s="942"/>
      <c r="AY33" s="942"/>
      <c r="AZ33" s="942"/>
      <c r="BA33" s="942"/>
      <c r="BB33" s="942"/>
      <c r="BC33" s="942"/>
      <c r="BD33" s="942"/>
      <c r="BE33" s="942"/>
      <c r="BF33" s="942"/>
      <c r="BG33" s="942"/>
      <c r="BH33" s="942"/>
      <c r="BI33" s="942"/>
      <c r="BJ33" s="942"/>
      <c r="BK33" s="942"/>
      <c r="BL33" s="942"/>
      <c r="BM33" s="942"/>
      <c r="BN33" s="942"/>
      <c r="BO33" s="942"/>
      <c r="BP33" s="942"/>
      <c r="BQ33" s="942"/>
      <c r="BR33" s="942"/>
      <c r="BS33" s="942"/>
      <c r="BT33" s="942"/>
      <c r="BU33" s="942"/>
      <c r="BV33" s="942"/>
      <c r="BW33" s="942"/>
      <c r="BX33" s="942"/>
      <c r="BY33" s="942"/>
      <c r="BZ33" s="942"/>
      <c r="CA33" s="942"/>
      <c r="CB33" s="942"/>
      <c r="CC33" s="942"/>
      <c r="CD33" s="942"/>
      <c r="CE33" s="942"/>
      <c r="CF33" s="942"/>
      <c r="CG33" s="942"/>
      <c r="CH33" s="942"/>
      <c r="CI33" s="942"/>
      <c r="CJ33" s="942"/>
      <c r="CK33" s="942"/>
      <c r="CL33" s="942"/>
      <c r="CM33" s="942"/>
      <c r="CN33" s="942"/>
      <c r="CO33" s="942"/>
      <c r="CP33" s="942"/>
      <c r="CQ33" s="942"/>
      <c r="CR33" s="942"/>
      <c r="CS33" s="942"/>
      <c r="CT33" s="942"/>
      <c r="CU33" s="942"/>
      <c r="CV33" s="942"/>
      <c r="CW33" s="942"/>
      <c r="CX33" s="942"/>
      <c r="CY33" s="942"/>
      <c r="CZ33" s="942"/>
      <c r="DA33" s="942"/>
      <c r="DB33" s="942"/>
      <c r="DC33" s="942"/>
      <c r="DD33" s="942"/>
      <c r="DE33" s="942"/>
      <c r="DF33" s="942"/>
      <c r="DG33" s="942"/>
      <c r="DH33" s="942"/>
      <c r="DI33" s="942"/>
      <c r="DJ33" s="942"/>
      <c r="DK33" s="942"/>
      <c r="DL33" s="942"/>
      <c r="DM33" s="942"/>
      <c r="DN33" s="942"/>
      <c r="DO33" s="942"/>
      <c r="DP33" s="942"/>
      <c r="DQ33" s="942"/>
      <c r="DR33" s="942"/>
      <c r="DS33" s="942"/>
      <c r="DT33" s="942"/>
      <c r="DU33" s="942"/>
      <c r="DV33" s="942"/>
      <c r="DW33" s="942"/>
      <c r="DX33" s="942"/>
      <c r="DY33" s="942"/>
      <c r="DZ33" s="958"/>
    </row>
    <row r="34" spans="1:130" s="959" customFormat="1" ht="18" customHeight="1" x14ac:dyDescent="0.2">
      <c r="A34" s="1016" t="s">
        <v>1081</v>
      </c>
      <c r="B34" s="1017">
        <v>2700</v>
      </c>
      <c r="C34" s="963">
        <f>'[1]2018 - 12-ZÁLOHA'!L303</f>
        <v>5225</v>
      </c>
      <c r="D34" s="963">
        <f>'[1]2018 - 12-ZÁLOHA'!M303</f>
        <v>5124</v>
      </c>
      <c r="E34" s="994">
        <f t="shared" si="2"/>
        <v>189.77777777777777</v>
      </c>
      <c r="F34" s="1018">
        <f t="shared" si="1"/>
        <v>98.066985645933016</v>
      </c>
      <c r="G34" s="942"/>
      <c r="H34" s="942"/>
      <c r="I34" s="942"/>
      <c r="J34" s="942"/>
      <c r="K34" s="942"/>
      <c r="L34" s="942"/>
      <c r="M34" s="942"/>
      <c r="N34" s="942"/>
      <c r="O34" s="942"/>
      <c r="P34" s="942"/>
      <c r="Q34" s="942"/>
      <c r="R34" s="942"/>
      <c r="S34" s="942"/>
      <c r="T34" s="942"/>
      <c r="U34" s="942"/>
      <c r="V34" s="942"/>
      <c r="W34" s="942"/>
      <c r="X34" s="942"/>
      <c r="Y34" s="942"/>
      <c r="Z34" s="942"/>
      <c r="AA34" s="942"/>
      <c r="AB34" s="942"/>
      <c r="AC34" s="942"/>
      <c r="AD34" s="942"/>
      <c r="AE34" s="942"/>
      <c r="AF34" s="942"/>
      <c r="AG34" s="942"/>
      <c r="AH34" s="942"/>
      <c r="AI34" s="942"/>
      <c r="AJ34" s="942"/>
      <c r="AK34" s="942"/>
      <c r="AL34" s="942"/>
      <c r="AM34" s="942"/>
      <c r="AN34" s="942"/>
      <c r="AO34" s="942"/>
      <c r="AP34" s="942"/>
      <c r="AQ34" s="942"/>
      <c r="AR34" s="942"/>
      <c r="AS34" s="942"/>
      <c r="AT34" s="942"/>
      <c r="AU34" s="942"/>
      <c r="AV34" s="942"/>
      <c r="AW34" s="942"/>
      <c r="AX34" s="942"/>
      <c r="AY34" s="942"/>
      <c r="AZ34" s="942"/>
      <c r="BA34" s="942"/>
      <c r="BB34" s="942"/>
      <c r="BC34" s="942"/>
      <c r="BD34" s="942"/>
      <c r="BE34" s="942"/>
      <c r="BF34" s="942"/>
      <c r="BG34" s="942"/>
      <c r="BH34" s="942"/>
      <c r="BI34" s="942"/>
      <c r="BJ34" s="942"/>
      <c r="BK34" s="942"/>
      <c r="BL34" s="942"/>
      <c r="BM34" s="942"/>
      <c r="BN34" s="942"/>
      <c r="BO34" s="942"/>
      <c r="BP34" s="942"/>
      <c r="BQ34" s="942"/>
      <c r="BR34" s="942"/>
      <c r="BS34" s="942"/>
      <c r="BT34" s="942"/>
      <c r="BU34" s="942"/>
      <c r="BV34" s="942"/>
      <c r="BW34" s="942"/>
      <c r="BX34" s="942"/>
      <c r="BY34" s="942"/>
      <c r="BZ34" s="942"/>
      <c r="CA34" s="942"/>
      <c r="CB34" s="942"/>
      <c r="CC34" s="942"/>
      <c r="CD34" s="942"/>
      <c r="CE34" s="942"/>
      <c r="CF34" s="942"/>
      <c r="CG34" s="942"/>
      <c r="CH34" s="942"/>
      <c r="CI34" s="942"/>
      <c r="CJ34" s="942"/>
      <c r="CK34" s="942"/>
      <c r="CL34" s="942"/>
      <c r="CM34" s="942"/>
      <c r="CN34" s="942"/>
      <c r="CO34" s="942"/>
      <c r="CP34" s="942"/>
      <c r="CQ34" s="942"/>
      <c r="CR34" s="942"/>
      <c r="CS34" s="942"/>
      <c r="CT34" s="942"/>
      <c r="CU34" s="942"/>
      <c r="CV34" s="942"/>
      <c r="CW34" s="942"/>
      <c r="CX34" s="942"/>
      <c r="CY34" s="942"/>
      <c r="CZ34" s="942"/>
      <c r="DA34" s="942"/>
      <c r="DB34" s="942"/>
      <c r="DC34" s="942"/>
      <c r="DD34" s="942"/>
      <c r="DE34" s="942"/>
      <c r="DF34" s="942"/>
      <c r="DG34" s="942"/>
      <c r="DH34" s="942"/>
      <c r="DI34" s="942"/>
      <c r="DJ34" s="942"/>
      <c r="DK34" s="942"/>
      <c r="DL34" s="942"/>
      <c r="DM34" s="942"/>
      <c r="DN34" s="942"/>
      <c r="DO34" s="942"/>
      <c r="DP34" s="942"/>
      <c r="DQ34" s="942"/>
      <c r="DR34" s="942"/>
      <c r="DS34" s="942"/>
      <c r="DT34" s="942"/>
      <c r="DU34" s="942"/>
      <c r="DV34" s="942"/>
      <c r="DW34" s="942"/>
      <c r="DX34" s="942"/>
      <c r="DY34" s="942"/>
      <c r="DZ34" s="958"/>
    </row>
    <row r="35" spans="1:130" s="959" customFormat="1" ht="18" customHeight="1" x14ac:dyDescent="0.2">
      <c r="A35" s="1019" t="s">
        <v>913</v>
      </c>
      <c r="B35" s="1015">
        <v>31664</v>
      </c>
      <c r="C35" s="963">
        <f>'[1]2018 - 12-ZÁLOHA'!L305</f>
        <v>52971</v>
      </c>
      <c r="D35" s="963">
        <f>'[1]2018 - 12-ZÁLOHA'!M305</f>
        <v>52969</v>
      </c>
      <c r="E35" s="991">
        <f t="shared" si="2"/>
        <v>167.28461344113188</v>
      </c>
      <c r="F35" s="1018">
        <f t="shared" si="1"/>
        <v>99.996224349172195</v>
      </c>
      <c r="G35" s="942"/>
      <c r="H35" s="942"/>
      <c r="I35" s="942"/>
      <c r="J35" s="942"/>
      <c r="K35" s="942"/>
      <c r="L35" s="942"/>
      <c r="M35" s="942"/>
      <c r="N35" s="942"/>
      <c r="O35" s="942"/>
      <c r="P35" s="942"/>
      <c r="Q35" s="942"/>
      <c r="R35" s="942"/>
      <c r="S35" s="942"/>
      <c r="T35" s="942"/>
      <c r="U35" s="942"/>
      <c r="V35" s="942"/>
      <c r="W35" s="942"/>
      <c r="X35" s="942"/>
      <c r="Y35" s="942"/>
      <c r="Z35" s="942"/>
      <c r="AA35" s="942"/>
      <c r="AB35" s="942"/>
      <c r="AC35" s="942"/>
      <c r="AD35" s="942"/>
      <c r="AE35" s="942"/>
      <c r="AF35" s="942"/>
      <c r="AG35" s="942"/>
      <c r="AH35" s="942"/>
      <c r="AI35" s="942"/>
      <c r="AJ35" s="942"/>
      <c r="AK35" s="942"/>
      <c r="AL35" s="942"/>
      <c r="AM35" s="942"/>
      <c r="AN35" s="942"/>
      <c r="AO35" s="942"/>
      <c r="AP35" s="942"/>
      <c r="AQ35" s="942"/>
      <c r="AR35" s="942"/>
      <c r="AS35" s="942"/>
      <c r="AT35" s="942"/>
      <c r="AU35" s="942"/>
      <c r="AV35" s="942"/>
      <c r="AW35" s="942"/>
      <c r="AX35" s="942"/>
      <c r="AY35" s="942"/>
      <c r="AZ35" s="942"/>
      <c r="BA35" s="942"/>
      <c r="BB35" s="942"/>
      <c r="BC35" s="942"/>
      <c r="BD35" s="942"/>
      <c r="BE35" s="942"/>
      <c r="BF35" s="942"/>
      <c r="BG35" s="942"/>
      <c r="BH35" s="942"/>
      <c r="BI35" s="942"/>
      <c r="BJ35" s="942"/>
      <c r="BK35" s="942"/>
      <c r="BL35" s="942"/>
      <c r="BM35" s="942"/>
      <c r="BN35" s="942"/>
      <c r="BO35" s="942"/>
      <c r="BP35" s="942"/>
      <c r="BQ35" s="942"/>
      <c r="BR35" s="942"/>
      <c r="BS35" s="942"/>
      <c r="BT35" s="942"/>
      <c r="BU35" s="942"/>
      <c r="BV35" s="942"/>
      <c r="BW35" s="942"/>
      <c r="BX35" s="942"/>
      <c r="BY35" s="942"/>
      <c r="BZ35" s="942"/>
      <c r="CA35" s="942"/>
      <c r="CB35" s="942"/>
      <c r="CC35" s="942"/>
      <c r="CD35" s="942"/>
      <c r="CE35" s="942"/>
      <c r="CF35" s="942"/>
      <c r="CG35" s="942"/>
      <c r="CH35" s="942"/>
      <c r="CI35" s="942"/>
      <c r="CJ35" s="942"/>
      <c r="CK35" s="942"/>
      <c r="CL35" s="942"/>
      <c r="CM35" s="942"/>
      <c r="CN35" s="942"/>
      <c r="CO35" s="942"/>
      <c r="CP35" s="942"/>
      <c r="CQ35" s="942"/>
      <c r="CR35" s="942"/>
      <c r="CS35" s="942"/>
      <c r="CT35" s="942"/>
      <c r="CU35" s="942"/>
      <c r="CV35" s="942"/>
      <c r="CW35" s="942"/>
      <c r="CX35" s="942"/>
      <c r="CY35" s="942"/>
      <c r="CZ35" s="942"/>
      <c r="DA35" s="942"/>
      <c r="DB35" s="942"/>
      <c r="DC35" s="942"/>
      <c r="DD35" s="942"/>
      <c r="DE35" s="942"/>
      <c r="DF35" s="942"/>
      <c r="DG35" s="942"/>
      <c r="DH35" s="942"/>
      <c r="DI35" s="942"/>
      <c r="DJ35" s="942"/>
      <c r="DK35" s="942"/>
      <c r="DL35" s="942"/>
      <c r="DM35" s="942"/>
      <c r="DN35" s="942"/>
      <c r="DO35" s="942"/>
      <c r="DP35" s="942"/>
      <c r="DQ35" s="942"/>
      <c r="DR35" s="942"/>
      <c r="DS35" s="942"/>
      <c r="DT35" s="942"/>
      <c r="DU35" s="942"/>
      <c r="DV35" s="942"/>
      <c r="DW35" s="942"/>
      <c r="DX35" s="942"/>
      <c r="DY35" s="942"/>
      <c r="DZ35" s="958"/>
    </row>
    <row r="36" spans="1:130" s="959" customFormat="1" ht="18" customHeight="1" thickBot="1" x14ac:dyDescent="0.25">
      <c r="A36" s="954" t="s">
        <v>921</v>
      </c>
      <c r="B36" s="1020">
        <v>2200</v>
      </c>
      <c r="C36" s="963">
        <f>'[1]2018 - 12-ZÁLOHA'!L309</f>
        <v>3275</v>
      </c>
      <c r="D36" s="963">
        <f>'[1]2018 - 12-ZÁLOHA'!M309</f>
        <v>828</v>
      </c>
      <c r="E36" s="991">
        <f t="shared" si="2"/>
        <v>37.636363636363633</v>
      </c>
      <c r="F36" s="1018">
        <f t="shared" si="1"/>
        <v>25.282442748091604</v>
      </c>
      <c r="G36" s="942"/>
      <c r="H36" s="942"/>
      <c r="I36" s="942"/>
      <c r="J36" s="942"/>
      <c r="K36" s="942"/>
      <c r="L36" s="942"/>
      <c r="M36" s="942"/>
      <c r="N36" s="942"/>
      <c r="O36" s="942"/>
      <c r="P36" s="942"/>
      <c r="Q36" s="942"/>
      <c r="R36" s="942"/>
      <c r="S36" s="942"/>
      <c r="T36" s="942"/>
      <c r="U36" s="942"/>
      <c r="V36" s="942"/>
      <c r="W36" s="942"/>
      <c r="X36" s="942"/>
      <c r="Y36" s="942"/>
      <c r="Z36" s="942"/>
      <c r="AA36" s="942"/>
      <c r="AB36" s="942"/>
      <c r="AC36" s="942"/>
      <c r="AD36" s="942"/>
      <c r="AE36" s="942"/>
      <c r="AF36" s="942"/>
      <c r="AG36" s="942"/>
      <c r="AH36" s="942"/>
      <c r="AI36" s="942"/>
      <c r="AJ36" s="942"/>
      <c r="AK36" s="942"/>
      <c r="AL36" s="942"/>
      <c r="AM36" s="942"/>
      <c r="AN36" s="942"/>
      <c r="AO36" s="942"/>
      <c r="AP36" s="942"/>
      <c r="AQ36" s="942"/>
      <c r="AR36" s="942"/>
      <c r="AS36" s="942"/>
      <c r="AT36" s="942"/>
      <c r="AU36" s="942"/>
      <c r="AV36" s="942"/>
      <c r="AW36" s="942"/>
      <c r="AX36" s="942"/>
      <c r="AY36" s="942"/>
      <c r="AZ36" s="942"/>
      <c r="BA36" s="942"/>
      <c r="BB36" s="942"/>
      <c r="BC36" s="942"/>
      <c r="BD36" s="942"/>
      <c r="BE36" s="942"/>
      <c r="BF36" s="942"/>
      <c r="BG36" s="942"/>
      <c r="BH36" s="942"/>
      <c r="BI36" s="942"/>
      <c r="BJ36" s="942"/>
      <c r="BK36" s="942"/>
      <c r="BL36" s="942"/>
      <c r="BM36" s="942"/>
      <c r="BN36" s="942"/>
      <c r="BO36" s="942"/>
      <c r="BP36" s="942"/>
      <c r="BQ36" s="942"/>
      <c r="BR36" s="942"/>
      <c r="BS36" s="942"/>
      <c r="BT36" s="942"/>
      <c r="BU36" s="942"/>
      <c r="BV36" s="942"/>
      <c r="BW36" s="942"/>
      <c r="BX36" s="942"/>
      <c r="BY36" s="942"/>
      <c r="BZ36" s="942"/>
      <c r="CA36" s="942"/>
      <c r="CB36" s="942"/>
      <c r="CC36" s="942"/>
      <c r="CD36" s="942"/>
      <c r="CE36" s="942"/>
      <c r="CF36" s="942"/>
      <c r="CG36" s="942"/>
      <c r="CH36" s="942"/>
      <c r="CI36" s="942"/>
      <c r="CJ36" s="942"/>
      <c r="CK36" s="942"/>
      <c r="CL36" s="942"/>
      <c r="CM36" s="942"/>
      <c r="CN36" s="942"/>
      <c r="CO36" s="942"/>
      <c r="CP36" s="942"/>
      <c r="CQ36" s="942"/>
      <c r="CR36" s="942"/>
      <c r="CS36" s="942"/>
      <c r="CT36" s="942"/>
      <c r="CU36" s="942"/>
      <c r="CV36" s="942"/>
      <c r="CW36" s="942"/>
      <c r="CX36" s="942"/>
      <c r="CY36" s="942"/>
      <c r="CZ36" s="942"/>
      <c r="DA36" s="942"/>
      <c r="DB36" s="942"/>
      <c r="DC36" s="942"/>
      <c r="DD36" s="942"/>
      <c r="DE36" s="942"/>
      <c r="DF36" s="942"/>
      <c r="DG36" s="942"/>
      <c r="DH36" s="942"/>
      <c r="DI36" s="942"/>
      <c r="DJ36" s="942"/>
      <c r="DK36" s="942"/>
      <c r="DL36" s="942"/>
      <c r="DM36" s="942"/>
      <c r="DN36" s="942"/>
      <c r="DO36" s="942"/>
      <c r="DP36" s="942"/>
      <c r="DQ36" s="942"/>
      <c r="DR36" s="942"/>
      <c r="DS36" s="942"/>
      <c r="DT36" s="942"/>
      <c r="DU36" s="942"/>
      <c r="DV36" s="942"/>
      <c r="DW36" s="942"/>
      <c r="DX36" s="942"/>
      <c r="DY36" s="942"/>
      <c r="DZ36" s="958"/>
    </row>
    <row r="37" spans="1:130" s="989" customFormat="1" ht="18.75" customHeight="1" thickBot="1" x14ac:dyDescent="0.25">
      <c r="A37" s="1021" t="s">
        <v>1077</v>
      </c>
      <c r="B37" s="949">
        <f>SUM(B38:B40)</f>
        <v>39538</v>
      </c>
      <c r="C37" s="949">
        <f>SUM(C38:C40)</f>
        <v>11050</v>
      </c>
      <c r="D37" s="949">
        <f>SUM(D38:D40)</f>
        <v>10199</v>
      </c>
      <c r="E37" s="950">
        <f t="shared" si="2"/>
        <v>25.795437300824524</v>
      </c>
      <c r="F37" s="951">
        <f t="shared" si="1"/>
        <v>92.298642533936643</v>
      </c>
      <c r="G37" s="987"/>
      <c r="H37" s="987"/>
      <c r="I37" s="987"/>
      <c r="J37" s="987"/>
      <c r="K37" s="987"/>
      <c r="L37" s="987"/>
      <c r="M37" s="987"/>
      <c r="N37" s="987"/>
      <c r="O37" s="987"/>
      <c r="P37" s="987"/>
      <c r="Q37" s="987"/>
      <c r="R37" s="987"/>
      <c r="S37" s="987"/>
      <c r="T37" s="987"/>
      <c r="U37" s="987"/>
      <c r="V37" s="987"/>
      <c r="W37" s="987"/>
      <c r="X37" s="987"/>
      <c r="Y37" s="987"/>
      <c r="Z37" s="987"/>
      <c r="AA37" s="987"/>
      <c r="AB37" s="987"/>
      <c r="AC37" s="987"/>
      <c r="AD37" s="987"/>
      <c r="AE37" s="987"/>
      <c r="AF37" s="987"/>
      <c r="AG37" s="987"/>
      <c r="AH37" s="987"/>
      <c r="AI37" s="987"/>
      <c r="AJ37" s="987"/>
      <c r="AK37" s="987"/>
      <c r="AL37" s="987"/>
      <c r="AM37" s="987"/>
      <c r="AN37" s="987"/>
      <c r="AO37" s="987"/>
      <c r="AP37" s="987"/>
      <c r="AQ37" s="987"/>
      <c r="AR37" s="987"/>
      <c r="AS37" s="987"/>
      <c r="AT37" s="987"/>
      <c r="AU37" s="987"/>
      <c r="AV37" s="987"/>
      <c r="AW37" s="987"/>
      <c r="AX37" s="987"/>
      <c r="AY37" s="987"/>
      <c r="AZ37" s="987"/>
      <c r="BA37" s="987"/>
      <c r="BB37" s="987"/>
      <c r="BC37" s="987"/>
      <c r="BD37" s="987"/>
      <c r="BE37" s="987"/>
      <c r="BF37" s="987"/>
      <c r="BG37" s="987"/>
      <c r="BH37" s="987"/>
      <c r="BI37" s="987"/>
      <c r="BJ37" s="987"/>
      <c r="BK37" s="987"/>
      <c r="BL37" s="987"/>
      <c r="BM37" s="987"/>
      <c r="BN37" s="987"/>
      <c r="BO37" s="987"/>
      <c r="BP37" s="987"/>
      <c r="BQ37" s="987"/>
      <c r="BR37" s="987"/>
      <c r="BS37" s="987"/>
      <c r="BT37" s="987"/>
      <c r="BU37" s="987"/>
      <c r="BV37" s="987"/>
      <c r="BW37" s="987"/>
      <c r="BX37" s="987"/>
      <c r="BY37" s="987"/>
      <c r="BZ37" s="987"/>
      <c r="CA37" s="987"/>
      <c r="CB37" s="987"/>
      <c r="CC37" s="987"/>
      <c r="CD37" s="987"/>
      <c r="CE37" s="987"/>
      <c r="CF37" s="987"/>
      <c r="CG37" s="987"/>
      <c r="CH37" s="987"/>
      <c r="CI37" s="987"/>
      <c r="CJ37" s="987"/>
      <c r="CK37" s="987"/>
      <c r="CL37" s="987"/>
      <c r="CM37" s="987"/>
      <c r="CN37" s="987"/>
      <c r="CO37" s="987"/>
      <c r="CP37" s="987"/>
      <c r="CQ37" s="987"/>
      <c r="CR37" s="987"/>
      <c r="CS37" s="987"/>
      <c r="CT37" s="987"/>
      <c r="CU37" s="987"/>
      <c r="CV37" s="987"/>
      <c r="CW37" s="987"/>
      <c r="CX37" s="987"/>
      <c r="CY37" s="987"/>
      <c r="CZ37" s="987"/>
      <c r="DA37" s="987"/>
      <c r="DB37" s="987"/>
      <c r="DC37" s="987"/>
      <c r="DD37" s="987"/>
      <c r="DE37" s="987"/>
      <c r="DF37" s="987"/>
      <c r="DG37" s="987"/>
      <c r="DH37" s="987"/>
      <c r="DI37" s="987"/>
      <c r="DJ37" s="987"/>
      <c r="DK37" s="987"/>
      <c r="DL37" s="987"/>
      <c r="DM37" s="987"/>
      <c r="DN37" s="987"/>
      <c r="DO37" s="987"/>
      <c r="DP37" s="987"/>
      <c r="DQ37" s="987"/>
      <c r="DR37" s="987"/>
      <c r="DS37" s="987"/>
      <c r="DT37" s="987"/>
      <c r="DU37" s="987"/>
      <c r="DV37" s="987"/>
      <c r="DW37" s="987"/>
      <c r="DX37" s="987"/>
      <c r="DY37" s="987"/>
      <c r="DZ37" s="988"/>
    </row>
    <row r="38" spans="1:130" s="959" customFormat="1" ht="25.5" customHeight="1" x14ac:dyDescent="0.2">
      <c r="A38" s="1022" t="s">
        <v>934</v>
      </c>
      <c r="B38" s="1023">
        <v>36448</v>
      </c>
      <c r="C38" s="963">
        <f>'[1]2018 - 12-ZÁLOHA'!L316</f>
        <v>6218</v>
      </c>
      <c r="D38" s="963">
        <v>5367</v>
      </c>
      <c r="E38" s="991">
        <f t="shared" si="2"/>
        <v>14.725087796312556</v>
      </c>
      <c r="F38" s="1018">
        <f t="shared" si="1"/>
        <v>86.313927307816016</v>
      </c>
      <c r="G38" s="942"/>
      <c r="H38" s="942"/>
      <c r="I38" s="942"/>
      <c r="J38" s="942"/>
      <c r="K38" s="942"/>
      <c r="L38" s="942"/>
      <c r="M38" s="942"/>
      <c r="N38" s="942"/>
      <c r="O38" s="942"/>
      <c r="P38" s="942"/>
      <c r="Q38" s="942"/>
      <c r="R38" s="942"/>
      <c r="S38" s="942"/>
      <c r="T38" s="942"/>
      <c r="U38" s="942"/>
      <c r="V38" s="942"/>
      <c r="W38" s="942"/>
      <c r="X38" s="942"/>
      <c r="Y38" s="942"/>
      <c r="Z38" s="942"/>
      <c r="AA38" s="942"/>
      <c r="AB38" s="942"/>
      <c r="AC38" s="942"/>
      <c r="AD38" s="942"/>
      <c r="AE38" s="942"/>
      <c r="AF38" s="942"/>
      <c r="AG38" s="942"/>
      <c r="AH38" s="942"/>
      <c r="AI38" s="942"/>
      <c r="AJ38" s="942"/>
      <c r="AK38" s="942"/>
      <c r="AL38" s="942"/>
      <c r="AM38" s="942"/>
      <c r="AN38" s="942"/>
      <c r="AO38" s="942"/>
      <c r="AP38" s="942"/>
      <c r="AQ38" s="942"/>
      <c r="AR38" s="942"/>
      <c r="AS38" s="942"/>
      <c r="AT38" s="942"/>
      <c r="AU38" s="942"/>
      <c r="AV38" s="942"/>
      <c r="AW38" s="942"/>
      <c r="AX38" s="942"/>
      <c r="AY38" s="942"/>
      <c r="AZ38" s="942"/>
      <c r="BA38" s="942"/>
      <c r="BB38" s="942"/>
      <c r="BC38" s="942"/>
      <c r="BD38" s="942"/>
      <c r="BE38" s="942"/>
      <c r="BF38" s="942"/>
      <c r="BG38" s="942"/>
      <c r="BH38" s="942"/>
      <c r="BI38" s="942"/>
      <c r="BJ38" s="942"/>
      <c r="BK38" s="942"/>
      <c r="BL38" s="942"/>
      <c r="BM38" s="942"/>
      <c r="BN38" s="942"/>
      <c r="BO38" s="942"/>
      <c r="BP38" s="942"/>
      <c r="BQ38" s="942"/>
      <c r="BR38" s="942"/>
      <c r="BS38" s="942"/>
      <c r="BT38" s="942"/>
      <c r="BU38" s="942"/>
      <c r="BV38" s="942"/>
      <c r="BW38" s="942"/>
      <c r="BX38" s="942"/>
      <c r="BY38" s="942"/>
      <c r="BZ38" s="942"/>
      <c r="CA38" s="942"/>
      <c r="CB38" s="942"/>
      <c r="CC38" s="942"/>
      <c r="CD38" s="942"/>
      <c r="CE38" s="942"/>
      <c r="CF38" s="942"/>
      <c r="CG38" s="942"/>
      <c r="CH38" s="942"/>
      <c r="CI38" s="942"/>
      <c r="CJ38" s="942"/>
      <c r="CK38" s="942"/>
      <c r="CL38" s="942"/>
      <c r="CM38" s="942"/>
      <c r="CN38" s="942"/>
      <c r="CO38" s="942"/>
      <c r="CP38" s="942"/>
      <c r="CQ38" s="942"/>
      <c r="CR38" s="942"/>
      <c r="CS38" s="942"/>
      <c r="CT38" s="942"/>
      <c r="CU38" s="942"/>
      <c r="CV38" s="942"/>
      <c r="CW38" s="942"/>
      <c r="CX38" s="942"/>
      <c r="CY38" s="942"/>
      <c r="CZ38" s="942"/>
      <c r="DA38" s="942"/>
      <c r="DB38" s="942"/>
      <c r="DC38" s="942"/>
      <c r="DD38" s="942"/>
      <c r="DE38" s="942"/>
      <c r="DF38" s="942"/>
      <c r="DG38" s="942"/>
      <c r="DH38" s="942"/>
      <c r="DI38" s="942"/>
      <c r="DJ38" s="942"/>
      <c r="DK38" s="942"/>
      <c r="DL38" s="942"/>
      <c r="DM38" s="942"/>
      <c r="DN38" s="942"/>
      <c r="DO38" s="942"/>
      <c r="DP38" s="942"/>
      <c r="DQ38" s="942"/>
      <c r="DR38" s="942"/>
      <c r="DS38" s="942"/>
      <c r="DT38" s="942"/>
      <c r="DU38" s="942"/>
      <c r="DV38" s="942"/>
      <c r="DW38" s="942"/>
      <c r="DX38" s="942"/>
      <c r="DY38" s="942"/>
      <c r="DZ38" s="958"/>
    </row>
    <row r="39" spans="1:130" s="959" customFormat="1" ht="28.5" customHeight="1" x14ac:dyDescent="0.2">
      <c r="A39" s="1024" t="s">
        <v>982</v>
      </c>
      <c r="B39" s="1015">
        <v>1000</v>
      </c>
      <c r="C39" s="963">
        <f>'[1]2018 - 12-ZÁLOHA'!L333</f>
        <v>71</v>
      </c>
      <c r="D39" s="963">
        <f>'[1]2018 - 12-ZÁLOHA'!M333</f>
        <v>71</v>
      </c>
      <c r="E39" s="994">
        <f t="shared" si="2"/>
        <v>7.1</v>
      </c>
      <c r="F39" s="1018">
        <f t="shared" si="1"/>
        <v>100</v>
      </c>
      <c r="G39" s="942"/>
      <c r="H39" s="942"/>
      <c r="I39" s="942"/>
      <c r="J39" s="942"/>
      <c r="K39" s="942"/>
      <c r="L39" s="942"/>
      <c r="M39" s="942"/>
      <c r="N39" s="942"/>
      <c r="O39" s="942"/>
      <c r="P39" s="942"/>
      <c r="Q39" s="942"/>
      <c r="R39" s="942"/>
      <c r="S39" s="942"/>
      <c r="T39" s="942"/>
      <c r="U39" s="942"/>
      <c r="V39" s="942"/>
      <c r="W39" s="942"/>
      <c r="X39" s="942"/>
      <c r="Y39" s="942"/>
      <c r="Z39" s="942"/>
      <c r="AA39" s="942"/>
      <c r="AB39" s="942"/>
      <c r="AC39" s="942"/>
      <c r="AD39" s="942"/>
      <c r="AE39" s="942"/>
      <c r="AF39" s="942"/>
      <c r="AG39" s="942"/>
      <c r="AH39" s="942"/>
      <c r="AI39" s="942"/>
      <c r="AJ39" s="942"/>
      <c r="AK39" s="942"/>
      <c r="AL39" s="942"/>
      <c r="AM39" s="942"/>
      <c r="AN39" s="942"/>
      <c r="AO39" s="942"/>
      <c r="AP39" s="942"/>
      <c r="AQ39" s="942"/>
      <c r="AR39" s="942"/>
      <c r="AS39" s="942"/>
      <c r="AT39" s="942"/>
      <c r="AU39" s="942"/>
      <c r="AV39" s="942"/>
      <c r="AW39" s="942"/>
      <c r="AX39" s="942"/>
      <c r="AY39" s="942"/>
      <c r="AZ39" s="942"/>
      <c r="BA39" s="942"/>
      <c r="BB39" s="942"/>
      <c r="BC39" s="942"/>
      <c r="BD39" s="942"/>
      <c r="BE39" s="942"/>
      <c r="BF39" s="942"/>
      <c r="BG39" s="942"/>
      <c r="BH39" s="942"/>
      <c r="BI39" s="942"/>
      <c r="BJ39" s="942"/>
      <c r="BK39" s="942"/>
      <c r="BL39" s="942"/>
      <c r="BM39" s="942"/>
      <c r="BN39" s="942"/>
      <c r="BO39" s="942"/>
      <c r="BP39" s="942"/>
      <c r="BQ39" s="942"/>
      <c r="BR39" s="942"/>
      <c r="BS39" s="942"/>
      <c r="BT39" s="942"/>
      <c r="BU39" s="942"/>
      <c r="BV39" s="942"/>
      <c r="BW39" s="942"/>
      <c r="BX39" s="942"/>
      <c r="BY39" s="942"/>
      <c r="BZ39" s="942"/>
      <c r="CA39" s="942"/>
      <c r="CB39" s="942"/>
      <c r="CC39" s="942"/>
      <c r="CD39" s="942"/>
      <c r="CE39" s="942"/>
      <c r="CF39" s="942"/>
      <c r="CG39" s="942"/>
      <c r="CH39" s="942"/>
      <c r="CI39" s="942"/>
      <c r="CJ39" s="942"/>
      <c r="CK39" s="942"/>
      <c r="CL39" s="942"/>
      <c r="CM39" s="942"/>
      <c r="CN39" s="942"/>
      <c r="CO39" s="942"/>
      <c r="CP39" s="942"/>
      <c r="CQ39" s="942"/>
      <c r="CR39" s="942"/>
      <c r="CS39" s="942"/>
      <c r="CT39" s="942"/>
      <c r="CU39" s="942"/>
      <c r="CV39" s="942"/>
      <c r="CW39" s="942"/>
      <c r="CX39" s="942"/>
      <c r="CY39" s="942"/>
      <c r="CZ39" s="942"/>
      <c r="DA39" s="942"/>
      <c r="DB39" s="942"/>
      <c r="DC39" s="942"/>
      <c r="DD39" s="942"/>
      <c r="DE39" s="942"/>
      <c r="DF39" s="942"/>
      <c r="DG39" s="942"/>
      <c r="DH39" s="942"/>
      <c r="DI39" s="942"/>
      <c r="DJ39" s="942"/>
      <c r="DK39" s="942"/>
      <c r="DL39" s="942"/>
      <c r="DM39" s="942"/>
      <c r="DN39" s="942"/>
      <c r="DO39" s="942"/>
      <c r="DP39" s="942"/>
      <c r="DQ39" s="942"/>
      <c r="DR39" s="942"/>
      <c r="DS39" s="942"/>
      <c r="DT39" s="942"/>
      <c r="DU39" s="942"/>
      <c r="DV39" s="942"/>
      <c r="DW39" s="942"/>
      <c r="DX39" s="942"/>
      <c r="DY39" s="942"/>
      <c r="DZ39" s="958"/>
    </row>
    <row r="40" spans="1:130" s="959" customFormat="1" ht="28.5" customHeight="1" thickBot="1" x14ac:dyDescent="0.25">
      <c r="A40" s="1025" t="s">
        <v>985</v>
      </c>
      <c r="B40" s="1015">
        <v>2090</v>
      </c>
      <c r="C40" s="963">
        <f>'[1]2018 - 12-ZÁLOHA'!L335</f>
        <v>4761</v>
      </c>
      <c r="D40" s="963">
        <f>'[1]2018 - 12-ZÁLOHA'!M335</f>
        <v>4761</v>
      </c>
      <c r="E40" s="994">
        <f t="shared" si="2"/>
        <v>227.79904306220095</v>
      </c>
      <c r="F40" s="1000">
        <f t="shared" si="1"/>
        <v>100</v>
      </c>
      <c r="G40" s="942"/>
      <c r="H40" s="942"/>
      <c r="I40" s="942"/>
      <c r="J40" s="942"/>
      <c r="K40" s="942"/>
      <c r="L40" s="942"/>
      <c r="M40" s="942"/>
      <c r="N40" s="942"/>
      <c r="O40" s="942"/>
      <c r="P40" s="942"/>
      <c r="Q40" s="942"/>
      <c r="R40" s="942"/>
      <c r="S40" s="942"/>
      <c r="T40" s="942"/>
      <c r="U40" s="942"/>
      <c r="V40" s="942"/>
      <c r="W40" s="942"/>
      <c r="X40" s="942"/>
      <c r="Y40" s="942"/>
      <c r="Z40" s="942"/>
      <c r="AA40" s="942"/>
      <c r="AB40" s="942"/>
      <c r="AC40" s="942"/>
      <c r="AD40" s="942"/>
      <c r="AE40" s="942"/>
      <c r="AF40" s="942"/>
      <c r="AG40" s="942"/>
      <c r="AH40" s="942"/>
      <c r="AI40" s="942"/>
      <c r="AJ40" s="942"/>
      <c r="AK40" s="942"/>
      <c r="AL40" s="942"/>
      <c r="AM40" s="942"/>
      <c r="AN40" s="942"/>
      <c r="AO40" s="942"/>
      <c r="AP40" s="942"/>
      <c r="AQ40" s="942"/>
      <c r="AR40" s="942"/>
      <c r="AS40" s="942"/>
      <c r="AT40" s="942"/>
      <c r="AU40" s="942"/>
      <c r="AV40" s="942"/>
      <c r="AW40" s="942"/>
      <c r="AX40" s="942"/>
      <c r="AY40" s="942"/>
      <c r="AZ40" s="942"/>
      <c r="BA40" s="942"/>
      <c r="BB40" s="942"/>
      <c r="BC40" s="942"/>
      <c r="BD40" s="942"/>
      <c r="BE40" s="942"/>
      <c r="BF40" s="942"/>
      <c r="BG40" s="942"/>
      <c r="BH40" s="942"/>
      <c r="BI40" s="942"/>
      <c r="BJ40" s="942"/>
      <c r="BK40" s="942"/>
      <c r="BL40" s="942"/>
      <c r="BM40" s="942"/>
      <c r="BN40" s="942"/>
      <c r="BO40" s="942"/>
      <c r="BP40" s="942"/>
      <c r="BQ40" s="942"/>
      <c r="BR40" s="942"/>
      <c r="BS40" s="942"/>
      <c r="BT40" s="942"/>
      <c r="BU40" s="942"/>
      <c r="BV40" s="942"/>
      <c r="BW40" s="942"/>
      <c r="BX40" s="942"/>
      <c r="BY40" s="942"/>
      <c r="BZ40" s="942"/>
      <c r="CA40" s="942"/>
      <c r="CB40" s="942"/>
      <c r="CC40" s="942"/>
      <c r="CD40" s="942"/>
      <c r="CE40" s="942"/>
      <c r="CF40" s="942"/>
      <c r="CG40" s="942"/>
      <c r="CH40" s="942"/>
      <c r="CI40" s="942"/>
      <c r="CJ40" s="942"/>
      <c r="CK40" s="942"/>
      <c r="CL40" s="942"/>
      <c r="CM40" s="942"/>
      <c r="CN40" s="942"/>
      <c r="CO40" s="942"/>
      <c r="CP40" s="942"/>
      <c r="CQ40" s="942"/>
      <c r="CR40" s="942"/>
      <c r="CS40" s="942"/>
      <c r="CT40" s="942"/>
      <c r="CU40" s="942"/>
      <c r="CV40" s="942"/>
      <c r="CW40" s="942"/>
      <c r="CX40" s="942"/>
      <c r="CY40" s="942"/>
      <c r="CZ40" s="942"/>
      <c r="DA40" s="942"/>
      <c r="DB40" s="942"/>
      <c r="DC40" s="942"/>
      <c r="DD40" s="942"/>
      <c r="DE40" s="942"/>
      <c r="DF40" s="942"/>
      <c r="DG40" s="942"/>
      <c r="DH40" s="942"/>
      <c r="DI40" s="942"/>
      <c r="DJ40" s="942"/>
      <c r="DK40" s="942"/>
      <c r="DL40" s="942"/>
      <c r="DM40" s="942"/>
      <c r="DN40" s="942"/>
      <c r="DO40" s="942"/>
      <c r="DP40" s="942"/>
      <c r="DQ40" s="942"/>
      <c r="DR40" s="942"/>
      <c r="DS40" s="942"/>
      <c r="DT40" s="942"/>
      <c r="DU40" s="942"/>
      <c r="DV40" s="942"/>
      <c r="DW40" s="942"/>
      <c r="DX40" s="942"/>
      <c r="DY40" s="942"/>
      <c r="DZ40" s="958"/>
    </row>
    <row r="41" spans="1:130" s="989" customFormat="1" ht="18.75" customHeight="1" thickBot="1" x14ac:dyDescent="0.25">
      <c r="A41" s="960" t="s">
        <v>1078</v>
      </c>
      <c r="B41" s="949">
        <f>SUM(B42:B43)</f>
        <v>43273</v>
      </c>
      <c r="C41" s="949">
        <f>SUM(C42:C43)</f>
        <v>30469</v>
      </c>
      <c r="D41" s="949">
        <f>SUM(D42:D43)</f>
        <v>29899</v>
      </c>
      <c r="E41" s="950">
        <f t="shared" si="2"/>
        <v>69.093892265384881</v>
      </c>
      <c r="F41" s="951">
        <f t="shared" si="1"/>
        <v>98.129246119006211</v>
      </c>
      <c r="G41" s="987"/>
      <c r="H41" s="987"/>
      <c r="I41" s="987"/>
      <c r="J41" s="987"/>
      <c r="K41" s="987"/>
      <c r="L41" s="987"/>
      <c r="M41" s="987"/>
      <c r="N41" s="987"/>
      <c r="O41" s="987"/>
      <c r="P41" s="987"/>
      <c r="Q41" s="987"/>
      <c r="R41" s="987"/>
      <c r="S41" s="987"/>
      <c r="T41" s="987"/>
      <c r="U41" s="987"/>
      <c r="V41" s="987"/>
      <c r="W41" s="987"/>
      <c r="X41" s="987"/>
      <c r="Y41" s="987"/>
      <c r="Z41" s="987"/>
      <c r="AA41" s="987"/>
      <c r="AB41" s="987"/>
      <c r="AC41" s="987"/>
      <c r="AD41" s="987"/>
      <c r="AE41" s="987"/>
      <c r="AF41" s="987"/>
      <c r="AG41" s="987"/>
      <c r="AH41" s="987"/>
      <c r="AI41" s="987"/>
      <c r="AJ41" s="987"/>
      <c r="AK41" s="987"/>
      <c r="AL41" s="987"/>
      <c r="AM41" s="987"/>
      <c r="AN41" s="987"/>
      <c r="AO41" s="987"/>
      <c r="AP41" s="987"/>
      <c r="AQ41" s="987"/>
      <c r="AR41" s="987"/>
      <c r="AS41" s="987"/>
      <c r="AT41" s="987"/>
      <c r="AU41" s="987"/>
      <c r="AV41" s="987"/>
      <c r="AW41" s="987"/>
      <c r="AX41" s="987"/>
      <c r="AY41" s="987"/>
      <c r="AZ41" s="987"/>
      <c r="BA41" s="987"/>
      <c r="BB41" s="987"/>
      <c r="BC41" s="987"/>
      <c r="BD41" s="987"/>
      <c r="BE41" s="987"/>
      <c r="BF41" s="987"/>
      <c r="BG41" s="987"/>
      <c r="BH41" s="987"/>
      <c r="BI41" s="987"/>
      <c r="BJ41" s="987"/>
      <c r="BK41" s="987"/>
      <c r="BL41" s="987"/>
      <c r="BM41" s="987"/>
      <c r="BN41" s="987"/>
      <c r="BO41" s="987"/>
      <c r="BP41" s="987"/>
      <c r="BQ41" s="987"/>
      <c r="BR41" s="987"/>
      <c r="BS41" s="987"/>
      <c r="BT41" s="987"/>
      <c r="BU41" s="987"/>
      <c r="BV41" s="987"/>
      <c r="BW41" s="987"/>
      <c r="BX41" s="987"/>
      <c r="BY41" s="987"/>
      <c r="BZ41" s="987"/>
      <c r="CA41" s="987"/>
      <c r="CB41" s="987"/>
      <c r="CC41" s="987"/>
      <c r="CD41" s="987"/>
      <c r="CE41" s="987"/>
      <c r="CF41" s="987"/>
      <c r="CG41" s="987"/>
      <c r="CH41" s="987"/>
      <c r="CI41" s="987"/>
      <c r="CJ41" s="987"/>
      <c r="CK41" s="987"/>
      <c r="CL41" s="987"/>
      <c r="CM41" s="987"/>
      <c r="CN41" s="987"/>
      <c r="CO41" s="987"/>
      <c r="CP41" s="987"/>
      <c r="CQ41" s="987"/>
      <c r="CR41" s="987"/>
      <c r="CS41" s="987"/>
      <c r="CT41" s="987"/>
      <c r="CU41" s="987"/>
      <c r="CV41" s="987"/>
      <c r="CW41" s="987"/>
      <c r="CX41" s="987"/>
      <c r="CY41" s="987"/>
      <c r="CZ41" s="987"/>
      <c r="DA41" s="987"/>
      <c r="DB41" s="987"/>
      <c r="DC41" s="987"/>
      <c r="DD41" s="987"/>
      <c r="DE41" s="987"/>
      <c r="DF41" s="987"/>
      <c r="DG41" s="987"/>
      <c r="DH41" s="987"/>
      <c r="DI41" s="987"/>
      <c r="DJ41" s="987"/>
      <c r="DK41" s="987"/>
      <c r="DL41" s="987"/>
      <c r="DM41" s="987"/>
      <c r="DN41" s="987"/>
      <c r="DO41" s="987"/>
      <c r="DP41" s="987"/>
      <c r="DQ41" s="987"/>
      <c r="DR41" s="987"/>
      <c r="DS41" s="987"/>
      <c r="DT41" s="987"/>
      <c r="DU41" s="987"/>
      <c r="DV41" s="987"/>
      <c r="DW41" s="987"/>
      <c r="DX41" s="987"/>
      <c r="DY41" s="987"/>
      <c r="DZ41" s="988"/>
    </row>
    <row r="42" spans="1:130" s="959" customFormat="1" ht="27.75" customHeight="1" x14ac:dyDescent="0.2">
      <c r="A42" s="1026" t="s">
        <v>989</v>
      </c>
      <c r="B42" s="1027">
        <v>1000</v>
      </c>
      <c r="C42" s="963">
        <f>'[1]2018 - 12-ZÁLOHA'!L338</f>
        <v>708</v>
      </c>
      <c r="D42" s="963">
        <v>708</v>
      </c>
      <c r="E42" s="1028">
        <f t="shared" si="2"/>
        <v>70.8</v>
      </c>
      <c r="F42" s="1029">
        <f t="shared" si="1"/>
        <v>100</v>
      </c>
      <c r="G42" s="942"/>
      <c r="H42" s="942"/>
      <c r="I42" s="942"/>
      <c r="J42" s="942"/>
      <c r="K42" s="942"/>
      <c r="L42" s="942"/>
      <c r="M42" s="942"/>
      <c r="N42" s="942"/>
      <c r="O42" s="942"/>
      <c r="P42" s="942"/>
      <c r="Q42" s="942"/>
      <c r="R42" s="942"/>
      <c r="S42" s="942"/>
      <c r="T42" s="942"/>
      <c r="U42" s="942"/>
      <c r="V42" s="942"/>
      <c r="W42" s="942"/>
      <c r="X42" s="942"/>
      <c r="Y42" s="942"/>
      <c r="Z42" s="942"/>
      <c r="AA42" s="942"/>
      <c r="AB42" s="942"/>
      <c r="AC42" s="942"/>
      <c r="AD42" s="942"/>
      <c r="AE42" s="942"/>
      <c r="AF42" s="942"/>
      <c r="AG42" s="942"/>
      <c r="AH42" s="942"/>
      <c r="AI42" s="942"/>
      <c r="AJ42" s="942"/>
      <c r="AK42" s="942"/>
      <c r="AL42" s="942"/>
      <c r="AM42" s="942"/>
      <c r="AN42" s="942"/>
      <c r="AO42" s="942"/>
      <c r="AP42" s="942"/>
      <c r="AQ42" s="942"/>
      <c r="AR42" s="942"/>
      <c r="AS42" s="942"/>
      <c r="AT42" s="942"/>
      <c r="AU42" s="942"/>
      <c r="AV42" s="942"/>
      <c r="AW42" s="942"/>
      <c r="AX42" s="942"/>
      <c r="AY42" s="942"/>
      <c r="AZ42" s="942"/>
      <c r="BA42" s="942"/>
      <c r="BB42" s="942"/>
      <c r="BC42" s="942"/>
      <c r="BD42" s="942"/>
      <c r="BE42" s="942"/>
      <c r="BF42" s="942"/>
      <c r="BG42" s="942"/>
      <c r="BH42" s="942"/>
      <c r="BI42" s="942"/>
      <c r="BJ42" s="942"/>
      <c r="BK42" s="942"/>
      <c r="BL42" s="942"/>
      <c r="BM42" s="942"/>
      <c r="BN42" s="942"/>
      <c r="BO42" s="942"/>
      <c r="BP42" s="942"/>
      <c r="BQ42" s="942"/>
      <c r="BR42" s="942"/>
      <c r="BS42" s="942"/>
      <c r="BT42" s="942"/>
      <c r="BU42" s="942"/>
      <c r="BV42" s="942"/>
      <c r="BW42" s="942"/>
      <c r="BX42" s="942"/>
      <c r="BY42" s="942"/>
      <c r="BZ42" s="942"/>
      <c r="CA42" s="942"/>
      <c r="CB42" s="942"/>
      <c r="CC42" s="942"/>
      <c r="CD42" s="942"/>
      <c r="CE42" s="942"/>
      <c r="CF42" s="942"/>
      <c r="CG42" s="942"/>
      <c r="CH42" s="942"/>
      <c r="CI42" s="942"/>
      <c r="CJ42" s="942"/>
      <c r="CK42" s="942"/>
      <c r="CL42" s="942"/>
      <c r="CM42" s="942"/>
      <c r="CN42" s="942"/>
      <c r="CO42" s="942"/>
      <c r="CP42" s="942"/>
      <c r="CQ42" s="942"/>
      <c r="CR42" s="942"/>
      <c r="CS42" s="942"/>
      <c r="CT42" s="942"/>
      <c r="CU42" s="942"/>
      <c r="CV42" s="942"/>
      <c r="CW42" s="942"/>
      <c r="CX42" s="942"/>
      <c r="CY42" s="942"/>
      <c r="CZ42" s="942"/>
      <c r="DA42" s="942"/>
      <c r="DB42" s="942"/>
      <c r="DC42" s="942"/>
      <c r="DD42" s="942"/>
      <c r="DE42" s="942"/>
      <c r="DF42" s="942"/>
      <c r="DG42" s="942"/>
      <c r="DH42" s="942"/>
      <c r="DI42" s="942"/>
      <c r="DJ42" s="942"/>
      <c r="DK42" s="942"/>
      <c r="DL42" s="942"/>
      <c r="DM42" s="942"/>
      <c r="DN42" s="942"/>
      <c r="DO42" s="942"/>
      <c r="DP42" s="942"/>
      <c r="DQ42" s="942"/>
      <c r="DR42" s="942"/>
      <c r="DS42" s="942"/>
      <c r="DT42" s="942"/>
      <c r="DU42" s="942"/>
      <c r="DV42" s="942"/>
      <c r="DW42" s="942"/>
      <c r="DX42" s="942"/>
      <c r="DY42" s="942"/>
      <c r="DZ42" s="958"/>
    </row>
    <row r="43" spans="1:130" s="959" customFormat="1" ht="27.75" customHeight="1" thickBot="1" x14ac:dyDescent="0.25">
      <c r="A43" s="1030" t="s">
        <v>992</v>
      </c>
      <c r="B43" s="1031">
        <v>42273</v>
      </c>
      <c r="C43" s="963">
        <f>'[1]2018 - 12-ZÁLOHA'!L340</f>
        <v>29761</v>
      </c>
      <c r="D43" s="964">
        <v>29191</v>
      </c>
      <c r="E43" s="1032">
        <f t="shared" si="2"/>
        <v>69.053532987959215</v>
      </c>
      <c r="F43" s="1033">
        <f t="shared" si="1"/>
        <v>98.084741776149997</v>
      </c>
      <c r="G43" s="942"/>
      <c r="H43" s="942"/>
      <c r="I43" s="942"/>
      <c r="J43" s="942"/>
      <c r="K43" s="942"/>
      <c r="L43" s="942"/>
      <c r="M43" s="942"/>
      <c r="N43" s="942"/>
      <c r="O43" s="942"/>
      <c r="P43" s="942"/>
      <c r="Q43" s="942"/>
      <c r="R43" s="942"/>
      <c r="S43" s="942"/>
      <c r="T43" s="942"/>
      <c r="U43" s="942"/>
      <c r="V43" s="942"/>
      <c r="W43" s="942"/>
      <c r="X43" s="942"/>
      <c r="Y43" s="942"/>
      <c r="Z43" s="942"/>
      <c r="AA43" s="942"/>
      <c r="AB43" s="942"/>
      <c r="AC43" s="942"/>
      <c r="AD43" s="942"/>
      <c r="AE43" s="942"/>
      <c r="AF43" s="942"/>
      <c r="AG43" s="942"/>
      <c r="AH43" s="942"/>
      <c r="AI43" s="942"/>
      <c r="AJ43" s="942"/>
      <c r="AK43" s="942"/>
      <c r="AL43" s="942"/>
      <c r="AM43" s="942"/>
      <c r="AN43" s="942"/>
      <c r="AO43" s="942"/>
      <c r="AP43" s="942"/>
      <c r="AQ43" s="942"/>
      <c r="AR43" s="942"/>
      <c r="AS43" s="942"/>
      <c r="AT43" s="942"/>
      <c r="AU43" s="942"/>
      <c r="AV43" s="942"/>
      <c r="AW43" s="942"/>
      <c r="AX43" s="942"/>
      <c r="AY43" s="942"/>
      <c r="AZ43" s="942"/>
      <c r="BA43" s="942"/>
      <c r="BB43" s="942"/>
      <c r="BC43" s="942"/>
      <c r="BD43" s="942"/>
      <c r="BE43" s="942"/>
      <c r="BF43" s="942"/>
      <c r="BG43" s="942"/>
      <c r="BH43" s="942"/>
      <c r="BI43" s="942"/>
      <c r="BJ43" s="942"/>
      <c r="BK43" s="942"/>
      <c r="BL43" s="942"/>
      <c r="BM43" s="942"/>
      <c r="BN43" s="942"/>
      <c r="BO43" s="942"/>
      <c r="BP43" s="942"/>
      <c r="BQ43" s="942"/>
      <c r="BR43" s="942"/>
      <c r="BS43" s="942"/>
      <c r="BT43" s="942"/>
      <c r="BU43" s="942"/>
      <c r="BV43" s="942"/>
      <c r="BW43" s="942"/>
      <c r="BX43" s="942"/>
      <c r="BY43" s="942"/>
      <c r="BZ43" s="942"/>
      <c r="CA43" s="942"/>
      <c r="CB43" s="942"/>
      <c r="CC43" s="942"/>
      <c r="CD43" s="942"/>
      <c r="CE43" s="942"/>
      <c r="CF43" s="942"/>
      <c r="CG43" s="942"/>
      <c r="CH43" s="942"/>
      <c r="CI43" s="942"/>
      <c r="CJ43" s="942"/>
      <c r="CK43" s="942"/>
      <c r="CL43" s="942"/>
      <c r="CM43" s="942"/>
      <c r="CN43" s="942"/>
      <c r="CO43" s="942"/>
      <c r="CP43" s="942"/>
      <c r="CQ43" s="942"/>
      <c r="CR43" s="942"/>
      <c r="CS43" s="942"/>
      <c r="CT43" s="942"/>
      <c r="CU43" s="942"/>
      <c r="CV43" s="942"/>
      <c r="CW43" s="942"/>
      <c r="CX43" s="942"/>
      <c r="CY43" s="942"/>
      <c r="CZ43" s="942"/>
      <c r="DA43" s="942"/>
      <c r="DB43" s="942"/>
      <c r="DC43" s="942"/>
      <c r="DD43" s="942"/>
      <c r="DE43" s="942"/>
      <c r="DF43" s="942"/>
      <c r="DG43" s="942"/>
      <c r="DH43" s="942"/>
      <c r="DI43" s="942"/>
      <c r="DJ43" s="942"/>
      <c r="DK43" s="942"/>
      <c r="DL43" s="942"/>
      <c r="DM43" s="942"/>
      <c r="DN43" s="942"/>
      <c r="DO43" s="942"/>
      <c r="DP43" s="942"/>
      <c r="DQ43" s="942"/>
      <c r="DR43" s="942"/>
      <c r="DS43" s="942"/>
      <c r="DT43" s="942"/>
      <c r="DU43" s="942"/>
      <c r="DV43" s="942"/>
      <c r="DW43" s="942"/>
      <c r="DX43" s="942"/>
      <c r="DY43" s="942"/>
      <c r="DZ43" s="958"/>
    </row>
    <row r="44" spans="1:130" s="989" customFormat="1" ht="18.75" customHeight="1" thickBot="1" x14ac:dyDescent="0.25">
      <c r="A44" s="1034" t="s">
        <v>1079</v>
      </c>
      <c r="B44" s="1035">
        <f>SUM(B45:B46)</f>
        <v>546200</v>
      </c>
      <c r="C44" s="1035">
        <f>SUM(C45:C46)</f>
        <v>37648</v>
      </c>
      <c r="D44" s="1035">
        <f>SUM(D45:D46)</f>
        <v>36451</v>
      </c>
      <c r="E44" s="1036">
        <f t="shared" si="2"/>
        <v>6.67356279751007</v>
      </c>
      <c r="F44" s="1037">
        <f t="shared" si="1"/>
        <v>96.820548236294087</v>
      </c>
      <c r="G44" s="987"/>
      <c r="H44" s="987"/>
      <c r="I44" s="987"/>
      <c r="J44" s="987"/>
      <c r="K44" s="987"/>
      <c r="L44" s="987"/>
      <c r="M44" s="987"/>
      <c r="N44" s="987"/>
      <c r="O44" s="987"/>
      <c r="P44" s="987"/>
      <c r="Q44" s="987"/>
      <c r="R44" s="987"/>
      <c r="S44" s="987"/>
      <c r="T44" s="987"/>
      <c r="U44" s="987"/>
      <c r="V44" s="987"/>
      <c r="W44" s="987"/>
      <c r="X44" s="987"/>
      <c r="Y44" s="987"/>
      <c r="Z44" s="987"/>
      <c r="AA44" s="987"/>
      <c r="AB44" s="987"/>
      <c r="AC44" s="987"/>
      <c r="AD44" s="987"/>
      <c r="AE44" s="987"/>
      <c r="AF44" s="987"/>
      <c r="AG44" s="987"/>
      <c r="AH44" s="987"/>
      <c r="AI44" s="987"/>
      <c r="AJ44" s="987"/>
      <c r="AK44" s="987"/>
      <c r="AL44" s="987"/>
      <c r="AM44" s="987"/>
      <c r="AN44" s="987"/>
      <c r="AO44" s="987"/>
      <c r="AP44" s="987"/>
      <c r="AQ44" s="987"/>
      <c r="AR44" s="987"/>
      <c r="AS44" s="987"/>
      <c r="AT44" s="987"/>
      <c r="AU44" s="987"/>
      <c r="AV44" s="987"/>
      <c r="AW44" s="987"/>
      <c r="AX44" s="987"/>
      <c r="AY44" s="987"/>
      <c r="AZ44" s="987"/>
      <c r="BA44" s="987"/>
      <c r="BB44" s="987"/>
      <c r="BC44" s="987"/>
      <c r="BD44" s="987"/>
      <c r="BE44" s="987"/>
      <c r="BF44" s="987"/>
      <c r="BG44" s="987"/>
      <c r="BH44" s="987"/>
      <c r="BI44" s="987"/>
      <c r="BJ44" s="987"/>
      <c r="BK44" s="987"/>
      <c r="BL44" s="987"/>
      <c r="BM44" s="987"/>
      <c r="BN44" s="987"/>
      <c r="BO44" s="987"/>
      <c r="BP44" s="987"/>
      <c r="BQ44" s="987"/>
      <c r="BR44" s="987"/>
      <c r="BS44" s="987"/>
      <c r="BT44" s="987"/>
      <c r="BU44" s="987"/>
      <c r="BV44" s="987"/>
      <c r="BW44" s="987"/>
      <c r="BX44" s="987"/>
      <c r="BY44" s="987"/>
      <c r="BZ44" s="987"/>
      <c r="CA44" s="987"/>
      <c r="CB44" s="987"/>
      <c r="CC44" s="987"/>
      <c r="CD44" s="987"/>
      <c r="CE44" s="987"/>
      <c r="CF44" s="987"/>
      <c r="CG44" s="987"/>
      <c r="CH44" s="987"/>
      <c r="CI44" s="987"/>
      <c r="CJ44" s="987"/>
      <c r="CK44" s="987"/>
      <c r="CL44" s="987"/>
      <c r="CM44" s="987"/>
      <c r="CN44" s="987"/>
      <c r="CO44" s="987"/>
      <c r="CP44" s="987"/>
      <c r="CQ44" s="987"/>
      <c r="CR44" s="987"/>
      <c r="CS44" s="987"/>
      <c r="CT44" s="987"/>
      <c r="CU44" s="987"/>
      <c r="CV44" s="987"/>
      <c r="CW44" s="987"/>
      <c r="CX44" s="987"/>
      <c r="CY44" s="987"/>
      <c r="CZ44" s="987"/>
      <c r="DA44" s="987"/>
      <c r="DB44" s="987"/>
      <c r="DC44" s="987"/>
      <c r="DD44" s="987"/>
      <c r="DE44" s="987"/>
      <c r="DF44" s="987"/>
      <c r="DG44" s="987"/>
      <c r="DH44" s="987"/>
      <c r="DI44" s="987"/>
      <c r="DJ44" s="987"/>
      <c r="DK44" s="987"/>
      <c r="DL44" s="987"/>
      <c r="DM44" s="987"/>
      <c r="DN44" s="987"/>
      <c r="DO44" s="987"/>
      <c r="DP44" s="987"/>
      <c r="DQ44" s="987"/>
      <c r="DR44" s="987"/>
      <c r="DS44" s="987"/>
      <c r="DT44" s="987"/>
      <c r="DU44" s="987"/>
      <c r="DV44" s="987"/>
      <c r="DW44" s="987"/>
      <c r="DX44" s="987"/>
      <c r="DY44" s="987"/>
      <c r="DZ44" s="988"/>
    </row>
    <row r="45" spans="1:130" s="959" customFormat="1" ht="18" customHeight="1" x14ac:dyDescent="0.2">
      <c r="A45" s="1038" t="s">
        <v>1012</v>
      </c>
      <c r="B45" s="1027">
        <v>37685</v>
      </c>
      <c r="C45" s="963">
        <f>'[1]2018 - 12-ZÁLOHA'!L349</f>
        <v>37648</v>
      </c>
      <c r="D45" s="963">
        <v>36451</v>
      </c>
      <c r="E45" s="1028">
        <f t="shared" si="2"/>
        <v>96.725487594533632</v>
      </c>
      <c r="F45" s="1029">
        <f t="shared" si="1"/>
        <v>96.820548236294087</v>
      </c>
      <c r="G45" s="942"/>
      <c r="H45" s="942"/>
      <c r="I45" s="942"/>
      <c r="J45" s="942"/>
      <c r="K45" s="942"/>
      <c r="L45" s="942"/>
      <c r="M45" s="942"/>
      <c r="N45" s="942"/>
      <c r="O45" s="942"/>
      <c r="P45" s="942"/>
      <c r="Q45" s="942"/>
      <c r="R45" s="942"/>
      <c r="S45" s="942"/>
      <c r="T45" s="942"/>
      <c r="U45" s="942"/>
      <c r="V45" s="942"/>
      <c r="W45" s="942"/>
      <c r="X45" s="942"/>
      <c r="Y45" s="942"/>
      <c r="Z45" s="942"/>
      <c r="AA45" s="942"/>
      <c r="AB45" s="942"/>
      <c r="AC45" s="942"/>
      <c r="AD45" s="942"/>
      <c r="AE45" s="942"/>
      <c r="AF45" s="942"/>
      <c r="AG45" s="942"/>
      <c r="AH45" s="942"/>
      <c r="AI45" s="942"/>
      <c r="AJ45" s="942"/>
      <c r="AK45" s="942"/>
      <c r="AL45" s="942"/>
      <c r="AM45" s="942"/>
      <c r="AN45" s="942"/>
      <c r="AO45" s="942"/>
      <c r="AP45" s="942"/>
      <c r="AQ45" s="942"/>
      <c r="AR45" s="942"/>
      <c r="AS45" s="942"/>
      <c r="AT45" s="942"/>
      <c r="AU45" s="942"/>
      <c r="AV45" s="942"/>
      <c r="AW45" s="942"/>
      <c r="AX45" s="942"/>
      <c r="AY45" s="942"/>
      <c r="AZ45" s="942"/>
      <c r="BA45" s="942"/>
      <c r="BB45" s="942"/>
      <c r="BC45" s="942"/>
      <c r="BD45" s="942"/>
      <c r="BE45" s="942"/>
      <c r="BF45" s="942"/>
      <c r="BG45" s="942"/>
      <c r="BH45" s="942"/>
      <c r="BI45" s="942"/>
      <c r="BJ45" s="942"/>
      <c r="BK45" s="942"/>
      <c r="BL45" s="942"/>
      <c r="BM45" s="942"/>
      <c r="BN45" s="942"/>
      <c r="BO45" s="942"/>
      <c r="BP45" s="942"/>
      <c r="BQ45" s="942"/>
      <c r="BR45" s="942"/>
      <c r="BS45" s="942"/>
      <c r="BT45" s="942"/>
      <c r="BU45" s="942"/>
      <c r="BV45" s="942"/>
      <c r="BW45" s="942"/>
      <c r="BX45" s="942"/>
      <c r="BY45" s="942"/>
      <c r="BZ45" s="942"/>
      <c r="CA45" s="942"/>
      <c r="CB45" s="942"/>
      <c r="CC45" s="942"/>
      <c r="CD45" s="942"/>
      <c r="CE45" s="942"/>
      <c r="CF45" s="942"/>
      <c r="CG45" s="942"/>
      <c r="CH45" s="942"/>
      <c r="CI45" s="942"/>
      <c r="CJ45" s="942"/>
      <c r="CK45" s="942"/>
      <c r="CL45" s="942"/>
      <c r="CM45" s="942"/>
      <c r="CN45" s="942"/>
      <c r="CO45" s="942"/>
      <c r="CP45" s="942"/>
      <c r="CQ45" s="942"/>
      <c r="CR45" s="942"/>
      <c r="CS45" s="942"/>
      <c r="CT45" s="942"/>
      <c r="CU45" s="942"/>
      <c r="CV45" s="942"/>
      <c r="CW45" s="942"/>
      <c r="CX45" s="942"/>
      <c r="CY45" s="942"/>
      <c r="CZ45" s="942"/>
      <c r="DA45" s="942"/>
      <c r="DB45" s="942"/>
      <c r="DC45" s="942"/>
      <c r="DD45" s="942"/>
      <c r="DE45" s="942"/>
      <c r="DF45" s="942"/>
      <c r="DG45" s="942"/>
      <c r="DH45" s="942"/>
      <c r="DI45" s="942"/>
      <c r="DJ45" s="942"/>
      <c r="DK45" s="942"/>
      <c r="DL45" s="942"/>
      <c r="DM45" s="942"/>
      <c r="DN45" s="942"/>
      <c r="DO45" s="942"/>
      <c r="DP45" s="942"/>
      <c r="DQ45" s="942"/>
      <c r="DR45" s="942"/>
      <c r="DS45" s="942"/>
      <c r="DT45" s="942"/>
      <c r="DU45" s="942"/>
      <c r="DV45" s="942"/>
      <c r="DW45" s="942"/>
      <c r="DX45" s="942"/>
      <c r="DY45" s="942"/>
      <c r="DZ45" s="958"/>
    </row>
    <row r="46" spans="1:130" s="959" customFormat="1" ht="18" customHeight="1" thickBot="1" x14ac:dyDescent="0.25">
      <c r="A46" s="1039" t="s">
        <v>1035</v>
      </c>
      <c r="B46" s="1040">
        <v>508515</v>
      </c>
      <c r="C46" s="963">
        <f>'[1]2018 - 12-ZÁLOHA'!L359</f>
        <v>0</v>
      </c>
      <c r="D46" s="963">
        <f>'[1]2018 - 12-ZÁLOHA'!M359</f>
        <v>0</v>
      </c>
      <c r="E46" s="1041">
        <f t="shared" si="2"/>
        <v>0</v>
      </c>
      <c r="F46" s="1042" t="s">
        <v>44</v>
      </c>
      <c r="G46" s="942"/>
      <c r="H46" s="942"/>
      <c r="I46" s="942"/>
      <c r="J46" s="942"/>
      <c r="K46" s="942"/>
      <c r="L46" s="942"/>
      <c r="M46" s="942"/>
      <c r="N46" s="942"/>
      <c r="O46" s="942"/>
      <c r="P46" s="942"/>
      <c r="Q46" s="942"/>
      <c r="R46" s="942"/>
      <c r="S46" s="942"/>
      <c r="T46" s="942"/>
      <c r="U46" s="942"/>
      <c r="V46" s="942"/>
      <c r="W46" s="942"/>
      <c r="X46" s="942"/>
      <c r="Y46" s="942"/>
      <c r="Z46" s="942"/>
      <c r="AA46" s="942"/>
      <c r="AB46" s="942"/>
      <c r="AC46" s="942"/>
      <c r="AD46" s="942"/>
      <c r="AE46" s="942"/>
      <c r="AF46" s="942"/>
      <c r="AG46" s="942"/>
      <c r="AH46" s="942"/>
      <c r="AI46" s="942"/>
      <c r="AJ46" s="942"/>
      <c r="AK46" s="942"/>
      <c r="AL46" s="942"/>
      <c r="AM46" s="942"/>
      <c r="AN46" s="942"/>
      <c r="AO46" s="942"/>
      <c r="AP46" s="942"/>
      <c r="AQ46" s="942"/>
      <c r="AR46" s="942"/>
      <c r="AS46" s="942"/>
      <c r="AT46" s="942"/>
      <c r="AU46" s="942"/>
      <c r="AV46" s="942"/>
      <c r="AW46" s="942"/>
      <c r="AX46" s="942"/>
      <c r="AY46" s="942"/>
      <c r="AZ46" s="942"/>
      <c r="BA46" s="942"/>
      <c r="BB46" s="942"/>
      <c r="BC46" s="942"/>
      <c r="BD46" s="942"/>
      <c r="BE46" s="942"/>
      <c r="BF46" s="942"/>
      <c r="BG46" s="942"/>
      <c r="BH46" s="942"/>
      <c r="BI46" s="942"/>
      <c r="BJ46" s="942"/>
      <c r="BK46" s="942"/>
      <c r="BL46" s="942"/>
      <c r="BM46" s="942"/>
      <c r="BN46" s="942"/>
      <c r="BO46" s="942"/>
      <c r="BP46" s="942"/>
      <c r="BQ46" s="942"/>
      <c r="BR46" s="942"/>
      <c r="BS46" s="942"/>
      <c r="BT46" s="942"/>
      <c r="BU46" s="942"/>
      <c r="BV46" s="942"/>
      <c r="BW46" s="942"/>
      <c r="BX46" s="942"/>
      <c r="BY46" s="942"/>
      <c r="BZ46" s="942"/>
      <c r="CA46" s="942"/>
      <c r="CB46" s="942"/>
      <c r="CC46" s="942"/>
      <c r="CD46" s="942"/>
      <c r="CE46" s="942"/>
      <c r="CF46" s="942"/>
      <c r="CG46" s="942"/>
      <c r="CH46" s="942"/>
      <c r="CI46" s="942"/>
      <c r="CJ46" s="942"/>
      <c r="CK46" s="942"/>
      <c r="CL46" s="942"/>
      <c r="CM46" s="942"/>
      <c r="CN46" s="942"/>
      <c r="CO46" s="942"/>
      <c r="CP46" s="942"/>
      <c r="CQ46" s="942"/>
      <c r="CR46" s="942"/>
      <c r="CS46" s="942"/>
      <c r="CT46" s="942"/>
      <c r="CU46" s="942"/>
      <c r="CV46" s="942"/>
      <c r="CW46" s="942"/>
      <c r="CX46" s="942"/>
      <c r="CY46" s="942"/>
      <c r="CZ46" s="942"/>
      <c r="DA46" s="942"/>
      <c r="DB46" s="942"/>
      <c r="DC46" s="942"/>
      <c r="DD46" s="942"/>
      <c r="DE46" s="942"/>
      <c r="DF46" s="942"/>
      <c r="DG46" s="942"/>
      <c r="DH46" s="942"/>
      <c r="DI46" s="942"/>
      <c r="DJ46" s="942"/>
      <c r="DK46" s="942"/>
      <c r="DL46" s="942"/>
      <c r="DM46" s="942"/>
      <c r="DN46" s="942"/>
      <c r="DO46" s="942"/>
      <c r="DP46" s="942"/>
      <c r="DQ46" s="942"/>
      <c r="DR46" s="942"/>
      <c r="DS46" s="942"/>
      <c r="DT46" s="942"/>
      <c r="DU46" s="942"/>
      <c r="DV46" s="942"/>
      <c r="DW46" s="942"/>
      <c r="DX46" s="942"/>
      <c r="DY46" s="942"/>
      <c r="DZ46" s="958"/>
    </row>
    <row r="47" spans="1:130" s="1048" customFormat="1" ht="25.5" customHeight="1" thickBot="1" x14ac:dyDescent="0.35">
      <c r="A47" s="1043" t="s">
        <v>1080</v>
      </c>
      <c r="B47" s="1044">
        <f>SUM(B6+B8+B17+B37+B41+B44)</f>
        <v>1691675</v>
      </c>
      <c r="C47" s="1045">
        <f>SUM(C6+C8+C17+C37+C41+C44)</f>
        <v>666182</v>
      </c>
      <c r="D47" s="1045">
        <f>SUM(D6+D8+D17+D37+D41+D44)</f>
        <v>620754</v>
      </c>
      <c r="E47" s="1046">
        <f t="shared" si="2"/>
        <v>36.694636972231663</v>
      </c>
      <c r="F47" s="1047">
        <f t="shared" si="1"/>
        <v>93.180842472477494</v>
      </c>
      <c r="H47" s="1049"/>
    </row>
    <row r="48" spans="1:130" s="933" customFormat="1" ht="10.5" customHeight="1" thickTop="1" x14ac:dyDescent="0.2">
      <c r="A48" s="932"/>
      <c r="B48" s="932"/>
      <c r="C48" s="1050"/>
      <c r="D48" s="1050"/>
      <c r="E48" s="1051"/>
      <c r="F48" s="1051"/>
      <c r="H48" s="932"/>
    </row>
    <row r="49" spans="1:130" s="933" customFormat="1" ht="16.5" customHeight="1" x14ac:dyDescent="0.2">
      <c r="A49" s="1052"/>
      <c r="B49" s="932"/>
      <c r="C49" s="932"/>
      <c r="D49" s="932"/>
      <c r="E49" s="932"/>
      <c r="F49" s="932"/>
      <c r="G49" s="932"/>
      <c r="H49" s="932"/>
    </row>
    <row r="50" spans="1:130" x14ac:dyDescent="0.2">
      <c r="A50" s="932"/>
      <c r="B50" s="932"/>
      <c r="C50" s="1053"/>
      <c r="D50" s="1053"/>
    </row>
    <row r="51" spans="1:130" x14ac:dyDescent="0.2">
      <c r="B51" s="932"/>
    </row>
    <row r="52" spans="1:130" x14ac:dyDescent="0.2">
      <c r="A52" s="932"/>
      <c r="B52" s="932"/>
    </row>
    <row r="53" spans="1:130" x14ac:dyDescent="0.2">
      <c r="A53" s="932"/>
      <c r="B53" s="932"/>
    </row>
    <row r="54" spans="1:130" x14ac:dyDescent="0.2">
      <c r="A54" s="1054"/>
    </row>
    <row r="55" spans="1:130" x14ac:dyDescent="0.2">
      <c r="A55" s="1054"/>
    </row>
    <row r="56" spans="1:130" s="1054" customFormat="1" x14ac:dyDescent="0.2">
      <c r="F56" s="942"/>
      <c r="G56" s="942"/>
      <c r="H56" s="942"/>
      <c r="I56" s="942"/>
      <c r="J56" s="942"/>
      <c r="K56" s="942"/>
      <c r="L56" s="942"/>
      <c r="M56" s="942"/>
      <c r="N56" s="942"/>
      <c r="O56" s="942"/>
      <c r="P56" s="942"/>
      <c r="Q56" s="942"/>
      <c r="R56" s="942"/>
      <c r="S56" s="942"/>
      <c r="T56" s="942"/>
      <c r="U56" s="942"/>
      <c r="V56" s="942"/>
      <c r="W56" s="942"/>
      <c r="X56" s="942"/>
      <c r="Y56" s="942"/>
      <c r="Z56" s="942"/>
      <c r="AA56" s="942"/>
      <c r="AB56" s="942"/>
      <c r="AC56" s="942"/>
      <c r="AD56" s="942"/>
      <c r="AE56" s="942"/>
      <c r="AF56" s="942"/>
      <c r="AG56" s="942"/>
      <c r="AH56" s="942"/>
      <c r="AI56" s="942"/>
      <c r="AJ56" s="942"/>
      <c r="AK56" s="942"/>
      <c r="AL56" s="942"/>
      <c r="AM56" s="942"/>
      <c r="AN56" s="942"/>
      <c r="AO56" s="942"/>
      <c r="AP56" s="942"/>
      <c r="AQ56" s="942"/>
      <c r="AR56" s="942"/>
      <c r="AS56" s="942"/>
      <c r="AT56" s="942"/>
      <c r="AU56" s="942"/>
      <c r="AV56" s="942"/>
      <c r="AW56" s="942"/>
      <c r="AX56" s="942"/>
      <c r="AY56" s="942"/>
      <c r="AZ56" s="942"/>
      <c r="BA56" s="942"/>
      <c r="BB56" s="942"/>
      <c r="BC56" s="942"/>
      <c r="BD56" s="942"/>
      <c r="BE56" s="942"/>
      <c r="BF56" s="942"/>
      <c r="BG56" s="942"/>
      <c r="BH56" s="942"/>
      <c r="BI56" s="942"/>
      <c r="BJ56" s="942"/>
      <c r="BK56" s="942"/>
      <c r="BL56" s="942"/>
      <c r="BM56" s="942"/>
      <c r="BN56" s="942"/>
      <c r="BO56" s="942"/>
      <c r="BP56" s="942"/>
      <c r="BQ56" s="942"/>
      <c r="BR56" s="942"/>
      <c r="BS56" s="942"/>
      <c r="BT56" s="942"/>
      <c r="BU56" s="942"/>
      <c r="BV56" s="942"/>
      <c r="BW56" s="942"/>
      <c r="BX56" s="942"/>
      <c r="BY56" s="942"/>
      <c r="BZ56" s="942"/>
      <c r="CA56" s="942"/>
      <c r="CB56" s="942"/>
      <c r="CC56" s="942"/>
      <c r="CD56" s="942"/>
      <c r="CE56" s="942"/>
      <c r="CF56" s="942"/>
      <c r="CG56" s="942"/>
      <c r="CH56" s="942"/>
      <c r="CI56" s="942"/>
      <c r="CJ56" s="942"/>
      <c r="CK56" s="942"/>
      <c r="CL56" s="942"/>
      <c r="CM56" s="942"/>
      <c r="CN56" s="942"/>
      <c r="CO56" s="942"/>
      <c r="CP56" s="942"/>
      <c r="CQ56" s="942"/>
      <c r="CR56" s="942"/>
      <c r="CS56" s="942"/>
      <c r="CT56" s="942"/>
      <c r="CU56" s="942"/>
      <c r="CV56" s="942"/>
      <c r="CW56" s="942"/>
      <c r="CX56" s="942"/>
      <c r="CY56" s="942"/>
      <c r="CZ56" s="942"/>
      <c r="DA56" s="942"/>
      <c r="DB56" s="942"/>
      <c r="DC56" s="942"/>
      <c r="DD56" s="942"/>
      <c r="DE56" s="942"/>
      <c r="DF56" s="942"/>
      <c r="DG56" s="942"/>
      <c r="DH56" s="942"/>
      <c r="DI56" s="942"/>
      <c r="DJ56" s="942"/>
      <c r="DK56" s="942"/>
      <c r="DL56" s="942"/>
      <c r="DM56" s="942"/>
      <c r="DN56" s="942"/>
      <c r="DO56" s="942"/>
      <c r="DP56" s="942"/>
      <c r="DQ56" s="942"/>
      <c r="DR56" s="942"/>
      <c r="DS56" s="942"/>
      <c r="DT56" s="942"/>
      <c r="DU56" s="942"/>
      <c r="DV56" s="942"/>
      <c r="DW56" s="942"/>
      <c r="DX56" s="942"/>
      <c r="DY56" s="942"/>
      <c r="DZ56" s="1055"/>
    </row>
    <row r="57" spans="1:130" s="1054" customFormat="1" x14ac:dyDescent="0.2">
      <c r="F57" s="942"/>
      <c r="G57" s="942"/>
      <c r="H57" s="942"/>
      <c r="I57" s="942"/>
      <c r="J57" s="942"/>
      <c r="K57" s="942"/>
      <c r="L57" s="942"/>
      <c r="M57" s="942"/>
      <c r="N57" s="942"/>
      <c r="O57" s="942"/>
      <c r="P57" s="942"/>
      <c r="Q57" s="942"/>
      <c r="R57" s="942"/>
      <c r="S57" s="942"/>
      <c r="T57" s="942"/>
      <c r="U57" s="942"/>
      <c r="V57" s="942"/>
      <c r="W57" s="942"/>
      <c r="X57" s="942"/>
      <c r="Y57" s="942"/>
      <c r="Z57" s="942"/>
      <c r="AA57" s="942"/>
      <c r="AB57" s="942"/>
      <c r="AC57" s="942"/>
      <c r="AD57" s="942"/>
      <c r="AE57" s="942"/>
      <c r="AF57" s="942"/>
      <c r="AG57" s="942"/>
      <c r="AH57" s="942"/>
      <c r="AI57" s="942"/>
      <c r="AJ57" s="942"/>
      <c r="AK57" s="942"/>
      <c r="AL57" s="942"/>
      <c r="AM57" s="942"/>
      <c r="AN57" s="942"/>
      <c r="AO57" s="942"/>
      <c r="AP57" s="942"/>
      <c r="AQ57" s="942"/>
      <c r="AR57" s="942"/>
      <c r="AS57" s="942"/>
      <c r="AT57" s="942"/>
      <c r="AU57" s="942"/>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c r="BT57" s="942"/>
      <c r="BU57" s="942"/>
      <c r="BV57" s="942"/>
      <c r="BW57" s="942"/>
      <c r="BX57" s="942"/>
      <c r="BY57" s="942"/>
      <c r="BZ57" s="942"/>
      <c r="CA57" s="942"/>
      <c r="CB57" s="942"/>
      <c r="CC57" s="942"/>
      <c r="CD57" s="942"/>
      <c r="CE57" s="942"/>
      <c r="CF57" s="942"/>
      <c r="CG57" s="942"/>
      <c r="CH57" s="942"/>
      <c r="CI57" s="942"/>
      <c r="CJ57" s="942"/>
      <c r="CK57" s="942"/>
      <c r="CL57" s="942"/>
      <c r="CM57" s="942"/>
      <c r="CN57" s="942"/>
      <c r="CO57" s="942"/>
      <c r="CP57" s="942"/>
      <c r="CQ57" s="942"/>
      <c r="CR57" s="942"/>
      <c r="CS57" s="942"/>
      <c r="CT57" s="942"/>
      <c r="CU57" s="942"/>
      <c r="CV57" s="942"/>
      <c r="CW57" s="942"/>
      <c r="CX57" s="942"/>
      <c r="CY57" s="942"/>
      <c r="CZ57" s="942"/>
      <c r="DA57" s="942"/>
      <c r="DB57" s="942"/>
      <c r="DC57" s="942"/>
      <c r="DD57" s="942"/>
      <c r="DE57" s="942"/>
      <c r="DF57" s="942"/>
      <c r="DG57" s="942"/>
      <c r="DH57" s="942"/>
      <c r="DI57" s="942"/>
      <c r="DJ57" s="942"/>
      <c r="DK57" s="942"/>
      <c r="DL57" s="942"/>
      <c r="DM57" s="942"/>
      <c r="DN57" s="942"/>
      <c r="DO57" s="942"/>
      <c r="DP57" s="942"/>
      <c r="DQ57" s="942"/>
      <c r="DR57" s="942"/>
      <c r="DS57" s="942"/>
      <c r="DT57" s="942"/>
      <c r="DU57" s="942"/>
      <c r="DV57" s="942"/>
      <c r="DW57" s="942"/>
      <c r="DX57" s="942"/>
      <c r="DY57" s="942"/>
      <c r="DZ57" s="1055"/>
    </row>
    <row r="58" spans="1:130" s="1054" customFormat="1" x14ac:dyDescent="0.2">
      <c r="F58" s="942"/>
      <c r="G58" s="942"/>
      <c r="H58" s="942"/>
      <c r="I58" s="942"/>
      <c r="J58" s="942"/>
      <c r="K58" s="942"/>
      <c r="L58" s="942"/>
      <c r="M58" s="942"/>
      <c r="N58" s="942"/>
      <c r="O58" s="942"/>
      <c r="P58" s="942"/>
      <c r="Q58" s="942"/>
      <c r="R58" s="942"/>
      <c r="S58" s="942"/>
      <c r="T58" s="942"/>
      <c r="U58" s="942"/>
      <c r="V58" s="942"/>
      <c r="W58" s="942"/>
      <c r="X58" s="942"/>
      <c r="Y58" s="942"/>
      <c r="Z58" s="942"/>
      <c r="AA58" s="942"/>
      <c r="AB58" s="942"/>
      <c r="AC58" s="942"/>
      <c r="AD58" s="942"/>
      <c r="AE58" s="942"/>
      <c r="AF58" s="942"/>
      <c r="AG58" s="942"/>
      <c r="AH58" s="942"/>
      <c r="AI58" s="942"/>
      <c r="AJ58" s="942"/>
      <c r="AK58" s="942"/>
      <c r="AL58" s="942"/>
      <c r="AM58" s="942"/>
      <c r="AN58" s="942"/>
      <c r="AO58" s="942"/>
      <c r="AP58" s="942"/>
      <c r="AQ58" s="942"/>
      <c r="AR58" s="942"/>
      <c r="AS58" s="942"/>
      <c r="AT58" s="942"/>
      <c r="AU58" s="942"/>
      <c r="AV58" s="942"/>
      <c r="AW58" s="942"/>
      <c r="AX58" s="942"/>
      <c r="AY58" s="942"/>
      <c r="AZ58" s="942"/>
      <c r="BA58" s="942"/>
      <c r="BB58" s="942"/>
      <c r="BC58" s="942"/>
      <c r="BD58" s="942"/>
      <c r="BE58" s="942"/>
      <c r="BF58" s="942"/>
      <c r="BG58" s="942"/>
      <c r="BH58" s="942"/>
      <c r="BI58" s="942"/>
      <c r="BJ58" s="942"/>
      <c r="BK58" s="942"/>
      <c r="BL58" s="942"/>
      <c r="BM58" s="942"/>
      <c r="BN58" s="942"/>
      <c r="BO58" s="942"/>
      <c r="BP58" s="942"/>
      <c r="BQ58" s="942"/>
      <c r="BR58" s="942"/>
      <c r="BS58" s="942"/>
      <c r="BT58" s="942"/>
      <c r="BU58" s="942"/>
      <c r="BV58" s="942"/>
      <c r="BW58" s="942"/>
      <c r="BX58" s="942"/>
      <c r="BY58" s="942"/>
      <c r="BZ58" s="942"/>
      <c r="CA58" s="942"/>
      <c r="CB58" s="942"/>
      <c r="CC58" s="942"/>
      <c r="CD58" s="942"/>
      <c r="CE58" s="942"/>
      <c r="CF58" s="942"/>
      <c r="CG58" s="942"/>
      <c r="CH58" s="942"/>
      <c r="CI58" s="942"/>
      <c r="CJ58" s="942"/>
      <c r="CK58" s="942"/>
      <c r="CL58" s="942"/>
      <c r="CM58" s="942"/>
      <c r="CN58" s="942"/>
      <c r="CO58" s="942"/>
      <c r="CP58" s="942"/>
      <c r="CQ58" s="942"/>
      <c r="CR58" s="942"/>
      <c r="CS58" s="942"/>
      <c r="CT58" s="942"/>
      <c r="CU58" s="942"/>
      <c r="CV58" s="942"/>
      <c r="CW58" s="942"/>
      <c r="CX58" s="942"/>
      <c r="CY58" s="942"/>
      <c r="CZ58" s="942"/>
      <c r="DA58" s="942"/>
      <c r="DB58" s="942"/>
      <c r="DC58" s="942"/>
      <c r="DD58" s="942"/>
      <c r="DE58" s="942"/>
      <c r="DF58" s="942"/>
      <c r="DG58" s="942"/>
      <c r="DH58" s="942"/>
      <c r="DI58" s="942"/>
      <c r="DJ58" s="942"/>
      <c r="DK58" s="942"/>
      <c r="DL58" s="942"/>
      <c r="DM58" s="942"/>
      <c r="DN58" s="942"/>
      <c r="DO58" s="942"/>
      <c r="DP58" s="942"/>
      <c r="DQ58" s="942"/>
      <c r="DR58" s="942"/>
      <c r="DS58" s="942"/>
      <c r="DT58" s="942"/>
      <c r="DU58" s="942"/>
      <c r="DV58" s="942"/>
      <c r="DW58" s="942"/>
      <c r="DX58" s="942"/>
      <c r="DY58" s="942"/>
      <c r="DZ58" s="1055"/>
    </row>
    <row r="59" spans="1:130" s="1054" customFormat="1" x14ac:dyDescent="0.2">
      <c r="F59" s="942"/>
      <c r="G59" s="942"/>
      <c r="H59" s="942"/>
      <c r="I59" s="942"/>
      <c r="J59" s="942"/>
      <c r="K59" s="942"/>
      <c r="L59" s="942"/>
      <c r="M59" s="942"/>
      <c r="N59" s="942"/>
      <c r="O59" s="942"/>
      <c r="P59" s="942"/>
      <c r="Q59" s="942"/>
      <c r="R59" s="942"/>
      <c r="S59" s="942"/>
      <c r="T59" s="942"/>
      <c r="U59" s="942"/>
      <c r="V59" s="942"/>
      <c r="W59" s="942"/>
      <c r="X59" s="942"/>
      <c r="Y59" s="942"/>
      <c r="Z59" s="942"/>
      <c r="AA59" s="942"/>
      <c r="AB59" s="942"/>
      <c r="AC59" s="942"/>
      <c r="AD59" s="942"/>
      <c r="AE59" s="942"/>
      <c r="AF59" s="942"/>
      <c r="AG59" s="942"/>
      <c r="AH59" s="942"/>
      <c r="AI59" s="942"/>
      <c r="AJ59" s="942"/>
      <c r="AK59" s="942"/>
      <c r="AL59" s="942"/>
      <c r="AM59" s="942"/>
      <c r="AN59" s="942"/>
      <c r="AO59" s="942"/>
      <c r="AP59" s="942"/>
      <c r="AQ59" s="942"/>
      <c r="AR59" s="942"/>
      <c r="AS59" s="942"/>
      <c r="AT59" s="942"/>
      <c r="AU59" s="942"/>
      <c r="AV59" s="942"/>
      <c r="AW59" s="942"/>
      <c r="AX59" s="942"/>
      <c r="AY59" s="942"/>
      <c r="AZ59" s="942"/>
      <c r="BA59" s="942"/>
      <c r="BB59" s="942"/>
      <c r="BC59" s="942"/>
      <c r="BD59" s="942"/>
      <c r="BE59" s="942"/>
      <c r="BF59" s="942"/>
      <c r="BG59" s="942"/>
      <c r="BH59" s="942"/>
      <c r="BI59" s="942"/>
      <c r="BJ59" s="942"/>
      <c r="BK59" s="942"/>
      <c r="BL59" s="942"/>
      <c r="BM59" s="942"/>
      <c r="BN59" s="942"/>
      <c r="BO59" s="942"/>
      <c r="BP59" s="942"/>
      <c r="BQ59" s="942"/>
      <c r="BR59" s="942"/>
      <c r="BS59" s="942"/>
      <c r="BT59" s="942"/>
      <c r="BU59" s="942"/>
      <c r="BV59" s="942"/>
      <c r="BW59" s="942"/>
      <c r="BX59" s="942"/>
      <c r="BY59" s="942"/>
      <c r="BZ59" s="942"/>
      <c r="CA59" s="942"/>
      <c r="CB59" s="942"/>
      <c r="CC59" s="942"/>
      <c r="CD59" s="942"/>
      <c r="CE59" s="942"/>
      <c r="CF59" s="942"/>
      <c r="CG59" s="942"/>
      <c r="CH59" s="942"/>
      <c r="CI59" s="942"/>
      <c r="CJ59" s="942"/>
      <c r="CK59" s="942"/>
      <c r="CL59" s="942"/>
      <c r="CM59" s="942"/>
      <c r="CN59" s="942"/>
      <c r="CO59" s="942"/>
      <c r="CP59" s="942"/>
      <c r="CQ59" s="942"/>
      <c r="CR59" s="942"/>
      <c r="CS59" s="942"/>
      <c r="CT59" s="942"/>
      <c r="CU59" s="942"/>
      <c r="CV59" s="942"/>
      <c r="CW59" s="942"/>
      <c r="CX59" s="942"/>
      <c r="CY59" s="942"/>
      <c r="CZ59" s="942"/>
      <c r="DA59" s="942"/>
      <c r="DB59" s="942"/>
      <c r="DC59" s="942"/>
      <c r="DD59" s="942"/>
      <c r="DE59" s="942"/>
      <c r="DF59" s="942"/>
      <c r="DG59" s="942"/>
      <c r="DH59" s="942"/>
      <c r="DI59" s="942"/>
      <c r="DJ59" s="942"/>
      <c r="DK59" s="942"/>
      <c r="DL59" s="942"/>
      <c r="DM59" s="942"/>
      <c r="DN59" s="942"/>
      <c r="DO59" s="942"/>
      <c r="DP59" s="942"/>
      <c r="DQ59" s="942"/>
      <c r="DR59" s="942"/>
      <c r="DS59" s="942"/>
      <c r="DT59" s="942"/>
      <c r="DU59" s="942"/>
      <c r="DV59" s="942"/>
      <c r="DW59" s="942"/>
      <c r="DX59" s="942"/>
      <c r="DY59" s="942"/>
      <c r="DZ59" s="1055"/>
    </row>
    <row r="60" spans="1:130" s="1054" customFormat="1" x14ac:dyDescent="0.2">
      <c r="F60" s="942"/>
      <c r="G60" s="942"/>
      <c r="H60" s="942"/>
      <c r="I60" s="942"/>
      <c r="J60" s="942"/>
      <c r="K60" s="942"/>
      <c r="L60" s="942"/>
      <c r="M60" s="942"/>
      <c r="N60" s="942"/>
      <c r="O60" s="942"/>
      <c r="P60" s="942"/>
      <c r="Q60" s="942"/>
      <c r="R60" s="942"/>
      <c r="S60" s="942"/>
      <c r="T60" s="942"/>
      <c r="U60" s="942"/>
      <c r="V60" s="942"/>
      <c r="W60" s="942"/>
      <c r="X60" s="942"/>
      <c r="Y60" s="942"/>
      <c r="Z60" s="942"/>
      <c r="AA60" s="942"/>
      <c r="AB60" s="942"/>
      <c r="AC60" s="942"/>
      <c r="AD60" s="942"/>
      <c r="AE60" s="942"/>
      <c r="AF60" s="942"/>
      <c r="AG60" s="942"/>
      <c r="AH60" s="942"/>
      <c r="AI60" s="942"/>
      <c r="AJ60" s="942"/>
      <c r="AK60" s="942"/>
      <c r="AL60" s="942"/>
      <c r="AM60" s="942"/>
      <c r="AN60" s="942"/>
      <c r="AO60" s="942"/>
      <c r="AP60" s="942"/>
      <c r="AQ60" s="942"/>
      <c r="AR60" s="942"/>
      <c r="AS60" s="942"/>
      <c r="AT60" s="942"/>
      <c r="AU60" s="942"/>
      <c r="AV60" s="942"/>
      <c r="AW60" s="942"/>
      <c r="AX60" s="942"/>
      <c r="AY60" s="942"/>
      <c r="AZ60" s="942"/>
      <c r="BA60" s="942"/>
      <c r="BB60" s="942"/>
      <c r="BC60" s="942"/>
      <c r="BD60" s="942"/>
      <c r="BE60" s="942"/>
      <c r="BF60" s="942"/>
      <c r="BG60" s="942"/>
      <c r="BH60" s="942"/>
      <c r="BI60" s="942"/>
      <c r="BJ60" s="942"/>
      <c r="BK60" s="942"/>
      <c r="BL60" s="942"/>
      <c r="BM60" s="942"/>
      <c r="BN60" s="942"/>
      <c r="BO60" s="942"/>
      <c r="BP60" s="942"/>
      <c r="BQ60" s="942"/>
      <c r="BR60" s="942"/>
      <c r="BS60" s="942"/>
      <c r="BT60" s="942"/>
      <c r="BU60" s="942"/>
      <c r="BV60" s="942"/>
      <c r="BW60" s="942"/>
      <c r="BX60" s="942"/>
      <c r="BY60" s="942"/>
      <c r="BZ60" s="942"/>
      <c r="CA60" s="942"/>
      <c r="CB60" s="942"/>
      <c r="CC60" s="942"/>
      <c r="CD60" s="942"/>
      <c r="CE60" s="942"/>
      <c r="CF60" s="942"/>
      <c r="CG60" s="942"/>
      <c r="CH60" s="942"/>
      <c r="CI60" s="942"/>
      <c r="CJ60" s="942"/>
      <c r="CK60" s="942"/>
      <c r="CL60" s="942"/>
      <c r="CM60" s="942"/>
      <c r="CN60" s="942"/>
      <c r="CO60" s="942"/>
      <c r="CP60" s="942"/>
      <c r="CQ60" s="942"/>
      <c r="CR60" s="942"/>
      <c r="CS60" s="942"/>
      <c r="CT60" s="942"/>
      <c r="CU60" s="942"/>
      <c r="CV60" s="942"/>
      <c r="CW60" s="942"/>
      <c r="CX60" s="942"/>
      <c r="CY60" s="942"/>
      <c r="CZ60" s="942"/>
      <c r="DA60" s="942"/>
      <c r="DB60" s="942"/>
      <c r="DC60" s="942"/>
      <c r="DD60" s="942"/>
      <c r="DE60" s="942"/>
      <c r="DF60" s="942"/>
      <c r="DG60" s="942"/>
      <c r="DH60" s="942"/>
      <c r="DI60" s="942"/>
      <c r="DJ60" s="942"/>
      <c r="DK60" s="942"/>
      <c r="DL60" s="942"/>
      <c r="DM60" s="942"/>
      <c r="DN60" s="942"/>
      <c r="DO60" s="942"/>
      <c r="DP60" s="942"/>
      <c r="DQ60" s="942"/>
      <c r="DR60" s="942"/>
      <c r="DS60" s="942"/>
      <c r="DT60" s="942"/>
      <c r="DU60" s="942"/>
      <c r="DV60" s="942"/>
      <c r="DW60" s="942"/>
      <c r="DX60" s="942"/>
      <c r="DY60" s="942"/>
      <c r="DZ60" s="1055"/>
    </row>
    <row r="61" spans="1:130" s="1054" customFormat="1" x14ac:dyDescent="0.2">
      <c r="F61" s="942"/>
      <c r="G61" s="942"/>
      <c r="H61" s="942"/>
      <c r="I61" s="942"/>
      <c r="J61" s="942"/>
      <c r="K61" s="942"/>
      <c r="L61" s="942"/>
      <c r="M61" s="942"/>
      <c r="N61" s="942"/>
      <c r="O61" s="942"/>
      <c r="P61" s="942"/>
      <c r="Q61" s="942"/>
      <c r="R61" s="942"/>
      <c r="S61" s="942"/>
      <c r="T61" s="942"/>
      <c r="U61" s="942"/>
      <c r="V61" s="942"/>
      <c r="W61" s="942"/>
      <c r="X61" s="942"/>
      <c r="Y61" s="942"/>
      <c r="Z61" s="942"/>
      <c r="AA61" s="942"/>
      <c r="AB61" s="942"/>
      <c r="AC61" s="942"/>
      <c r="AD61" s="942"/>
      <c r="AE61" s="942"/>
      <c r="AF61" s="942"/>
      <c r="AG61" s="942"/>
      <c r="AH61" s="942"/>
      <c r="AI61" s="942"/>
      <c r="AJ61" s="942"/>
      <c r="AK61" s="942"/>
      <c r="AL61" s="942"/>
      <c r="AM61" s="942"/>
      <c r="AN61" s="942"/>
      <c r="AO61" s="942"/>
      <c r="AP61" s="942"/>
      <c r="AQ61" s="942"/>
      <c r="AR61" s="942"/>
      <c r="AS61" s="942"/>
      <c r="AT61" s="942"/>
      <c r="AU61" s="942"/>
      <c r="AV61" s="942"/>
      <c r="AW61" s="942"/>
      <c r="AX61" s="942"/>
      <c r="AY61" s="942"/>
      <c r="AZ61" s="942"/>
      <c r="BA61" s="942"/>
      <c r="BB61" s="942"/>
      <c r="BC61" s="942"/>
      <c r="BD61" s="942"/>
      <c r="BE61" s="942"/>
      <c r="BF61" s="942"/>
      <c r="BG61" s="942"/>
      <c r="BH61" s="942"/>
      <c r="BI61" s="942"/>
      <c r="BJ61" s="942"/>
      <c r="BK61" s="942"/>
      <c r="BL61" s="942"/>
      <c r="BM61" s="942"/>
      <c r="BN61" s="942"/>
      <c r="BO61" s="942"/>
      <c r="BP61" s="942"/>
      <c r="BQ61" s="942"/>
      <c r="BR61" s="942"/>
      <c r="BS61" s="942"/>
      <c r="BT61" s="942"/>
      <c r="BU61" s="942"/>
      <c r="BV61" s="942"/>
      <c r="BW61" s="942"/>
      <c r="BX61" s="942"/>
      <c r="BY61" s="942"/>
      <c r="BZ61" s="942"/>
      <c r="CA61" s="942"/>
      <c r="CB61" s="942"/>
      <c r="CC61" s="942"/>
      <c r="CD61" s="942"/>
      <c r="CE61" s="942"/>
      <c r="CF61" s="942"/>
      <c r="CG61" s="942"/>
      <c r="CH61" s="942"/>
      <c r="CI61" s="942"/>
      <c r="CJ61" s="942"/>
      <c r="CK61" s="942"/>
      <c r="CL61" s="942"/>
      <c r="CM61" s="942"/>
      <c r="CN61" s="942"/>
      <c r="CO61" s="942"/>
      <c r="CP61" s="942"/>
      <c r="CQ61" s="942"/>
      <c r="CR61" s="942"/>
      <c r="CS61" s="942"/>
      <c r="CT61" s="942"/>
      <c r="CU61" s="942"/>
      <c r="CV61" s="942"/>
      <c r="CW61" s="942"/>
      <c r="CX61" s="942"/>
      <c r="CY61" s="942"/>
      <c r="CZ61" s="942"/>
      <c r="DA61" s="942"/>
      <c r="DB61" s="942"/>
      <c r="DC61" s="942"/>
      <c r="DD61" s="942"/>
      <c r="DE61" s="942"/>
      <c r="DF61" s="942"/>
      <c r="DG61" s="942"/>
      <c r="DH61" s="942"/>
      <c r="DI61" s="942"/>
      <c r="DJ61" s="942"/>
      <c r="DK61" s="942"/>
      <c r="DL61" s="942"/>
      <c r="DM61" s="942"/>
      <c r="DN61" s="942"/>
      <c r="DO61" s="942"/>
      <c r="DP61" s="942"/>
      <c r="DQ61" s="942"/>
      <c r="DR61" s="942"/>
      <c r="DS61" s="942"/>
      <c r="DT61" s="942"/>
      <c r="DU61" s="942"/>
      <c r="DV61" s="942"/>
      <c r="DW61" s="942"/>
      <c r="DX61" s="942"/>
      <c r="DY61" s="942"/>
      <c r="DZ61" s="1055"/>
    </row>
    <row r="62" spans="1:130" s="1054" customFormat="1" x14ac:dyDescent="0.2">
      <c r="F62" s="942"/>
      <c r="G62" s="942"/>
      <c r="H62" s="942"/>
      <c r="I62" s="942"/>
      <c r="J62" s="942"/>
      <c r="K62" s="942"/>
      <c r="L62" s="942"/>
      <c r="M62" s="942"/>
      <c r="N62" s="942"/>
      <c r="O62" s="942"/>
      <c r="P62" s="942"/>
      <c r="Q62" s="942"/>
      <c r="R62" s="942"/>
      <c r="S62" s="942"/>
      <c r="T62" s="942"/>
      <c r="U62" s="942"/>
      <c r="V62" s="942"/>
      <c r="W62" s="942"/>
      <c r="X62" s="942"/>
      <c r="Y62" s="942"/>
      <c r="Z62" s="942"/>
      <c r="AA62" s="942"/>
      <c r="AB62" s="942"/>
      <c r="AC62" s="942"/>
      <c r="AD62" s="942"/>
      <c r="AE62" s="942"/>
      <c r="AF62" s="942"/>
      <c r="AG62" s="942"/>
      <c r="AH62" s="942"/>
      <c r="AI62" s="942"/>
      <c r="AJ62" s="942"/>
      <c r="AK62" s="942"/>
      <c r="AL62" s="942"/>
      <c r="AM62" s="942"/>
      <c r="AN62" s="942"/>
      <c r="AO62" s="942"/>
      <c r="AP62" s="942"/>
      <c r="AQ62" s="942"/>
      <c r="AR62" s="942"/>
      <c r="AS62" s="942"/>
      <c r="AT62" s="942"/>
      <c r="AU62" s="942"/>
      <c r="AV62" s="942"/>
      <c r="AW62" s="942"/>
      <c r="AX62" s="942"/>
      <c r="AY62" s="942"/>
      <c r="AZ62" s="942"/>
      <c r="BA62" s="942"/>
      <c r="BB62" s="942"/>
      <c r="BC62" s="942"/>
      <c r="BD62" s="942"/>
      <c r="BE62" s="942"/>
      <c r="BF62" s="942"/>
      <c r="BG62" s="942"/>
      <c r="BH62" s="942"/>
      <c r="BI62" s="942"/>
      <c r="BJ62" s="942"/>
      <c r="BK62" s="942"/>
      <c r="BL62" s="942"/>
      <c r="BM62" s="942"/>
      <c r="BN62" s="942"/>
      <c r="BO62" s="942"/>
      <c r="BP62" s="942"/>
      <c r="BQ62" s="942"/>
      <c r="BR62" s="942"/>
      <c r="BS62" s="942"/>
      <c r="BT62" s="942"/>
      <c r="BU62" s="942"/>
      <c r="BV62" s="942"/>
      <c r="BW62" s="942"/>
      <c r="BX62" s="942"/>
      <c r="BY62" s="942"/>
      <c r="BZ62" s="942"/>
      <c r="CA62" s="942"/>
      <c r="CB62" s="942"/>
      <c r="CC62" s="942"/>
      <c r="CD62" s="942"/>
      <c r="CE62" s="942"/>
      <c r="CF62" s="942"/>
      <c r="CG62" s="942"/>
      <c r="CH62" s="942"/>
      <c r="CI62" s="942"/>
      <c r="CJ62" s="942"/>
      <c r="CK62" s="942"/>
      <c r="CL62" s="942"/>
      <c r="CM62" s="942"/>
      <c r="CN62" s="942"/>
      <c r="CO62" s="942"/>
      <c r="CP62" s="942"/>
      <c r="CQ62" s="942"/>
      <c r="CR62" s="942"/>
      <c r="CS62" s="942"/>
      <c r="CT62" s="942"/>
      <c r="CU62" s="942"/>
      <c r="CV62" s="942"/>
      <c r="CW62" s="942"/>
      <c r="CX62" s="942"/>
      <c r="CY62" s="942"/>
      <c r="CZ62" s="942"/>
      <c r="DA62" s="942"/>
      <c r="DB62" s="942"/>
      <c r="DC62" s="942"/>
      <c r="DD62" s="942"/>
      <c r="DE62" s="942"/>
      <c r="DF62" s="942"/>
      <c r="DG62" s="942"/>
      <c r="DH62" s="942"/>
      <c r="DI62" s="942"/>
      <c r="DJ62" s="942"/>
      <c r="DK62" s="942"/>
      <c r="DL62" s="942"/>
      <c r="DM62" s="942"/>
      <c r="DN62" s="942"/>
      <c r="DO62" s="942"/>
      <c r="DP62" s="942"/>
      <c r="DQ62" s="942"/>
      <c r="DR62" s="942"/>
      <c r="DS62" s="942"/>
      <c r="DT62" s="942"/>
      <c r="DU62" s="942"/>
      <c r="DV62" s="942"/>
      <c r="DW62" s="942"/>
      <c r="DX62" s="942"/>
      <c r="DY62" s="942"/>
      <c r="DZ62" s="1055"/>
    </row>
    <row r="63" spans="1:130" s="1054" customFormat="1" x14ac:dyDescent="0.2">
      <c r="F63" s="942"/>
      <c r="G63" s="942"/>
      <c r="H63" s="942"/>
      <c r="I63" s="942"/>
      <c r="J63" s="942"/>
      <c r="K63" s="942"/>
      <c r="L63" s="942"/>
      <c r="M63" s="942"/>
      <c r="N63" s="942"/>
      <c r="O63" s="942"/>
      <c r="P63" s="942"/>
      <c r="Q63" s="942"/>
      <c r="R63" s="942"/>
      <c r="S63" s="942"/>
      <c r="T63" s="942"/>
      <c r="U63" s="942"/>
      <c r="V63" s="942"/>
      <c r="W63" s="942"/>
      <c r="X63" s="942"/>
      <c r="Y63" s="942"/>
      <c r="Z63" s="942"/>
      <c r="AA63" s="942"/>
      <c r="AB63" s="942"/>
      <c r="AC63" s="942"/>
      <c r="AD63" s="942"/>
      <c r="AE63" s="942"/>
      <c r="AF63" s="942"/>
      <c r="AG63" s="942"/>
      <c r="AH63" s="942"/>
      <c r="AI63" s="942"/>
      <c r="AJ63" s="942"/>
      <c r="AK63" s="942"/>
      <c r="AL63" s="942"/>
      <c r="AM63" s="942"/>
      <c r="AN63" s="942"/>
      <c r="AO63" s="942"/>
      <c r="AP63" s="942"/>
      <c r="AQ63" s="942"/>
      <c r="AR63" s="942"/>
      <c r="AS63" s="942"/>
      <c r="AT63" s="942"/>
      <c r="AU63" s="942"/>
      <c r="AV63" s="942"/>
      <c r="AW63" s="942"/>
      <c r="AX63" s="942"/>
      <c r="AY63" s="942"/>
      <c r="AZ63" s="942"/>
      <c r="BA63" s="942"/>
      <c r="BB63" s="942"/>
      <c r="BC63" s="942"/>
      <c r="BD63" s="942"/>
      <c r="BE63" s="942"/>
      <c r="BF63" s="942"/>
      <c r="BG63" s="942"/>
      <c r="BH63" s="942"/>
      <c r="BI63" s="942"/>
      <c r="BJ63" s="942"/>
      <c r="BK63" s="942"/>
      <c r="BL63" s="942"/>
      <c r="BM63" s="942"/>
      <c r="BN63" s="942"/>
      <c r="BO63" s="942"/>
      <c r="BP63" s="942"/>
      <c r="BQ63" s="942"/>
      <c r="BR63" s="942"/>
      <c r="BS63" s="942"/>
      <c r="BT63" s="942"/>
      <c r="BU63" s="942"/>
      <c r="BV63" s="942"/>
      <c r="BW63" s="942"/>
      <c r="BX63" s="942"/>
      <c r="BY63" s="942"/>
      <c r="BZ63" s="942"/>
      <c r="CA63" s="942"/>
      <c r="CB63" s="942"/>
      <c r="CC63" s="942"/>
      <c r="CD63" s="942"/>
      <c r="CE63" s="942"/>
      <c r="CF63" s="942"/>
      <c r="CG63" s="942"/>
      <c r="CH63" s="942"/>
      <c r="CI63" s="942"/>
      <c r="CJ63" s="942"/>
      <c r="CK63" s="942"/>
      <c r="CL63" s="942"/>
      <c r="CM63" s="942"/>
      <c r="CN63" s="942"/>
      <c r="CO63" s="942"/>
      <c r="CP63" s="942"/>
      <c r="CQ63" s="942"/>
      <c r="CR63" s="942"/>
      <c r="CS63" s="942"/>
      <c r="CT63" s="942"/>
      <c r="CU63" s="942"/>
      <c r="CV63" s="942"/>
      <c r="CW63" s="942"/>
      <c r="CX63" s="942"/>
      <c r="CY63" s="942"/>
      <c r="CZ63" s="942"/>
      <c r="DA63" s="942"/>
      <c r="DB63" s="942"/>
      <c r="DC63" s="942"/>
      <c r="DD63" s="942"/>
      <c r="DE63" s="942"/>
      <c r="DF63" s="942"/>
      <c r="DG63" s="942"/>
      <c r="DH63" s="942"/>
      <c r="DI63" s="942"/>
      <c r="DJ63" s="942"/>
      <c r="DK63" s="942"/>
      <c r="DL63" s="942"/>
      <c r="DM63" s="942"/>
      <c r="DN63" s="942"/>
      <c r="DO63" s="942"/>
      <c r="DP63" s="942"/>
      <c r="DQ63" s="942"/>
      <c r="DR63" s="942"/>
      <c r="DS63" s="942"/>
      <c r="DT63" s="942"/>
      <c r="DU63" s="942"/>
      <c r="DV63" s="942"/>
      <c r="DW63" s="942"/>
      <c r="DX63" s="942"/>
      <c r="DY63" s="942"/>
      <c r="DZ63" s="1055"/>
    </row>
    <row r="64" spans="1:130" s="1054" customFormat="1" x14ac:dyDescent="0.2">
      <c r="F64" s="942"/>
      <c r="G64" s="942"/>
      <c r="H64" s="942"/>
      <c r="I64" s="942"/>
      <c r="J64" s="942"/>
      <c r="K64" s="942"/>
      <c r="L64" s="942"/>
      <c r="M64" s="942"/>
      <c r="N64" s="942"/>
      <c r="O64" s="942"/>
      <c r="P64" s="942"/>
      <c r="Q64" s="942"/>
      <c r="R64" s="942"/>
      <c r="S64" s="942"/>
      <c r="T64" s="942"/>
      <c r="U64" s="942"/>
      <c r="V64" s="942"/>
      <c r="W64" s="942"/>
      <c r="X64" s="942"/>
      <c r="Y64" s="942"/>
      <c r="Z64" s="942"/>
      <c r="AA64" s="942"/>
      <c r="AB64" s="942"/>
      <c r="AC64" s="942"/>
      <c r="AD64" s="942"/>
      <c r="AE64" s="942"/>
      <c r="AF64" s="942"/>
      <c r="AG64" s="942"/>
      <c r="AH64" s="942"/>
      <c r="AI64" s="942"/>
      <c r="AJ64" s="942"/>
      <c r="AK64" s="942"/>
      <c r="AL64" s="942"/>
      <c r="AM64" s="942"/>
      <c r="AN64" s="942"/>
      <c r="AO64" s="942"/>
      <c r="AP64" s="942"/>
      <c r="AQ64" s="942"/>
      <c r="AR64" s="942"/>
      <c r="AS64" s="942"/>
      <c r="AT64" s="942"/>
      <c r="AU64" s="942"/>
      <c r="AV64" s="942"/>
      <c r="AW64" s="942"/>
      <c r="AX64" s="942"/>
      <c r="AY64" s="942"/>
      <c r="AZ64" s="942"/>
      <c r="BA64" s="942"/>
      <c r="BB64" s="942"/>
      <c r="BC64" s="942"/>
      <c r="BD64" s="942"/>
      <c r="BE64" s="942"/>
      <c r="BF64" s="942"/>
      <c r="BG64" s="942"/>
      <c r="BH64" s="942"/>
      <c r="BI64" s="942"/>
      <c r="BJ64" s="942"/>
      <c r="BK64" s="942"/>
      <c r="BL64" s="942"/>
      <c r="BM64" s="942"/>
      <c r="BN64" s="942"/>
      <c r="BO64" s="942"/>
      <c r="BP64" s="942"/>
      <c r="BQ64" s="942"/>
      <c r="BR64" s="942"/>
      <c r="BS64" s="942"/>
      <c r="BT64" s="942"/>
      <c r="BU64" s="942"/>
      <c r="BV64" s="942"/>
      <c r="BW64" s="942"/>
      <c r="BX64" s="942"/>
      <c r="BY64" s="942"/>
      <c r="BZ64" s="942"/>
      <c r="CA64" s="942"/>
      <c r="CB64" s="942"/>
      <c r="CC64" s="942"/>
      <c r="CD64" s="942"/>
      <c r="CE64" s="942"/>
      <c r="CF64" s="942"/>
      <c r="CG64" s="942"/>
      <c r="CH64" s="942"/>
      <c r="CI64" s="942"/>
      <c r="CJ64" s="942"/>
      <c r="CK64" s="942"/>
      <c r="CL64" s="942"/>
      <c r="CM64" s="942"/>
      <c r="CN64" s="942"/>
      <c r="CO64" s="942"/>
      <c r="CP64" s="942"/>
      <c r="CQ64" s="942"/>
      <c r="CR64" s="942"/>
      <c r="CS64" s="942"/>
      <c r="CT64" s="942"/>
      <c r="CU64" s="942"/>
      <c r="CV64" s="942"/>
      <c r="CW64" s="942"/>
      <c r="CX64" s="942"/>
      <c r="CY64" s="942"/>
      <c r="CZ64" s="942"/>
      <c r="DA64" s="942"/>
      <c r="DB64" s="942"/>
      <c r="DC64" s="942"/>
      <c r="DD64" s="942"/>
      <c r="DE64" s="942"/>
      <c r="DF64" s="942"/>
      <c r="DG64" s="942"/>
      <c r="DH64" s="942"/>
      <c r="DI64" s="942"/>
      <c r="DJ64" s="942"/>
      <c r="DK64" s="942"/>
      <c r="DL64" s="942"/>
      <c r="DM64" s="942"/>
      <c r="DN64" s="942"/>
      <c r="DO64" s="942"/>
      <c r="DP64" s="942"/>
      <c r="DQ64" s="942"/>
      <c r="DR64" s="942"/>
      <c r="DS64" s="942"/>
      <c r="DT64" s="942"/>
      <c r="DU64" s="942"/>
      <c r="DV64" s="942"/>
      <c r="DW64" s="942"/>
      <c r="DX64" s="942"/>
      <c r="DY64" s="942"/>
      <c r="DZ64" s="1055"/>
    </row>
    <row r="65" spans="6:130" s="1054" customFormat="1" x14ac:dyDescent="0.2">
      <c r="F65" s="942"/>
      <c r="G65" s="942"/>
      <c r="H65" s="942"/>
      <c r="I65" s="942"/>
      <c r="J65" s="942"/>
      <c r="K65" s="942"/>
      <c r="L65" s="942"/>
      <c r="M65" s="942"/>
      <c r="N65" s="942"/>
      <c r="O65" s="942"/>
      <c r="P65" s="942"/>
      <c r="Q65" s="942"/>
      <c r="R65" s="942"/>
      <c r="S65" s="942"/>
      <c r="T65" s="942"/>
      <c r="U65" s="942"/>
      <c r="V65" s="942"/>
      <c r="W65" s="942"/>
      <c r="X65" s="942"/>
      <c r="Y65" s="942"/>
      <c r="Z65" s="942"/>
      <c r="AA65" s="942"/>
      <c r="AB65" s="942"/>
      <c r="AC65" s="942"/>
      <c r="AD65" s="942"/>
      <c r="AE65" s="942"/>
      <c r="AF65" s="942"/>
      <c r="AG65" s="942"/>
      <c r="AH65" s="942"/>
      <c r="AI65" s="942"/>
      <c r="AJ65" s="942"/>
      <c r="AK65" s="942"/>
      <c r="AL65" s="942"/>
      <c r="AM65" s="942"/>
      <c r="AN65" s="942"/>
      <c r="AO65" s="942"/>
      <c r="AP65" s="942"/>
      <c r="AQ65" s="942"/>
      <c r="AR65" s="942"/>
      <c r="AS65" s="942"/>
      <c r="AT65" s="942"/>
      <c r="AU65" s="942"/>
      <c r="AV65" s="942"/>
      <c r="AW65" s="942"/>
      <c r="AX65" s="942"/>
      <c r="AY65" s="942"/>
      <c r="AZ65" s="942"/>
      <c r="BA65" s="942"/>
      <c r="BB65" s="942"/>
      <c r="BC65" s="942"/>
      <c r="BD65" s="942"/>
      <c r="BE65" s="942"/>
      <c r="BF65" s="942"/>
      <c r="BG65" s="942"/>
      <c r="BH65" s="942"/>
      <c r="BI65" s="942"/>
      <c r="BJ65" s="942"/>
      <c r="BK65" s="942"/>
      <c r="BL65" s="942"/>
      <c r="BM65" s="942"/>
      <c r="BN65" s="942"/>
      <c r="BO65" s="942"/>
      <c r="BP65" s="942"/>
      <c r="BQ65" s="942"/>
      <c r="BR65" s="942"/>
      <c r="BS65" s="942"/>
      <c r="BT65" s="942"/>
      <c r="BU65" s="942"/>
      <c r="BV65" s="942"/>
      <c r="BW65" s="942"/>
      <c r="BX65" s="942"/>
      <c r="BY65" s="942"/>
      <c r="BZ65" s="942"/>
      <c r="CA65" s="942"/>
      <c r="CB65" s="942"/>
      <c r="CC65" s="942"/>
      <c r="CD65" s="942"/>
      <c r="CE65" s="942"/>
      <c r="CF65" s="942"/>
      <c r="CG65" s="942"/>
      <c r="CH65" s="942"/>
      <c r="CI65" s="942"/>
      <c r="CJ65" s="942"/>
      <c r="CK65" s="942"/>
      <c r="CL65" s="942"/>
      <c r="CM65" s="942"/>
      <c r="CN65" s="942"/>
      <c r="CO65" s="942"/>
      <c r="CP65" s="942"/>
      <c r="CQ65" s="942"/>
      <c r="CR65" s="942"/>
      <c r="CS65" s="942"/>
      <c r="CT65" s="942"/>
      <c r="CU65" s="942"/>
      <c r="CV65" s="942"/>
      <c r="CW65" s="942"/>
      <c r="CX65" s="942"/>
      <c r="CY65" s="942"/>
      <c r="CZ65" s="942"/>
      <c r="DA65" s="942"/>
      <c r="DB65" s="942"/>
      <c r="DC65" s="942"/>
      <c r="DD65" s="942"/>
      <c r="DE65" s="942"/>
      <c r="DF65" s="942"/>
      <c r="DG65" s="942"/>
      <c r="DH65" s="942"/>
      <c r="DI65" s="942"/>
      <c r="DJ65" s="942"/>
      <c r="DK65" s="942"/>
      <c r="DL65" s="942"/>
      <c r="DM65" s="942"/>
      <c r="DN65" s="942"/>
      <c r="DO65" s="942"/>
      <c r="DP65" s="942"/>
      <c r="DQ65" s="942"/>
      <c r="DR65" s="942"/>
      <c r="DS65" s="942"/>
      <c r="DT65" s="942"/>
      <c r="DU65" s="942"/>
      <c r="DV65" s="942"/>
      <c r="DW65" s="942"/>
      <c r="DX65" s="942"/>
      <c r="DY65" s="942"/>
      <c r="DZ65" s="1055"/>
    </row>
    <row r="66" spans="6:130" s="1054" customFormat="1" x14ac:dyDescent="0.2">
      <c r="F66" s="942"/>
      <c r="G66" s="942"/>
      <c r="H66" s="942"/>
      <c r="I66" s="942"/>
      <c r="J66" s="942"/>
      <c r="K66" s="942"/>
      <c r="L66" s="942"/>
      <c r="M66" s="942"/>
      <c r="N66" s="942"/>
      <c r="O66" s="942"/>
      <c r="P66" s="942"/>
      <c r="Q66" s="942"/>
      <c r="R66" s="942"/>
      <c r="S66" s="942"/>
      <c r="T66" s="942"/>
      <c r="U66" s="942"/>
      <c r="V66" s="942"/>
      <c r="W66" s="942"/>
      <c r="X66" s="942"/>
      <c r="Y66" s="942"/>
      <c r="Z66" s="942"/>
      <c r="AA66" s="942"/>
      <c r="AB66" s="942"/>
      <c r="AC66" s="942"/>
      <c r="AD66" s="942"/>
      <c r="AE66" s="942"/>
      <c r="AF66" s="942"/>
      <c r="AG66" s="942"/>
      <c r="AH66" s="942"/>
      <c r="AI66" s="942"/>
      <c r="AJ66" s="942"/>
      <c r="AK66" s="942"/>
      <c r="AL66" s="942"/>
      <c r="AM66" s="942"/>
      <c r="AN66" s="942"/>
      <c r="AO66" s="942"/>
      <c r="AP66" s="942"/>
      <c r="AQ66" s="942"/>
      <c r="AR66" s="942"/>
      <c r="AS66" s="942"/>
      <c r="AT66" s="942"/>
      <c r="AU66" s="942"/>
      <c r="AV66" s="942"/>
      <c r="AW66" s="942"/>
      <c r="AX66" s="942"/>
      <c r="AY66" s="942"/>
      <c r="AZ66" s="942"/>
      <c r="BA66" s="942"/>
      <c r="BB66" s="942"/>
      <c r="BC66" s="942"/>
      <c r="BD66" s="942"/>
      <c r="BE66" s="942"/>
      <c r="BF66" s="942"/>
      <c r="BG66" s="942"/>
      <c r="BH66" s="942"/>
      <c r="BI66" s="942"/>
      <c r="BJ66" s="942"/>
      <c r="BK66" s="942"/>
      <c r="BL66" s="942"/>
      <c r="BM66" s="942"/>
      <c r="BN66" s="942"/>
      <c r="BO66" s="942"/>
      <c r="BP66" s="942"/>
      <c r="BQ66" s="942"/>
      <c r="BR66" s="942"/>
      <c r="BS66" s="942"/>
      <c r="BT66" s="942"/>
      <c r="BU66" s="942"/>
      <c r="BV66" s="942"/>
      <c r="BW66" s="942"/>
      <c r="BX66" s="942"/>
      <c r="BY66" s="942"/>
      <c r="BZ66" s="942"/>
      <c r="CA66" s="942"/>
      <c r="CB66" s="942"/>
      <c r="CC66" s="942"/>
      <c r="CD66" s="942"/>
      <c r="CE66" s="942"/>
      <c r="CF66" s="942"/>
      <c r="CG66" s="942"/>
      <c r="CH66" s="942"/>
      <c r="CI66" s="942"/>
      <c r="CJ66" s="942"/>
      <c r="CK66" s="942"/>
      <c r="CL66" s="942"/>
      <c r="CM66" s="942"/>
      <c r="CN66" s="942"/>
      <c r="CO66" s="942"/>
      <c r="CP66" s="942"/>
      <c r="CQ66" s="942"/>
      <c r="CR66" s="942"/>
      <c r="CS66" s="942"/>
      <c r="CT66" s="942"/>
      <c r="CU66" s="942"/>
      <c r="CV66" s="942"/>
      <c r="CW66" s="942"/>
      <c r="CX66" s="942"/>
      <c r="CY66" s="942"/>
      <c r="CZ66" s="942"/>
      <c r="DA66" s="942"/>
      <c r="DB66" s="942"/>
      <c r="DC66" s="942"/>
      <c r="DD66" s="942"/>
      <c r="DE66" s="942"/>
      <c r="DF66" s="942"/>
      <c r="DG66" s="942"/>
      <c r="DH66" s="942"/>
      <c r="DI66" s="942"/>
      <c r="DJ66" s="942"/>
      <c r="DK66" s="942"/>
      <c r="DL66" s="942"/>
      <c r="DM66" s="942"/>
      <c r="DN66" s="942"/>
      <c r="DO66" s="942"/>
      <c r="DP66" s="942"/>
      <c r="DQ66" s="942"/>
      <c r="DR66" s="942"/>
      <c r="DS66" s="942"/>
      <c r="DT66" s="942"/>
      <c r="DU66" s="942"/>
      <c r="DV66" s="942"/>
      <c r="DW66" s="942"/>
      <c r="DX66" s="942"/>
      <c r="DY66" s="942"/>
      <c r="DZ66" s="1055"/>
    </row>
    <row r="67" spans="6:130" s="1054" customFormat="1" x14ac:dyDescent="0.2">
      <c r="F67" s="942"/>
      <c r="G67" s="942"/>
      <c r="H67" s="942"/>
      <c r="I67" s="942"/>
      <c r="J67" s="942"/>
      <c r="K67" s="942"/>
      <c r="L67" s="942"/>
      <c r="M67" s="942"/>
      <c r="N67" s="942"/>
      <c r="O67" s="942"/>
      <c r="P67" s="942"/>
      <c r="Q67" s="942"/>
      <c r="R67" s="942"/>
      <c r="S67" s="942"/>
      <c r="T67" s="942"/>
      <c r="U67" s="942"/>
      <c r="V67" s="942"/>
      <c r="W67" s="942"/>
      <c r="X67" s="942"/>
      <c r="Y67" s="942"/>
      <c r="Z67" s="942"/>
      <c r="AA67" s="942"/>
      <c r="AB67" s="942"/>
      <c r="AC67" s="942"/>
      <c r="AD67" s="942"/>
      <c r="AE67" s="942"/>
      <c r="AF67" s="942"/>
      <c r="AG67" s="942"/>
      <c r="AH67" s="942"/>
      <c r="AI67" s="942"/>
      <c r="AJ67" s="942"/>
      <c r="AK67" s="942"/>
      <c r="AL67" s="942"/>
      <c r="AM67" s="942"/>
      <c r="AN67" s="942"/>
      <c r="AO67" s="942"/>
      <c r="AP67" s="942"/>
      <c r="AQ67" s="942"/>
      <c r="AR67" s="942"/>
      <c r="AS67" s="942"/>
      <c r="AT67" s="942"/>
      <c r="AU67" s="942"/>
      <c r="AV67" s="942"/>
      <c r="AW67" s="942"/>
      <c r="AX67" s="942"/>
      <c r="AY67" s="942"/>
      <c r="AZ67" s="942"/>
      <c r="BA67" s="942"/>
      <c r="BB67" s="942"/>
      <c r="BC67" s="942"/>
      <c r="BD67" s="942"/>
      <c r="BE67" s="942"/>
      <c r="BF67" s="942"/>
      <c r="BG67" s="942"/>
      <c r="BH67" s="942"/>
      <c r="BI67" s="942"/>
      <c r="BJ67" s="942"/>
      <c r="BK67" s="942"/>
      <c r="BL67" s="942"/>
      <c r="BM67" s="942"/>
      <c r="BN67" s="942"/>
      <c r="BO67" s="942"/>
      <c r="BP67" s="942"/>
      <c r="BQ67" s="942"/>
      <c r="BR67" s="942"/>
      <c r="BS67" s="942"/>
      <c r="BT67" s="942"/>
      <c r="BU67" s="942"/>
      <c r="BV67" s="942"/>
      <c r="BW67" s="942"/>
      <c r="BX67" s="942"/>
      <c r="BY67" s="942"/>
      <c r="BZ67" s="942"/>
      <c r="CA67" s="942"/>
      <c r="CB67" s="942"/>
      <c r="CC67" s="942"/>
      <c r="CD67" s="942"/>
      <c r="CE67" s="942"/>
      <c r="CF67" s="942"/>
      <c r="CG67" s="942"/>
      <c r="CH67" s="942"/>
      <c r="CI67" s="942"/>
      <c r="CJ67" s="942"/>
      <c r="CK67" s="942"/>
      <c r="CL67" s="942"/>
      <c r="CM67" s="942"/>
      <c r="CN67" s="942"/>
      <c r="CO67" s="942"/>
      <c r="CP67" s="942"/>
      <c r="CQ67" s="942"/>
      <c r="CR67" s="942"/>
      <c r="CS67" s="942"/>
      <c r="CT67" s="942"/>
      <c r="CU67" s="942"/>
      <c r="CV67" s="942"/>
      <c r="CW67" s="942"/>
      <c r="CX67" s="942"/>
      <c r="CY67" s="942"/>
      <c r="CZ67" s="942"/>
      <c r="DA67" s="942"/>
      <c r="DB67" s="942"/>
      <c r="DC67" s="942"/>
      <c r="DD67" s="942"/>
      <c r="DE67" s="942"/>
      <c r="DF67" s="942"/>
      <c r="DG67" s="942"/>
      <c r="DH67" s="942"/>
      <c r="DI67" s="942"/>
      <c r="DJ67" s="942"/>
      <c r="DK67" s="942"/>
      <c r="DL67" s="942"/>
      <c r="DM67" s="942"/>
      <c r="DN67" s="942"/>
      <c r="DO67" s="942"/>
      <c r="DP67" s="942"/>
      <c r="DQ67" s="942"/>
      <c r="DR67" s="942"/>
      <c r="DS67" s="942"/>
      <c r="DT67" s="942"/>
      <c r="DU67" s="942"/>
      <c r="DV67" s="942"/>
      <c r="DW67" s="942"/>
      <c r="DX67" s="942"/>
      <c r="DY67" s="942"/>
      <c r="DZ67" s="1055"/>
    </row>
    <row r="68" spans="6:130" s="1054" customFormat="1" x14ac:dyDescent="0.2">
      <c r="F68" s="942"/>
      <c r="G68" s="942"/>
      <c r="H68" s="942"/>
      <c r="I68" s="942"/>
      <c r="J68" s="942"/>
      <c r="K68" s="942"/>
      <c r="L68" s="942"/>
      <c r="M68" s="942"/>
      <c r="N68" s="942"/>
      <c r="O68" s="942"/>
      <c r="P68" s="942"/>
      <c r="Q68" s="942"/>
      <c r="R68" s="942"/>
      <c r="S68" s="942"/>
      <c r="T68" s="942"/>
      <c r="U68" s="942"/>
      <c r="V68" s="942"/>
      <c r="W68" s="942"/>
      <c r="X68" s="942"/>
      <c r="Y68" s="942"/>
      <c r="Z68" s="942"/>
      <c r="AA68" s="942"/>
      <c r="AB68" s="942"/>
      <c r="AC68" s="942"/>
      <c r="AD68" s="942"/>
      <c r="AE68" s="942"/>
      <c r="AF68" s="942"/>
      <c r="AG68" s="942"/>
      <c r="AH68" s="942"/>
      <c r="AI68" s="942"/>
      <c r="AJ68" s="942"/>
      <c r="AK68" s="942"/>
      <c r="AL68" s="942"/>
      <c r="AM68" s="942"/>
      <c r="AN68" s="942"/>
      <c r="AO68" s="942"/>
      <c r="AP68" s="942"/>
      <c r="AQ68" s="942"/>
      <c r="AR68" s="942"/>
      <c r="AS68" s="942"/>
      <c r="AT68" s="942"/>
      <c r="AU68" s="942"/>
      <c r="AV68" s="942"/>
      <c r="AW68" s="942"/>
      <c r="AX68" s="942"/>
      <c r="AY68" s="942"/>
      <c r="AZ68" s="942"/>
      <c r="BA68" s="942"/>
      <c r="BB68" s="942"/>
      <c r="BC68" s="942"/>
      <c r="BD68" s="942"/>
      <c r="BE68" s="942"/>
      <c r="BF68" s="942"/>
      <c r="BG68" s="942"/>
      <c r="BH68" s="942"/>
      <c r="BI68" s="942"/>
      <c r="BJ68" s="942"/>
      <c r="BK68" s="942"/>
      <c r="BL68" s="942"/>
      <c r="BM68" s="942"/>
      <c r="BN68" s="942"/>
      <c r="BO68" s="942"/>
      <c r="BP68" s="942"/>
      <c r="BQ68" s="942"/>
      <c r="BR68" s="942"/>
      <c r="BS68" s="942"/>
      <c r="BT68" s="942"/>
      <c r="BU68" s="942"/>
      <c r="BV68" s="942"/>
      <c r="BW68" s="942"/>
      <c r="BX68" s="942"/>
      <c r="BY68" s="942"/>
      <c r="BZ68" s="942"/>
      <c r="CA68" s="942"/>
      <c r="CB68" s="942"/>
      <c r="CC68" s="942"/>
      <c r="CD68" s="942"/>
      <c r="CE68" s="942"/>
      <c r="CF68" s="942"/>
      <c r="CG68" s="942"/>
      <c r="CH68" s="942"/>
      <c r="CI68" s="942"/>
      <c r="CJ68" s="942"/>
      <c r="CK68" s="942"/>
      <c r="CL68" s="942"/>
      <c r="CM68" s="942"/>
      <c r="CN68" s="942"/>
      <c r="CO68" s="942"/>
      <c r="CP68" s="942"/>
      <c r="CQ68" s="942"/>
      <c r="CR68" s="942"/>
      <c r="CS68" s="942"/>
      <c r="CT68" s="942"/>
      <c r="CU68" s="942"/>
      <c r="CV68" s="942"/>
      <c r="CW68" s="942"/>
      <c r="CX68" s="942"/>
      <c r="CY68" s="942"/>
      <c r="CZ68" s="942"/>
      <c r="DA68" s="942"/>
      <c r="DB68" s="942"/>
      <c r="DC68" s="942"/>
      <c r="DD68" s="942"/>
      <c r="DE68" s="942"/>
      <c r="DF68" s="942"/>
      <c r="DG68" s="942"/>
      <c r="DH68" s="942"/>
      <c r="DI68" s="942"/>
      <c r="DJ68" s="942"/>
      <c r="DK68" s="942"/>
      <c r="DL68" s="942"/>
      <c r="DM68" s="942"/>
      <c r="DN68" s="942"/>
      <c r="DO68" s="942"/>
      <c r="DP68" s="942"/>
      <c r="DQ68" s="942"/>
      <c r="DR68" s="942"/>
      <c r="DS68" s="942"/>
      <c r="DT68" s="942"/>
      <c r="DU68" s="942"/>
      <c r="DV68" s="942"/>
      <c r="DW68" s="942"/>
      <c r="DX68" s="942"/>
      <c r="DY68" s="942"/>
      <c r="DZ68" s="1055"/>
    </row>
    <row r="69" spans="6:130" s="1054" customFormat="1" x14ac:dyDescent="0.2">
      <c r="F69" s="942"/>
      <c r="G69" s="942"/>
      <c r="H69" s="942"/>
      <c r="I69" s="942"/>
      <c r="J69" s="942"/>
      <c r="K69" s="942"/>
      <c r="L69" s="942"/>
      <c r="M69" s="942"/>
      <c r="N69" s="942"/>
      <c r="O69" s="942"/>
      <c r="P69" s="942"/>
      <c r="Q69" s="942"/>
      <c r="R69" s="942"/>
      <c r="S69" s="942"/>
      <c r="T69" s="942"/>
      <c r="U69" s="942"/>
      <c r="V69" s="942"/>
      <c r="W69" s="942"/>
      <c r="X69" s="942"/>
      <c r="Y69" s="942"/>
      <c r="Z69" s="942"/>
      <c r="AA69" s="942"/>
      <c r="AB69" s="942"/>
      <c r="AC69" s="942"/>
      <c r="AD69" s="942"/>
      <c r="AE69" s="942"/>
      <c r="AF69" s="942"/>
      <c r="AG69" s="942"/>
      <c r="AH69" s="942"/>
      <c r="AI69" s="942"/>
      <c r="AJ69" s="942"/>
      <c r="AK69" s="942"/>
      <c r="AL69" s="942"/>
      <c r="AM69" s="942"/>
      <c r="AN69" s="942"/>
      <c r="AO69" s="942"/>
      <c r="AP69" s="942"/>
      <c r="AQ69" s="942"/>
      <c r="AR69" s="942"/>
      <c r="AS69" s="942"/>
      <c r="AT69" s="942"/>
      <c r="AU69" s="942"/>
      <c r="AV69" s="942"/>
      <c r="AW69" s="942"/>
      <c r="AX69" s="942"/>
      <c r="AY69" s="942"/>
      <c r="AZ69" s="942"/>
      <c r="BA69" s="942"/>
      <c r="BB69" s="942"/>
      <c r="BC69" s="942"/>
      <c r="BD69" s="942"/>
      <c r="BE69" s="942"/>
      <c r="BF69" s="942"/>
      <c r="BG69" s="942"/>
      <c r="BH69" s="942"/>
      <c r="BI69" s="942"/>
      <c r="BJ69" s="942"/>
      <c r="BK69" s="942"/>
      <c r="BL69" s="942"/>
      <c r="BM69" s="942"/>
      <c r="BN69" s="942"/>
      <c r="BO69" s="942"/>
      <c r="BP69" s="942"/>
      <c r="BQ69" s="942"/>
      <c r="BR69" s="942"/>
      <c r="BS69" s="942"/>
      <c r="BT69" s="942"/>
      <c r="BU69" s="942"/>
      <c r="BV69" s="942"/>
      <c r="BW69" s="942"/>
      <c r="BX69" s="942"/>
      <c r="BY69" s="942"/>
      <c r="BZ69" s="942"/>
      <c r="CA69" s="942"/>
      <c r="CB69" s="942"/>
      <c r="CC69" s="942"/>
      <c r="CD69" s="942"/>
      <c r="CE69" s="942"/>
      <c r="CF69" s="942"/>
      <c r="CG69" s="942"/>
      <c r="CH69" s="942"/>
      <c r="CI69" s="942"/>
      <c r="CJ69" s="942"/>
      <c r="CK69" s="942"/>
      <c r="CL69" s="942"/>
      <c r="CM69" s="942"/>
      <c r="CN69" s="942"/>
      <c r="CO69" s="942"/>
      <c r="CP69" s="942"/>
      <c r="CQ69" s="942"/>
      <c r="CR69" s="942"/>
      <c r="CS69" s="942"/>
      <c r="CT69" s="942"/>
      <c r="CU69" s="942"/>
      <c r="CV69" s="942"/>
      <c r="CW69" s="942"/>
      <c r="CX69" s="942"/>
      <c r="CY69" s="942"/>
      <c r="CZ69" s="942"/>
      <c r="DA69" s="942"/>
      <c r="DB69" s="942"/>
      <c r="DC69" s="942"/>
      <c r="DD69" s="942"/>
      <c r="DE69" s="942"/>
      <c r="DF69" s="942"/>
      <c r="DG69" s="942"/>
      <c r="DH69" s="942"/>
      <c r="DI69" s="942"/>
      <c r="DJ69" s="942"/>
      <c r="DK69" s="942"/>
      <c r="DL69" s="942"/>
      <c r="DM69" s="942"/>
      <c r="DN69" s="942"/>
      <c r="DO69" s="942"/>
      <c r="DP69" s="942"/>
      <c r="DQ69" s="942"/>
      <c r="DR69" s="942"/>
      <c r="DS69" s="942"/>
      <c r="DT69" s="942"/>
      <c r="DU69" s="942"/>
      <c r="DV69" s="942"/>
      <c r="DW69" s="942"/>
      <c r="DX69" s="942"/>
      <c r="DY69" s="942"/>
      <c r="DZ69" s="1055"/>
    </row>
    <row r="70" spans="6:130" s="1054" customFormat="1" x14ac:dyDescent="0.2">
      <c r="F70" s="942"/>
      <c r="G70" s="942"/>
      <c r="H70" s="942"/>
      <c r="I70" s="942"/>
      <c r="J70" s="942"/>
      <c r="K70" s="942"/>
      <c r="L70" s="942"/>
      <c r="M70" s="942"/>
      <c r="N70" s="942"/>
      <c r="O70" s="942"/>
      <c r="P70" s="942"/>
      <c r="Q70" s="942"/>
      <c r="R70" s="942"/>
      <c r="S70" s="942"/>
      <c r="T70" s="942"/>
      <c r="U70" s="942"/>
      <c r="V70" s="942"/>
      <c r="W70" s="942"/>
      <c r="X70" s="942"/>
      <c r="Y70" s="942"/>
      <c r="Z70" s="942"/>
      <c r="AA70" s="942"/>
      <c r="AB70" s="942"/>
      <c r="AC70" s="942"/>
      <c r="AD70" s="942"/>
      <c r="AE70" s="942"/>
      <c r="AF70" s="942"/>
      <c r="AG70" s="942"/>
      <c r="AH70" s="942"/>
      <c r="AI70" s="942"/>
      <c r="AJ70" s="942"/>
      <c r="AK70" s="942"/>
      <c r="AL70" s="942"/>
      <c r="AM70" s="942"/>
      <c r="AN70" s="942"/>
      <c r="AO70" s="942"/>
      <c r="AP70" s="942"/>
      <c r="AQ70" s="942"/>
      <c r="AR70" s="942"/>
      <c r="AS70" s="942"/>
      <c r="AT70" s="942"/>
      <c r="AU70" s="942"/>
      <c r="AV70" s="942"/>
      <c r="AW70" s="942"/>
      <c r="AX70" s="942"/>
      <c r="AY70" s="942"/>
      <c r="AZ70" s="942"/>
      <c r="BA70" s="942"/>
      <c r="BB70" s="942"/>
      <c r="BC70" s="942"/>
      <c r="BD70" s="942"/>
      <c r="BE70" s="942"/>
      <c r="BF70" s="942"/>
      <c r="BG70" s="942"/>
      <c r="BH70" s="942"/>
      <c r="BI70" s="942"/>
      <c r="BJ70" s="942"/>
      <c r="BK70" s="942"/>
      <c r="BL70" s="942"/>
      <c r="BM70" s="942"/>
      <c r="BN70" s="942"/>
      <c r="BO70" s="942"/>
      <c r="BP70" s="942"/>
      <c r="BQ70" s="942"/>
      <c r="BR70" s="942"/>
      <c r="BS70" s="942"/>
      <c r="BT70" s="942"/>
      <c r="BU70" s="942"/>
      <c r="BV70" s="942"/>
      <c r="BW70" s="942"/>
      <c r="BX70" s="942"/>
      <c r="BY70" s="942"/>
      <c r="BZ70" s="942"/>
      <c r="CA70" s="942"/>
      <c r="CB70" s="942"/>
      <c r="CC70" s="942"/>
      <c r="CD70" s="942"/>
      <c r="CE70" s="942"/>
      <c r="CF70" s="942"/>
      <c r="CG70" s="942"/>
      <c r="CH70" s="942"/>
      <c r="CI70" s="942"/>
      <c r="CJ70" s="942"/>
      <c r="CK70" s="942"/>
      <c r="CL70" s="942"/>
      <c r="CM70" s="942"/>
      <c r="CN70" s="942"/>
      <c r="CO70" s="942"/>
      <c r="CP70" s="942"/>
      <c r="CQ70" s="942"/>
      <c r="CR70" s="942"/>
      <c r="CS70" s="942"/>
      <c r="CT70" s="942"/>
      <c r="CU70" s="942"/>
      <c r="CV70" s="942"/>
      <c r="CW70" s="942"/>
      <c r="CX70" s="942"/>
      <c r="CY70" s="942"/>
      <c r="CZ70" s="942"/>
      <c r="DA70" s="942"/>
      <c r="DB70" s="942"/>
      <c r="DC70" s="942"/>
      <c r="DD70" s="942"/>
      <c r="DE70" s="942"/>
      <c r="DF70" s="942"/>
      <c r="DG70" s="942"/>
      <c r="DH70" s="942"/>
      <c r="DI70" s="942"/>
      <c r="DJ70" s="942"/>
      <c r="DK70" s="942"/>
      <c r="DL70" s="942"/>
      <c r="DM70" s="942"/>
      <c r="DN70" s="942"/>
      <c r="DO70" s="942"/>
      <c r="DP70" s="942"/>
      <c r="DQ70" s="942"/>
      <c r="DR70" s="942"/>
      <c r="DS70" s="942"/>
      <c r="DT70" s="942"/>
      <c r="DU70" s="942"/>
      <c r="DV70" s="942"/>
      <c r="DW70" s="942"/>
      <c r="DX70" s="942"/>
      <c r="DY70" s="942"/>
      <c r="DZ70" s="1055"/>
    </row>
    <row r="71" spans="6:130" s="1054" customFormat="1" x14ac:dyDescent="0.2">
      <c r="F71" s="942"/>
      <c r="G71" s="942"/>
      <c r="H71" s="942"/>
      <c r="I71" s="942"/>
      <c r="J71" s="942"/>
      <c r="K71" s="942"/>
      <c r="L71" s="942"/>
      <c r="M71" s="942"/>
      <c r="N71" s="942"/>
      <c r="O71" s="942"/>
      <c r="P71" s="942"/>
      <c r="Q71" s="942"/>
      <c r="R71" s="942"/>
      <c r="S71" s="942"/>
      <c r="T71" s="942"/>
      <c r="U71" s="942"/>
      <c r="V71" s="942"/>
      <c r="W71" s="942"/>
      <c r="X71" s="942"/>
      <c r="Y71" s="942"/>
      <c r="Z71" s="942"/>
      <c r="AA71" s="942"/>
      <c r="AB71" s="942"/>
      <c r="AC71" s="942"/>
      <c r="AD71" s="942"/>
      <c r="AE71" s="942"/>
      <c r="AF71" s="942"/>
      <c r="AG71" s="942"/>
      <c r="AH71" s="942"/>
      <c r="AI71" s="942"/>
      <c r="AJ71" s="942"/>
      <c r="AK71" s="942"/>
      <c r="AL71" s="942"/>
      <c r="AM71" s="942"/>
      <c r="AN71" s="942"/>
      <c r="AO71" s="942"/>
      <c r="AP71" s="942"/>
      <c r="AQ71" s="942"/>
      <c r="AR71" s="942"/>
      <c r="AS71" s="942"/>
      <c r="AT71" s="942"/>
      <c r="AU71" s="942"/>
      <c r="AV71" s="942"/>
      <c r="AW71" s="942"/>
      <c r="AX71" s="942"/>
      <c r="AY71" s="942"/>
      <c r="AZ71" s="942"/>
      <c r="BA71" s="942"/>
      <c r="BB71" s="942"/>
      <c r="BC71" s="942"/>
      <c r="BD71" s="942"/>
      <c r="BE71" s="942"/>
      <c r="BF71" s="942"/>
      <c r="BG71" s="942"/>
      <c r="BH71" s="942"/>
      <c r="BI71" s="942"/>
      <c r="BJ71" s="942"/>
      <c r="BK71" s="942"/>
      <c r="BL71" s="942"/>
      <c r="BM71" s="942"/>
      <c r="BN71" s="942"/>
      <c r="BO71" s="942"/>
      <c r="BP71" s="942"/>
      <c r="BQ71" s="942"/>
      <c r="BR71" s="942"/>
      <c r="BS71" s="942"/>
      <c r="BT71" s="942"/>
      <c r="BU71" s="942"/>
      <c r="BV71" s="942"/>
      <c r="BW71" s="942"/>
      <c r="BX71" s="942"/>
      <c r="BY71" s="942"/>
      <c r="BZ71" s="942"/>
      <c r="CA71" s="942"/>
      <c r="CB71" s="942"/>
      <c r="CC71" s="942"/>
      <c r="CD71" s="942"/>
      <c r="CE71" s="942"/>
      <c r="CF71" s="942"/>
      <c r="CG71" s="942"/>
      <c r="CH71" s="942"/>
      <c r="CI71" s="942"/>
      <c r="CJ71" s="942"/>
      <c r="CK71" s="942"/>
      <c r="CL71" s="942"/>
      <c r="CM71" s="942"/>
      <c r="CN71" s="942"/>
      <c r="CO71" s="942"/>
      <c r="CP71" s="942"/>
      <c r="CQ71" s="942"/>
      <c r="CR71" s="942"/>
      <c r="CS71" s="942"/>
      <c r="CT71" s="942"/>
      <c r="CU71" s="942"/>
      <c r="CV71" s="942"/>
      <c r="CW71" s="942"/>
      <c r="CX71" s="942"/>
      <c r="CY71" s="942"/>
      <c r="CZ71" s="942"/>
      <c r="DA71" s="942"/>
      <c r="DB71" s="942"/>
      <c r="DC71" s="942"/>
      <c r="DD71" s="942"/>
      <c r="DE71" s="942"/>
      <c r="DF71" s="942"/>
      <c r="DG71" s="942"/>
      <c r="DH71" s="942"/>
      <c r="DI71" s="942"/>
      <c r="DJ71" s="942"/>
      <c r="DK71" s="942"/>
      <c r="DL71" s="942"/>
      <c r="DM71" s="942"/>
      <c r="DN71" s="942"/>
      <c r="DO71" s="942"/>
      <c r="DP71" s="942"/>
      <c r="DQ71" s="942"/>
      <c r="DR71" s="942"/>
      <c r="DS71" s="942"/>
      <c r="DT71" s="942"/>
      <c r="DU71" s="942"/>
      <c r="DV71" s="942"/>
      <c r="DW71" s="942"/>
      <c r="DX71" s="942"/>
      <c r="DY71" s="942"/>
      <c r="DZ71" s="1055"/>
    </row>
    <row r="72" spans="6:130" s="1054" customFormat="1" x14ac:dyDescent="0.2">
      <c r="F72" s="942"/>
      <c r="G72" s="942"/>
      <c r="H72" s="942"/>
      <c r="I72" s="942"/>
      <c r="J72" s="942"/>
      <c r="K72" s="942"/>
      <c r="L72" s="942"/>
      <c r="M72" s="942"/>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2"/>
      <c r="AK72" s="942"/>
      <c r="AL72" s="942"/>
      <c r="AM72" s="942"/>
      <c r="AN72" s="942"/>
      <c r="AO72" s="942"/>
      <c r="AP72" s="942"/>
      <c r="AQ72" s="942"/>
      <c r="AR72" s="942"/>
      <c r="AS72" s="942"/>
      <c r="AT72" s="942"/>
      <c r="AU72" s="942"/>
      <c r="AV72" s="942"/>
      <c r="AW72" s="942"/>
      <c r="AX72" s="942"/>
      <c r="AY72" s="942"/>
      <c r="AZ72" s="942"/>
      <c r="BA72" s="942"/>
      <c r="BB72" s="942"/>
      <c r="BC72" s="942"/>
      <c r="BD72" s="942"/>
      <c r="BE72" s="942"/>
      <c r="BF72" s="942"/>
      <c r="BG72" s="942"/>
      <c r="BH72" s="942"/>
      <c r="BI72" s="942"/>
      <c r="BJ72" s="942"/>
      <c r="BK72" s="942"/>
      <c r="BL72" s="942"/>
      <c r="BM72" s="942"/>
      <c r="BN72" s="942"/>
      <c r="BO72" s="942"/>
      <c r="BP72" s="942"/>
      <c r="BQ72" s="942"/>
      <c r="BR72" s="942"/>
      <c r="BS72" s="942"/>
      <c r="BT72" s="942"/>
      <c r="BU72" s="942"/>
      <c r="BV72" s="942"/>
      <c r="BW72" s="942"/>
      <c r="BX72" s="942"/>
      <c r="BY72" s="942"/>
      <c r="BZ72" s="942"/>
      <c r="CA72" s="942"/>
      <c r="CB72" s="942"/>
      <c r="CC72" s="942"/>
      <c r="CD72" s="942"/>
      <c r="CE72" s="942"/>
      <c r="CF72" s="942"/>
      <c r="CG72" s="942"/>
      <c r="CH72" s="942"/>
      <c r="CI72" s="942"/>
      <c r="CJ72" s="942"/>
      <c r="CK72" s="942"/>
      <c r="CL72" s="942"/>
      <c r="CM72" s="942"/>
      <c r="CN72" s="942"/>
      <c r="CO72" s="942"/>
      <c r="CP72" s="942"/>
      <c r="CQ72" s="942"/>
      <c r="CR72" s="942"/>
      <c r="CS72" s="942"/>
      <c r="CT72" s="942"/>
      <c r="CU72" s="942"/>
      <c r="CV72" s="942"/>
      <c r="CW72" s="942"/>
      <c r="CX72" s="942"/>
      <c r="CY72" s="942"/>
      <c r="CZ72" s="942"/>
      <c r="DA72" s="942"/>
      <c r="DB72" s="942"/>
      <c r="DC72" s="942"/>
      <c r="DD72" s="942"/>
      <c r="DE72" s="942"/>
      <c r="DF72" s="942"/>
      <c r="DG72" s="942"/>
      <c r="DH72" s="942"/>
      <c r="DI72" s="942"/>
      <c r="DJ72" s="942"/>
      <c r="DK72" s="942"/>
      <c r="DL72" s="942"/>
      <c r="DM72" s="942"/>
      <c r="DN72" s="942"/>
      <c r="DO72" s="942"/>
      <c r="DP72" s="942"/>
      <c r="DQ72" s="942"/>
      <c r="DR72" s="942"/>
      <c r="DS72" s="942"/>
      <c r="DT72" s="942"/>
      <c r="DU72" s="942"/>
      <c r="DV72" s="942"/>
      <c r="DW72" s="942"/>
      <c r="DX72" s="942"/>
      <c r="DY72" s="942"/>
      <c r="DZ72" s="1055"/>
    </row>
    <row r="73" spans="6:130" s="1054" customFormat="1" x14ac:dyDescent="0.2">
      <c r="F73" s="942"/>
      <c r="G73" s="942"/>
      <c r="H73" s="942"/>
      <c r="I73" s="942"/>
      <c r="J73" s="942"/>
      <c r="K73" s="942"/>
      <c r="L73" s="942"/>
      <c r="M73" s="942"/>
      <c r="N73" s="942"/>
      <c r="O73" s="942"/>
      <c r="P73" s="942"/>
      <c r="Q73" s="942"/>
      <c r="R73" s="942"/>
      <c r="S73" s="942"/>
      <c r="T73" s="942"/>
      <c r="U73" s="942"/>
      <c r="V73" s="942"/>
      <c r="W73" s="942"/>
      <c r="X73" s="942"/>
      <c r="Y73" s="942"/>
      <c r="Z73" s="942"/>
      <c r="AA73" s="942"/>
      <c r="AB73" s="942"/>
      <c r="AC73" s="942"/>
      <c r="AD73" s="942"/>
      <c r="AE73" s="942"/>
      <c r="AF73" s="942"/>
      <c r="AG73" s="942"/>
      <c r="AH73" s="942"/>
      <c r="AI73" s="942"/>
      <c r="AJ73" s="942"/>
      <c r="AK73" s="942"/>
      <c r="AL73" s="942"/>
      <c r="AM73" s="942"/>
      <c r="AN73" s="942"/>
      <c r="AO73" s="942"/>
      <c r="AP73" s="942"/>
      <c r="AQ73" s="942"/>
      <c r="AR73" s="942"/>
      <c r="AS73" s="942"/>
      <c r="AT73" s="942"/>
      <c r="AU73" s="942"/>
      <c r="AV73" s="942"/>
      <c r="AW73" s="942"/>
      <c r="AX73" s="942"/>
      <c r="AY73" s="942"/>
      <c r="AZ73" s="942"/>
      <c r="BA73" s="942"/>
      <c r="BB73" s="942"/>
      <c r="BC73" s="942"/>
      <c r="BD73" s="942"/>
      <c r="BE73" s="942"/>
      <c r="BF73" s="942"/>
      <c r="BG73" s="942"/>
      <c r="BH73" s="942"/>
      <c r="BI73" s="942"/>
      <c r="BJ73" s="942"/>
      <c r="BK73" s="942"/>
      <c r="BL73" s="942"/>
      <c r="BM73" s="942"/>
      <c r="BN73" s="942"/>
      <c r="BO73" s="942"/>
      <c r="BP73" s="942"/>
      <c r="BQ73" s="942"/>
      <c r="BR73" s="942"/>
      <c r="BS73" s="942"/>
      <c r="BT73" s="942"/>
      <c r="BU73" s="942"/>
      <c r="BV73" s="942"/>
      <c r="BW73" s="942"/>
      <c r="BX73" s="942"/>
      <c r="BY73" s="942"/>
      <c r="BZ73" s="942"/>
      <c r="CA73" s="942"/>
      <c r="CB73" s="942"/>
      <c r="CC73" s="942"/>
      <c r="CD73" s="942"/>
      <c r="CE73" s="942"/>
      <c r="CF73" s="942"/>
      <c r="CG73" s="942"/>
      <c r="CH73" s="942"/>
      <c r="CI73" s="942"/>
      <c r="CJ73" s="942"/>
      <c r="CK73" s="942"/>
      <c r="CL73" s="942"/>
      <c r="CM73" s="942"/>
      <c r="CN73" s="942"/>
      <c r="CO73" s="942"/>
      <c r="CP73" s="942"/>
      <c r="CQ73" s="942"/>
      <c r="CR73" s="942"/>
      <c r="CS73" s="942"/>
      <c r="CT73" s="942"/>
      <c r="CU73" s="942"/>
      <c r="CV73" s="942"/>
      <c r="CW73" s="942"/>
      <c r="CX73" s="942"/>
      <c r="CY73" s="942"/>
      <c r="CZ73" s="942"/>
      <c r="DA73" s="942"/>
      <c r="DB73" s="942"/>
      <c r="DC73" s="942"/>
      <c r="DD73" s="942"/>
      <c r="DE73" s="942"/>
      <c r="DF73" s="942"/>
      <c r="DG73" s="942"/>
      <c r="DH73" s="942"/>
      <c r="DI73" s="942"/>
      <c r="DJ73" s="942"/>
      <c r="DK73" s="942"/>
      <c r="DL73" s="942"/>
      <c r="DM73" s="942"/>
      <c r="DN73" s="942"/>
      <c r="DO73" s="942"/>
      <c r="DP73" s="942"/>
      <c r="DQ73" s="942"/>
      <c r="DR73" s="942"/>
      <c r="DS73" s="942"/>
      <c r="DT73" s="942"/>
      <c r="DU73" s="942"/>
      <c r="DV73" s="942"/>
      <c r="DW73" s="942"/>
      <c r="DX73" s="942"/>
      <c r="DY73" s="942"/>
      <c r="DZ73" s="1055"/>
    </row>
    <row r="74" spans="6:130" s="1054" customFormat="1" x14ac:dyDescent="0.2">
      <c r="F74" s="942"/>
      <c r="G74" s="942"/>
      <c r="H74" s="942"/>
      <c r="I74" s="942"/>
      <c r="J74" s="942"/>
      <c r="K74" s="942"/>
      <c r="L74" s="942"/>
      <c r="M74" s="942"/>
      <c r="N74" s="942"/>
      <c r="O74" s="942"/>
      <c r="P74" s="942"/>
      <c r="Q74" s="942"/>
      <c r="R74" s="942"/>
      <c r="S74" s="942"/>
      <c r="T74" s="942"/>
      <c r="U74" s="942"/>
      <c r="V74" s="942"/>
      <c r="W74" s="942"/>
      <c r="X74" s="942"/>
      <c r="Y74" s="942"/>
      <c r="Z74" s="942"/>
      <c r="AA74" s="942"/>
      <c r="AB74" s="942"/>
      <c r="AC74" s="942"/>
      <c r="AD74" s="942"/>
      <c r="AE74" s="942"/>
      <c r="AF74" s="942"/>
      <c r="AG74" s="942"/>
      <c r="AH74" s="942"/>
      <c r="AI74" s="942"/>
      <c r="AJ74" s="942"/>
      <c r="AK74" s="942"/>
      <c r="AL74" s="942"/>
      <c r="AM74" s="942"/>
      <c r="AN74" s="942"/>
      <c r="AO74" s="942"/>
      <c r="AP74" s="942"/>
      <c r="AQ74" s="942"/>
      <c r="AR74" s="942"/>
      <c r="AS74" s="942"/>
      <c r="AT74" s="942"/>
      <c r="AU74" s="942"/>
      <c r="AV74" s="942"/>
      <c r="AW74" s="942"/>
      <c r="AX74" s="942"/>
      <c r="AY74" s="942"/>
      <c r="AZ74" s="942"/>
      <c r="BA74" s="942"/>
      <c r="BB74" s="942"/>
      <c r="BC74" s="942"/>
      <c r="BD74" s="942"/>
      <c r="BE74" s="942"/>
      <c r="BF74" s="942"/>
      <c r="BG74" s="942"/>
      <c r="BH74" s="942"/>
      <c r="BI74" s="942"/>
      <c r="BJ74" s="942"/>
      <c r="BK74" s="942"/>
      <c r="BL74" s="942"/>
      <c r="BM74" s="942"/>
      <c r="BN74" s="942"/>
      <c r="BO74" s="942"/>
      <c r="BP74" s="942"/>
      <c r="BQ74" s="942"/>
      <c r="BR74" s="942"/>
      <c r="BS74" s="942"/>
      <c r="BT74" s="942"/>
      <c r="BU74" s="942"/>
      <c r="BV74" s="942"/>
      <c r="BW74" s="942"/>
      <c r="BX74" s="942"/>
      <c r="BY74" s="942"/>
      <c r="BZ74" s="942"/>
      <c r="CA74" s="942"/>
      <c r="CB74" s="942"/>
      <c r="CC74" s="942"/>
      <c r="CD74" s="942"/>
      <c r="CE74" s="942"/>
      <c r="CF74" s="942"/>
      <c r="CG74" s="942"/>
      <c r="CH74" s="942"/>
      <c r="CI74" s="942"/>
      <c r="CJ74" s="942"/>
      <c r="CK74" s="942"/>
      <c r="CL74" s="942"/>
      <c r="CM74" s="942"/>
      <c r="CN74" s="942"/>
      <c r="CO74" s="942"/>
      <c r="CP74" s="942"/>
      <c r="CQ74" s="942"/>
      <c r="CR74" s="942"/>
      <c r="CS74" s="942"/>
      <c r="CT74" s="942"/>
      <c r="CU74" s="942"/>
      <c r="CV74" s="942"/>
      <c r="CW74" s="942"/>
      <c r="CX74" s="942"/>
      <c r="CY74" s="942"/>
      <c r="CZ74" s="942"/>
      <c r="DA74" s="942"/>
      <c r="DB74" s="942"/>
      <c r="DC74" s="942"/>
      <c r="DD74" s="942"/>
      <c r="DE74" s="942"/>
      <c r="DF74" s="942"/>
      <c r="DG74" s="942"/>
      <c r="DH74" s="942"/>
      <c r="DI74" s="942"/>
      <c r="DJ74" s="942"/>
      <c r="DK74" s="942"/>
      <c r="DL74" s="942"/>
      <c r="DM74" s="942"/>
      <c r="DN74" s="942"/>
      <c r="DO74" s="942"/>
      <c r="DP74" s="942"/>
      <c r="DQ74" s="942"/>
      <c r="DR74" s="942"/>
      <c r="DS74" s="942"/>
      <c r="DT74" s="942"/>
      <c r="DU74" s="942"/>
      <c r="DV74" s="942"/>
      <c r="DW74" s="942"/>
      <c r="DX74" s="942"/>
      <c r="DY74" s="942"/>
      <c r="DZ74" s="1055"/>
    </row>
    <row r="75" spans="6:130" s="1054" customFormat="1" x14ac:dyDescent="0.2">
      <c r="F75" s="942"/>
      <c r="G75" s="942"/>
      <c r="H75" s="942"/>
      <c r="I75" s="942"/>
      <c r="J75" s="942"/>
      <c r="K75" s="942"/>
      <c r="L75" s="942"/>
      <c r="M75" s="942"/>
      <c r="N75" s="942"/>
      <c r="O75" s="942"/>
      <c r="P75" s="942"/>
      <c r="Q75" s="942"/>
      <c r="R75" s="942"/>
      <c r="S75" s="942"/>
      <c r="T75" s="942"/>
      <c r="U75" s="942"/>
      <c r="V75" s="942"/>
      <c r="W75" s="942"/>
      <c r="X75" s="942"/>
      <c r="Y75" s="942"/>
      <c r="Z75" s="942"/>
      <c r="AA75" s="942"/>
      <c r="AB75" s="942"/>
      <c r="AC75" s="942"/>
      <c r="AD75" s="942"/>
      <c r="AE75" s="942"/>
      <c r="AF75" s="942"/>
      <c r="AG75" s="942"/>
      <c r="AH75" s="942"/>
      <c r="AI75" s="942"/>
      <c r="AJ75" s="942"/>
      <c r="AK75" s="942"/>
      <c r="AL75" s="942"/>
      <c r="AM75" s="942"/>
      <c r="AN75" s="942"/>
      <c r="AO75" s="942"/>
      <c r="AP75" s="942"/>
      <c r="AQ75" s="942"/>
      <c r="AR75" s="942"/>
      <c r="AS75" s="942"/>
      <c r="AT75" s="942"/>
      <c r="AU75" s="942"/>
      <c r="AV75" s="942"/>
      <c r="AW75" s="942"/>
      <c r="AX75" s="942"/>
      <c r="AY75" s="942"/>
      <c r="AZ75" s="942"/>
      <c r="BA75" s="942"/>
      <c r="BB75" s="942"/>
      <c r="BC75" s="942"/>
      <c r="BD75" s="942"/>
      <c r="BE75" s="942"/>
      <c r="BF75" s="942"/>
      <c r="BG75" s="942"/>
      <c r="BH75" s="942"/>
      <c r="BI75" s="942"/>
      <c r="BJ75" s="942"/>
      <c r="BK75" s="942"/>
      <c r="BL75" s="942"/>
      <c r="BM75" s="942"/>
      <c r="BN75" s="942"/>
      <c r="BO75" s="942"/>
      <c r="BP75" s="942"/>
      <c r="BQ75" s="942"/>
      <c r="BR75" s="942"/>
      <c r="BS75" s="942"/>
      <c r="BT75" s="942"/>
      <c r="BU75" s="942"/>
      <c r="BV75" s="942"/>
      <c r="BW75" s="942"/>
      <c r="BX75" s="942"/>
      <c r="BY75" s="942"/>
      <c r="BZ75" s="942"/>
      <c r="CA75" s="942"/>
      <c r="CB75" s="942"/>
      <c r="CC75" s="942"/>
      <c r="CD75" s="942"/>
      <c r="CE75" s="942"/>
      <c r="CF75" s="942"/>
      <c r="CG75" s="942"/>
      <c r="CH75" s="942"/>
      <c r="CI75" s="942"/>
      <c r="CJ75" s="942"/>
      <c r="CK75" s="942"/>
      <c r="CL75" s="942"/>
      <c r="CM75" s="942"/>
      <c r="CN75" s="942"/>
      <c r="CO75" s="942"/>
      <c r="CP75" s="942"/>
      <c r="CQ75" s="942"/>
      <c r="CR75" s="942"/>
      <c r="CS75" s="942"/>
      <c r="CT75" s="942"/>
      <c r="CU75" s="942"/>
      <c r="CV75" s="942"/>
      <c r="CW75" s="942"/>
      <c r="CX75" s="942"/>
      <c r="CY75" s="942"/>
      <c r="CZ75" s="942"/>
      <c r="DA75" s="942"/>
      <c r="DB75" s="942"/>
      <c r="DC75" s="942"/>
      <c r="DD75" s="942"/>
      <c r="DE75" s="942"/>
      <c r="DF75" s="942"/>
      <c r="DG75" s="942"/>
      <c r="DH75" s="942"/>
      <c r="DI75" s="942"/>
      <c r="DJ75" s="942"/>
      <c r="DK75" s="942"/>
      <c r="DL75" s="942"/>
      <c r="DM75" s="942"/>
      <c r="DN75" s="942"/>
      <c r="DO75" s="942"/>
      <c r="DP75" s="942"/>
      <c r="DQ75" s="942"/>
      <c r="DR75" s="942"/>
      <c r="DS75" s="942"/>
      <c r="DT75" s="942"/>
      <c r="DU75" s="942"/>
      <c r="DV75" s="942"/>
      <c r="DW75" s="942"/>
      <c r="DX75" s="942"/>
      <c r="DY75" s="942"/>
      <c r="DZ75" s="1055"/>
    </row>
    <row r="76" spans="6:130" s="1054" customFormat="1" x14ac:dyDescent="0.2">
      <c r="F76" s="942"/>
      <c r="G76" s="942"/>
      <c r="H76" s="942"/>
      <c r="I76" s="942"/>
      <c r="J76" s="942"/>
      <c r="K76" s="942"/>
      <c r="L76" s="942"/>
      <c r="M76" s="942"/>
      <c r="N76" s="942"/>
      <c r="O76" s="942"/>
      <c r="P76" s="942"/>
      <c r="Q76" s="942"/>
      <c r="R76" s="942"/>
      <c r="S76" s="942"/>
      <c r="T76" s="942"/>
      <c r="U76" s="942"/>
      <c r="V76" s="942"/>
      <c r="W76" s="942"/>
      <c r="X76" s="942"/>
      <c r="Y76" s="942"/>
      <c r="Z76" s="942"/>
      <c r="AA76" s="942"/>
      <c r="AB76" s="942"/>
      <c r="AC76" s="942"/>
      <c r="AD76" s="942"/>
      <c r="AE76" s="942"/>
      <c r="AF76" s="942"/>
      <c r="AG76" s="942"/>
      <c r="AH76" s="942"/>
      <c r="AI76" s="942"/>
      <c r="AJ76" s="942"/>
      <c r="AK76" s="942"/>
      <c r="AL76" s="942"/>
      <c r="AM76" s="942"/>
      <c r="AN76" s="942"/>
      <c r="AO76" s="942"/>
      <c r="AP76" s="942"/>
      <c r="AQ76" s="942"/>
      <c r="AR76" s="942"/>
      <c r="AS76" s="942"/>
      <c r="AT76" s="942"/>
      <c r="AU76" s="942"/>
      <c r="AV76" s="942"/>
      <c r="AW76" s="942"/>
      <c r="AX76" s="942"/>
      <c r="AY76" s="942"/>
      <c r="AZ76" s="942"/>
      <c r="BA76" s="942"/>
      <c r="BB76" s="942"/>
      <c r="BC76" s="942"/>
      <c r="BD76" s="942"/>
      <c r="BE76" s="942"/>
      <c r="BF76" s="942"/>
      <c r="BG76" s="942"/>
      <c r="BH76" s="942"/>
      <c r="BI76" s="942"/>
      <c r="BJ76" s="942"/>
      <c r="BK76" s="942"/>
      <c r="BL76" s="942"/>
      <c r="BM76" s="942"/>
      <c r="BN76" s="942"/>
      <c r="BO76" s="942"/>
      <c r="BP76" s="942"/>
      <c r="BQ76" s="942"/>
      <c r="BR76" s="942"/>
      <c r="BS76" s="942"/>
      <c r="BT76" s="942"/>
      <c r="BU76" s="942"/>
      <c r="BV76" s="942"/>
      <c r="BW76" s="942"/>
      <c r="BX76" s="942"/>
      <c r="BY76" s="942"/>
      <c r="BZ76" s="942"/>
      <c r="CA76" s="942"/>
      <c r="CB76" s="942"/>
      <c r="CC76" s="942"/>
      <c r="CD76" s="942"/>
      <c r="CE76" s="942"/>
      <c r="CF76" s="942"/>
      <c r="CG76" s="942"/>
      <c r="CH76" s="942"/>
      <c r="CI76" s="942"/>
      <c r="CJ76" s="942"/>
      <c r="CK76" s="942"/>
      <c r="CL76" s="942"/>
      <c r="CM76" s="942"/>
      <c r="CN76" s="942"/>
      <c r="CO76" s="942"/>
      <c r="CP76" s="942"/>
      <c r="CQ76" s="942"/>
      <c r="CR76" s="942"/>
      <c r="CS76" s="942"/>
      <c r="CT76" s="942"/>
      <c r="CU76" s="942"/>
      <c r="CV76" s="942"/>
      <c r="CW76" s="942"/>
      <c r="CX76" s="942"/>
      <c r="CY76" s="942"/>
      <c r="CZ76" s="942"/>
      <c r="DA76" s="942"/>
      <c r="DB76" s="942"/>
      <c r="DC76" s="942"/>
      <c r="DD76" s="942"/>
      <c r="DE76" s="942"/>
      <c r="DF76" s="942"/>
      <c r="DG76" s="942"/>
      <c r="DH76" s="942"/>
      <c r="DI76" s="942"/>
      <c r="DJ76" s="942"/>
      <c r="DK76" s="942"/>
      <c r="DL76" s="942"/>
      <c r="DM76" s="942"/>
      <c r="DN76" s="942"/>
      <c r="DO76" s="942"/>
      <c r="DP76" s="942"/>
      <c r="DQ76" s="942"/>
      <c r="DR76" s="942"/>
      <c r="DS76" s="942"/>
      <c r="DT76" s="942"/>
      <c r="DU76" s="942"/>
      <c r="DV76" s="942"/>
      <c r="DW76" s="942"/>
      <c r="DX76" s="942"/>
      <c r="DY76" s="942"/>
      <c r="DZ76" s="1055"/>
    </row>
    <row r="77" spans="6:130" s="1054" customFormat="1" x14ac:dyDescent="0.2">
      <c r="F77" s="942"/>
      <c r="G77" s="942"/>
      <c r="H77" s="942"/>
      <c r="I77" s="942"/>
      <c r="J77" s="942"/>
      <c r="K77" s="942"/>
      <c r="L77" s="942"/>
      <c r="M77" s="942"/>
      <c r="N77" s="942"/>
      <c r="O77" s="942"/>
      <c r="P77" s="942"/>
      <c r="Q77" s="942"/>
      <c r="R77" s="942"/>
      <c r="S77" s="942"/>
      <c r="T77" s="942"/>
      <c r="U77" s="942"/>
      <c r="V77" s="942"/>
      <c r="W77" s="942"/>
      <c r="X77" s="942"/>
      <c r="Y77" s="942"/>
      <c r="Z77" s="942"/>
      <c r="AA77" s="942"/>
      <c r="AB77" s="942"/>
      <c r="AC77" s="942"/>
      <c r="AD77" s="942"/>
      <c r="AE77" s="942"/>
      <c r="AF77" s="942"/>
      <c r="AG77" s="942"/>
      <c r="AH77" s="942"/>
      <c r="AI77" s="942"/>
      <c r="AJ77" s="942"/>
      <c r="AK77" s="942"/>
      <c r="AL77" s="942"/>
      <c r="AM77" s="942"/>
      <c r="AN77" s="942"/>
      <c r="AO77" s="942"/>
      <c r="AP77" s="942"/>
      <c r="AQ77" s="942"/>
      <c r="AR77" s="942"/>
      <c r="AS77" s="942"/>
      <c r="AT77" s="942"/>
      <c r="AU77" s="942"/>
      <c r="AV77" s="942"/>
      <c r="AW77" s="942"/>
      <c r="AX77" s="942"/>
      <c r="AY77" s="942"/>
      <c r="AZ77" s="942"/>
      <c r="BA77" s="942"/>
      <c r="BB77" s="942"/>
      <c r="BC77" s="942"/>
      <c r="BD77" s="942"/>
      <c r="BE77" s="942"/>
      <c r="BF77" s="942"/>
      <c r="BG77" s="942"/>
      <c r="BH77" s="942"/>
      <c r="BI77" s="942"/>
      <c r="BJ77" s="942"/>
      <c r="BK77" s="942"/>
      <c r="BL77" s="942"/>
      <c r="BM77" s="942"/>
      <c r="BN77" s="942"/>
      <c r="BO77" s="942"/>
      <c r="BP77" s="942"/>
      <c r="BQ77" s="942"/>
      <c r="BR77" s="942"/>
      <c r="BS77" s="942"/>
      <c r="BT77" s="942"/>
      <c r="BU77" s="942"/>
      <c r="BV77" s="942"/>
      <c r="BW77" s="942"/>
      <c r="BX77" s="942"/>
      <c r="BY77" s="942"/>
      <c r="BZ77" s="942"/>
      <c r="CA77" s="942"/>
      <c r="CB77" s="942"/>
      <c r="CC77" s="942"/>
      <c r="CD77" s="942"/>
      <c r="CE77" s="942"/>
      <c r="CF77" s="942"/>
      <c r="CG77" s="942"/>
      <c r="CH77" s="942"/>
      <c r="CI77" s="942"/>
      <c r="CJ77" s="942"/>
      <c r="CK77" s="942"/>
      <c r="CL77" s="942"/>
      <c r="CM77" s="942"/>
      <c r="CN77" s="942"/>
      <c r="CO77" s="942"/>
      <c r="CP77" s="942"/>
      <c r="CQ77" s="942"/>
      <c r="CR77" s="942"/>
      <c r="CS77" s="942"/>
      <c r="CT77" s="942"/>
      <c r="CU77" s="942"/>
      <c r="CV77" s="942"/>
      <c r="CW77" s="942"/>
      <c r="CX77" s="942"/>
      <c r="CY77" s="942"/>
      <c r="CZ77" s="942"/>
      <c r="DA77" s="942"/>
      <c r="DB77" s="942"/>
      <c r="DC77" s="942"/>
      <c r="DD77" s="942"/>
      <c r="DE77" s="942"/>
      <c r="DF77" s="942"/>
      <c r="DG77" s="942"/>
      <c r="DH77" s="942"/>
      <c r="DI77" s="942"/>
      <c r="DJ77" s="942"/>
      <c r="DK77" s="942"/>
      <c r="DL77" s="942"/>
      <c r="DM77" s="942"/>
      <c r="DN77" s="942"/>
      <c r="DO77" s="942"/>
      <c r="DP77" s="942"/>
      <c r="DQ77" s="942"/>
      <c r="DR77" s="942"/>
      <c r="DS77" s="942"/>
      <c r="DT77" s="942"/>
      <c r="DU77" s="942"/>
      <c r="DV77" s="942"/>
      <c r="DW77" s="942"/>
      <c r="DX77" s="942"/>
      <c r="DY77" s="942"/>
      <c r="DZ77" s="1055"/>
    </row>
    <row r="78" spans="6:130" s="1054" customFormat="1" x14ac:dyDescent="0.2">
      <c r="F78" s="942"/>
      <c r="G78" s="942"/>
      <c r="H78" s="942"/>
      <c r="I78" s="942"/>
      <c r="J78" s="942"/>
      <c r="K78" s="942"/>
      <c r="L78" s="942"/>
      <c r="M78" s="942"/>
      <c r="N78" s="942"/>
      <c r="O78" s="942"/>
      <c r="P78" s="942"/>
      <c r="Q78" s="942"/>
      <c r="R78" s="942"/>
      <c r="S78" s="942"/>
      <c r="T78" s="942"/>
      <c r="U78" s="942"/>
      <c r="V78" s="942"/>
      <c r="W78" s="942"/>
      <c r="X78" s="942"/>
      <c r="Y78" s="942"/>
      <c r="Z78" s="942"/>
      <c r="AA78" s="942"/>
      <c r="AB78" s="942"/>
      <c r="AC78" s="942"/>
      <c r="AD78" s="942"/>
      <c r="AE78" s="942"/>
      <c r="AF78" s="942"/>
      <c r="AG78" s="942"/>
      <c r="AH78" s="942"/>
      <c r="AI78" s="942"/>
      <c r="AJ78" s="942"/>
      <c r="AK78" s="942"/>
      <c r="AL78" s="942"/>
      <c r="AM78" s="942"/>
      <c r="AN78" s="942"/>
      <c r="AO78" s="942"/>
      <c r="AP78" s="942"/>
      <c r="AQ78" s="942"/>
      <c r="AR78" s="942"/>
      <c r="AS78" s="942"/>
      <c r="AT78" s="942"/>
      <c r="AU78" s="942"/>
      <c r="AV78" s="942"/>
      <c r="AW78" s="942"/>
      <c r="AX78" s="942"/>
      <c r="AY78" s="942"/>
      <c r="AZ78" s="942"/>
      <c r="BA78" s="942"/>
      <c r="BB78" s="942"/>
      <c r="BC78" s="942"/>
      <c r="BD78" s="942"/>
      <c r="BE78" s="942"/>
      <c r="BF78" s="942"/>
      <c r="BG78" s="942"/>
      <c r="BH78" s="942"/>
      <c r="BI78" s="942"/>
      <c r="BJ78" s="942"/>
      <c r="BK78" s="942"/>
      <c r="BL78" s="942"/>
      <c r="BM78" s="942"/>
      <c r="BN78" s="942"/>
      <c r="BO78" s="942"/>
      <c r="BP78" s="942"/>
      <c r="BQ78" s="942"/>
      <c r="BR78" s="942"/>
      <c r="BS78" s="942"/>
      <c r="BT78" s="942"/>
      <c r="BU78" s="942"/>
      <c r="BV78" s="942"/>
      <c r="BW78" s="942"/>
      <c r="BX78" s="942"/>
      <c r="BY78" s="942"/>
      <c r="BZ78" s="942"/>
      <c r="CA78" s="942"/>
      <c r="CB78" s="942"/>
      <c r="CC78" s="942"/>
      <c r="CD78" s="942"/>
      <c r="CE78" s="942"/>
      <c r="CF78" s="942"/>
      <c r="CG78" s="942"/>
      <c r="CH78" s="942"/>
      <c r="CI78" s="942"/>
      <c r="CJ78" s="942"/>
      <c r="CK78" s="942"/>
      <c r="CL78" s="942"/>
      <c r="CM78" s="942"/>
      <c r="CN78" s="942"/>
      <c r="CO78" s="942"/>
      <c r="CP78" s="942"/>
      <c r="CQ78" s="942"/>
      <c r="CR78" s="942"/>
      <c r="CS78" s="942"/>
      <c r="CT78" s="942"/>
      <c r="CU78" s="942"/>
      <c r="CV78" s="942"/>
      <c r="CW78" s="942"/>
      <c r="CX78" s="942"/>
      <c r="CY78" s="942"/>
      <c r="CZ78" s="942"/>
      <c r="DA78" s="942"/>
      <c r="DB78" s="942"/>
      <c r="DC78" s="942"/>
      <c r="DD78" s="942"/>
      <c r="DE78" s="942"/>
      <c r="DF78" s="942"/>
      <c r="DG78" s="942"/>
      <c r="DH78" s="942"/>
      <c r="DI78" s="942"/>
      <c r="DJ78" s="942"/>
      <c r="DK78" s="942"/>
      <c r="DL78" s="942"/>
      <c r="DM78" s="942"/>
      <c r="DN78" s="942"/>
      <c r="DO78" s="942"/>
      <c r="DP78" s="942"/>
      <c r="DQ78" s="942"/>
      <c r="DR78" s="942"/>
      <c r="DS78" s="942"/>
      <c r="DT78" s="942"/>
      <c r="DU78" s="942"/>
      <c r="DV78" s="942"/>
      <c r="DW78" s="942"/>
      <c r="DX78" s="942"/>
      <c r="DY78" s="942"/>
      <c r="DZ78" s="1055"/>
    </row>
    <row r="79" spans="6:130" s="1054" customFormat="1" x14ac:dyDescent="0.2">
      <c r="F79" s="942"/>
      <c r="G79" s="942"/>
      <c r="H79" s="942"/>
      <c r="I79" s="942"/>
      <c r="J79" s="942"/>
      <c r="K79" s="942"/>
      <c r="L79" s="942"/>
      <c r="M79" s="942"/>
      <c r="N79" s="942"/>
      <c r="O79" s="942"/>
      <c r="P79" s="942"/>
      <c r="Q79" s="942"/>
      <c r="R79" s="942"/>
      <c r="S79" s="942"/>
      <c r="T79" s="942"/>
      <c r="U79" s="942"/>
      <c r="V79" s="942"/>
      <c r="W79" s="942"/>
      <c r="X79" s="942"/>
      <c r="Y79" s="942"/>
      <c r="Z79" s="942"/>
      <c r="AA79" s="942"/>
      <c r="AB79" s="942"/>
      <c r="AC79" s="942"/>
      <c r="AD79" s="942"/>
      <c r="AE79" s="942"/>
      <c r="AF79" s="942"/>
      <c r="AG79" s="942"/>
      <c r="AH79" s="942"/>
      <c r="AI79" s="942"/>
      <c r="AJ79" s="942"/>
      <c r="AK79" s="942"/>
      <c r="AL79" s="942"/>
      <c r="AM79" s="942"/>
      <c r="AN79" s="942"/>
      <c r="AO79" s="942"/>
      <c r="AP79" s="942"/>
      <c r="AQ79" s="942"/>
      <c r="AR79" s="942"/>
      <c r="AS79" s="942"/>
      <c r="AT79" s="942"/>
      <c r="AU79" s="942"/>
      <c r="AV79" s="942"/>
      <c r="AW79" s="942"/>
      <c r="AX79" s="942"/>
      <c r="AY79" s="942"/>
      <c r="AZ79" s="942"/>
      <c r="BA79" s="942"/>
      <c r="BB79" s="942"/>
      <c r="BC79" s="942"/>
      <c r="BD79" s="942"/>
      <c r="BE79" s="942"/>
      <c r="BF79" s="942"/>
      <c r="BG79" s="942"/>
      <c r="BH79" s="942"/>
      <c r="BI79" s="942"/>
      <c r="BJ79" s="942"/>
      <c r="BK79" s="942"/>
      <c r="BL79" s="942"/>
      <c r="BM79" s="942"/>
      <c r="BN79" s="942"/>
      <c r="BO79" s="942"/>
      <c r="BP79" s="942"/>
      <c r="BQ79" s="942"/>
      <c r="BR79" s="942"/>
      <c r="BS79" s="942"/>
      <c r="BT79" s="942"/>
      <c r="BU79" s="942"/>
      <c r="BV79" s="942"/>
      <c r="BW79" s="942"/>
      <c r="BX79" s="942"/>
      <c r="BY79" s="942"/>
      <c r="BZ79" s="942"/>
      <c r="CA79" s="942"/>
      <c r="CB79" s="942"/>
      <c r="CC79" s="942"/>
      <c r="CD79" s="942"/>
      <c r="CE79" s="942"/>
      <c r="CF79" s="942"/>
      <c r="CG79" s="942"/>
      <c r="CH79" s="942"/>
      <c r="CI79" s="942"/>
      <c r="CJ79" s="942"/>
      <c r="CK79" s="942"/>
      <c r="CL79" s="942"/>
      <c r="CM79" s="942"/>
      <c r="CN79" s="942"/>
      <c r="CO79" s="942"/>
      <c r="CP79" s="942"/>
      <c r="CQ79" s="942"/>
      <c r="CR79" s="942"/>
      <c r="CS79" s="942"/>
      <c r="CT79" s="942"/>
      <c r="CU79" s="942"/>
      <c r="CV79" s="942"/>
      <c r="CW79" s="942"/>
      <c r="CX79" s="942"/>
      <c r="CY79" s="942"/>
      <c r="CZ79" s="942"/>
      <c r="DA79" s="942"/>
      <c r="DB79" s="942"/>
      <c r="DC79" s="942"/>
      <c r="DD79" s="942"/>
      <c r="DE79" s="942"/>
      <c r="DF79" s="942"/>
      <c r="DG79" s="942"/>
      <c r="DH79" s="942"/>
      <c r="DI79" s="942"/>
      <c r="DJ79" s="942"/>
      <c r="DK79" s="942"/>
      <c r="DL79" s="942"/>
      <c r="DM79" s="942"/>
      <c r="DN79" s="942"/>
      <c r="DO79" s="942"/>
      <c r="DP79" s="942"/>
      <c r="DQ79" s="942"/>
      <c r="DR79" s="942"/>
      <c r="DS79" s="942"/>
      <c r="DT79" s="942"/>
      <c r="DU79" s="942"/>
      <c r="DV79" s="942"/>
      <c r="DW79" s="942"/>
      <c r="DX79" s="942"/>
      <c r="DY79" s="942"/>
      <c r="DZ79" s="1055"/>
    </row>
    <row r="80" spans="6:130" s="1054" customFormat="1" x14ac:dyDescent="0.2">
      <c r="F80" s="942"/>
      <c r="G80" s="942"/>
      <c r="H80" s="942"/>
      <c r="I80" s="942"/>
      <c r="J80" s="942"/>
      <c r="K80" s="942"/>
      <c r="L80" s="942"/>
      <c r="M80" s="942"/>
      <c r="N80" s="942"/>
      <c r="O80" s="942"/>
      <c r="P80" s="942"/>
      <c r="Q80" s="942"/>
      <c r="R80" s="942"/>
      <c r="S80" s="942"/>
      <c r="T80" s="942"/>
      <c r="U80" s="942"/>
      <c r="V80" s="942"/>
      <c r="W80" s="942"/>
      <c r="X80" s="942"/>
      <c r="Y80" s="942"/>
      <c r="Z80" s="942"/>
      <c r="AA80" s="942"/>
      <c r="AB80" s="942"/>
      <c r="AC80" s="942"/>
      <c r="AD80" s="942"/>
      <c r="AE80" s="942"/>
      <c r="AF80" s="942"/>
      <c r="AG80" s="942"/>
      <c r="AH80" s="942"/>
      <c r="AI80" s="942"/>
      <c r="AJ80" s="942"/>
      <c r="AK80" s="942"/>
      <c r="AL80" s="942"/>
      <c r="AM80" s="942"/>
      <c r="AN80" s="942"/>
      <c r="AO80" s="942"/>
      <c r="AP80" s="942"/>
      <c r="AQ80" s="942"/>
      <c r="AR80" s="942"/>
      <c r="AS80" s="942"/>
      <c r="AT80" s="942"/>
      <c r="AU80" s="942"/>
      <c r="AV80" s="942"/>
      <c r="AW80" s="942"/>
      <c r="AX80" s="942"/>
      <c r="AY80" s="942"/>
      <c r="AZ80" s="942"/>
      <c r="BA80" s="942"/>
      <c r="BB80" s="942"/>
      <c r="BC80" s="942"/>
      <c r="BD80" s="942"/>
      <c r="BE80" s="942"/>
      <c r="BF80" s="942"/>
      <c r="BG80" s="942"/>
      <c r="BH80" s="942"/>
      <c r="BI80" s="942"/>
      <c r="BJ80" s="942"/>
      <c r="BK80" s="942"/>
      <c r="BL80" s="942"/>
      <c r="BM80" s="942"/>
      <c r="BN80" s="942"/>
      <c r="BO80" s="942"/>
      <c r="BP80" s="942"/>
      <c r="BQ80" s="942"/>
      <c r="BR80" s="942"/>
      <c r="BS80" s="942"/>
      <c r="BT80" s="942"/>
      <c r="BU80" s="942"/>
      <c r="BV80" s="942"/>
      <c r="BW80" s="942"/>
      <c r="BX80" s="942"/>
      <c r="BY80" s="942"/>
      <c r="BZ80" s="942"/>
      <c r="CA80" s="942"/>
      <c r="CB80" s="942"/>
      <c r="CC80" s="942"/>
      <c r="CD80" s="942"/>
      <c r="CE80" s="942"/>
      <c r="CF80" s="942"/>
      <c r="CG80" s="942"/>
      <c r="CH80" s="942"/>
      <c r="CI80" s="942"/>
      <c r="CJ80" s="942"/>
      <c r="CK80" s="942"/>
      <c r="CL80" s="942"/>
      <c r="CM80" s="942"/>
      <c r="CN80" s="942"/>
      <c r="CO80" s="942"/>
      <c r="CP80" s="942"/>
      <c r="CQ80" s="942"/>
      <c r="CR80" s="942"/>
      <c r="CS80" s="942"/>
      <c r="CT80" s="942"/>
      <c r="CU80" s="942"/>
      <c r="CV80" s="942"/>
      <c r="CW80" s="942"/>
      <c r="CX80" s="942"/>
      <c r="CY80" s="942"/>
      <c r="CZ80" s="942"/>
      <c r="DA80" s="942"/>
      <c r="DB80" s="942"/>
      <c r="DC80" s="942"/>
      <c r="DD80" s="942"/>
      <c r="DE80" s="942"/>
      <c r="DF80" s="942"/>
      <c r="DG80" s="942"/>
      <c r="DH80" s="942"/>
      <c r="DI80" s="942"/>
      <c r="DJ80" s="942"/>
      <c r="DK80" s="942"/>
      <c r="DL80" s="942"/>
      <c r="DM80" s="942"/>
      <c r="DN80" s="942"/>
      <c r="DO80" s="942"/>
      <c r="DP80" s="942"/>
      <c r="DQ80" s="942"/>
      <c r="DR80" s="942"/>
      <c r="DS80" s="942"/>
      <c r="DT80" s="942"/>
      <c r="DU80" s="942"/>
      <c r="DV80" s="942"/>
      <c r="DW80" s="942"/>
      <c r="DX80" s="942"/>
      <c r="DY80" s="942"/>
      <c r="DZ80" s="1055"/>
    </row>
    <row r="81" spans="6:130" s="1054" customFormat="1" x14ac:dyDescent="0.2">
      <c r="F81" s="942"/>
      <c r="G81" s="942"/>
      <c r="H81" s="942"/>
      <c r="I81" s="942"/>
      <c r="J81" s="942"/>
      <c r="K81" s="942"/>
      <c r="L81" s="942"/>
      <c r="M81" s="942"/>
      <c r="N81" s="942"/>
      <c r="O81" s="942"/>
      <c r="P81" s="942"/>
      <c r="Q81" s="942"/>
      <c r="R81" s="942"/>
      <c r="S81" s="942"/>
      <c r="T81" s="942"/>
      <c r="U81" s="942"/>
      <c r="V81" s="942"/>
      <c r="W81" s="942"/>
      <c r="X81" s="942"/>
      <c r="Y81" s="942"/>
      <c r="Z81" s="942"/>
      <c r="AA81" s="942"/>
      <c r="AB81" s="942"/>
      <c r="AC81" s="942"/>
      <c r="AD81" s="942"/>
      <c r="AE81" s="942"/>
      <c r="AF81" s="942"/>
      <c r="AG81" s="942"/>
      <c r="AH81" s="942"/>
      <c r="AI81" s="942"/>
      <c r="AJ81" s="942"/>
      <c r="AK81" s="942"/>
      <c r="AL81" s="942"/>
      <c r="AM81" s="942"/>
      <c r="AN81" s="942"/>
      <c r="AO81" s="942"/>
      <c r="AP81" s="942"/>
      <c r="AQ81" s="942"/>
      <c r="AR81" s="942"/>
      <c r="AS81" s="942"/>
      <c r="AT81" s="942"/>
      <c r="AU81" s="942"/>
      <c r="AV81" s="942"/>
      <c r="AW81" s="942"/>
      <c r="AX81" s="942"/>
      <c r="AY81" s="942"/>
      <c r="AZ81" s="942"/>
      <c r="BA81" s="942"/>
      <c r="BB81" s="942"/>
      <c r="BC81" s="942"/>
      <c r="BD81" s="942"/>
      <c r="BE81" s="942"/>
      <c r="BF81" s="942"/>
      <c r="BG81" s="942"/>
      <c r="BH81" s="942"/>
      <c r="BI81" s="942"/>
      <c r="BJ81" s="942"/>
      <c r="BK81" s="942"/>
      <c r="BL81" s="942"/>
      <c r="BM81" s="942"/>
      <c r="BN81" s="942"/>
      <c r="BO81" s="942"/>
      <c r="BP81" s="942"/>
      <c r="BQ81" s="942"/>
      <c r="BR81" s="942"/>
      <c r="BS81" s="942"/>
      <c r="BT81" s="942"/>
      <c r="BU81" s="942"/>
      <c r="BV81" s="942"/>
      <c r="BW81" s="942"/>
      <c r="BX81" s="942"/>
      <c r="BY81" s="942"/>
      <c r="BZ81" s="942"/>
      <c r="CA81" s="942"/>
      <c r="CB81" s="942"/>
      <c r="CC81" s="942"/>
      <c r="CD81" s="942"/>
      <c r="CE81" s="942"/>
      <c r="CF81" s="942"/>
      <c r="CG81" s="942"/>
      <c r="CH81" s="942"/>
      <c r="CI81" s="942"/>
      <c r="CJ81" s="942"/>
      <c r="CK81" s="942"/>
      <c r="CL81" s="942"/>
      <c r="CM81" s="942"/>
      <c r="CN81" s="942"/>
      <c r="CO81" s="942"/>
      <c r="CP81" s="942"/>
      <c r="CQ81" s="942"/>
      <c r="CR81" s="942"/>
      <c r="CS81" s="942"/>
      <c r="CT81" s="942"/>
      <c r="CU81" s="942"/>
      <c r="CV81" s="942"/>
      <c r="CW81" s="942"/>
      <c r="CX81" s="942"/>
      <c r="CY81" s="942"/>
      <c r="CZ81" s="942"/>
      <c r="DA81" s="942"/>
      <c r="DB81" s="942"/>
      <c r="DC81" s="942"/>
      <c r="DD81" s="942"/>
      <c r="DE81" s="942"/>
      <c r="DF81" s="942"/>
      <c r="DG81" s="942"/>
      <c r="DH81" s="942"/>
      <c r="DI81" s="942"/>
      <c r="DJ81" s="942"/>
      <c r="DK81" s="942"/>
      <c r="DL81" s="942"/>
      <c r="DM81" s="942"/>
      <c r="DN81" s="942"/>
      <c r="DO81" s="942"/>
      <c r="DP81" s="942"/>
      <c r="DQ81" s="942"/>
      <c r="DR81" s="942"/>
      <c r="DS81" s="942"/>
      <c r="DT81" s="942"/>
      <c r="DU81" s="942"/>
      <c r="DV81" s="942"/>
      <c r="DW81" s="942"/>
      <c r="DX81" s="942"/>
      <c r="DY81" s="942"/>
      <c r="DZ81" s="1055"/>
    </row>
    <row r="82" spans="6:130" s="1054" customFormat="1" x14ac:dyDescent="0.2">
      <c r="F82" s="942"/>
      <c r="G82" s="942"/>
      <c r="H82" s="942"/>
      <c r="I82" s="942"/>
      <c r="J82" s="942"/>
      <c r="K82" s="942"/>
      <c r="L82" s="942"/>
      <c r="M82" s="942"/>
      <c r="N82" s="942"/>
      <c r="O82" s="942"/>
      <c r="P82" s="942"/>
      <c r="Q82" s="942"/>
      <c r="R82" s="942"/>
      <c r="S82" s="942"/>
      <c r="T82" s="942"/>
      <c r="U82" s="942"/>
      <c r="V82" s="942"/>
      <c r="W82" s="942"/>
      <c r="X82" s="942"/>
      <c r="Y82" s="942"/>
      <c r="Z82" s="942"/>
      <c r="AA82" s="942"/>
      <c r="AB82" s="942"/>
      <c r="AC82" s="942"/>
      <c r="AD82" s="942"/>
      <c r="AE82" s="942"/>
      <c r="AF82" s="942"/>
      <c r="AG82" s="942"/>
      <c r="AH82" s="942"/>
      <c r="AI82" s="942"/>
      <c r="AJ82" s="942"/>
      <c r="AK82" s="942"/>
      <c r="AL82" s="942"/>
      <c r="AM82" s="942"/>
      <c r="AN82" s="942"/>
      <c r="AO82" s="942"/>
      <c r="AP82" s="942"/>
      <c r="AQ82" s="942"/>
      <c r="AR82" s="942"/>
      <c r="AS82" s="942"/>
      <c r="AT82" s="942"/>
      <c r="AU82" s="942"/>
      <c r="AV82" s="942"/>
      <c r="AW82" s="942"/>
      <c r="AX82" s="942"/>
      <c r="AY82" s="942"/>
      <c r="AZ82" s="942"/>
      <c r="BA82" s="942"/>
      <c r="BB82" s="942"/>
      <c r="BC82" s="942"/>
      <c r="BD82" s="942"/>
      <c r="BE82" s="942"/>
      <c r="BF82" s="942"/>
      <c r="BG82" s="942"/>
      <c r="BH82" s="942"/>
      <c r="BI82" s="942"/>
      <c r="BJ82" s="942"/>
      <c r="BK82" s="942"/>
      <c r="BL82" s="942"/>
      <c r="BM82" s="942"/>
      <c r="BN82" s="942"/>
      <c r="BO82" s="942"/>
      <c r="BP82" s="942"/>
      <c r="BQ82" s="942"/>
      <c r="BR82" s="942"/>
      <c r="BS82" s="942"/>
      <c r="BT82" s="942"/>
      <c r="BU82" s="942"/>
      <c r="BV82" s="942"/>
      <c r="BW82" s="942"/>
      <c r="BX82" s="942"/>
      <c r="BY82" s="942"/>
      <c r="BZ82" s="942"/>
      <c r="CA82" s="942"/>
      <c r="CB82" s="942"/>
      <c r="CC82" s="942"/>
      <c r="CD82" s="942"/>
      <c r="CE82" s="942"/>
      <c r="CF82" s="942"/>
      <c r="CG82" s="942"/>
      <c r="CH82" s="942"/>
      <c r="CI82" s="942"/>
      <c r="CJ82" s="942"/>
      <c r="CK82" s="942"/>
      <c r="CL82" s="942"/>
      <c r="CM82" s="942"/>
      <c r="CN82" s="942"/>
      <c r="CO82" s="942"/>
      <c r="CP82" s="942"/>
      <c r="CQ82" s="942"/>
      <c r="CR82" s="942"/>
      <c r="CS82" s="942"/>
      <c r="CT82" s="942"/>
      <c r="CU82" s="942"/>
      <c r="CV82" s="942"/>
      <c r="CW82" s="942"/>
      <c r="CX82" s="942"/>
      <c r="CY82" s="942"/>
      <c r="CZ82" s="942"/>
      <c r="DA82" s="942"/>
      <c r="DB82" s="942"/>
      <c r="DC82" s="942"/>
      <c r="DD82" s="942"/>
      <c r="DE82" s="942"/>
      <c r="DF82" s="942"/>
      <c r="DG82" s="942"/>
      <c r="DH82" s="942"/>
      <c r="DI82" s="942"/>
      <c r="DJ82" s="942"/>
      <c r="DK82" s="942"/>
      <c r="DL82" s="942"/>
      <c r="DM82" s="942"/>
      <c r="DN82" s="942"/>
      <c r="DO82" s="942"/>
      <c r="DP82" s="942"/>
      <c r="DQ82" s="942"/>
      <c r="DR82" s="942"/>
      <c r="DS82" s="942"/>
      <c r="DT82" s="942"/>
      <c r="DU82" s="942"/>
      <c r="DV82" s="942"/>
      <c r="DW82" s="942"/>
      <c r="DX82" s="942"/>
      <c r="DY82" s="942"/>
      <c r="DZ82" s="1055"/>
    </row>
    <row r="83" spans="6:130" s="1054" customFormat="1" x14ac:dyDescent="0.2">
      <c r="F83" s="942"/>
      <c r="G83" s="942"/>
      <c r="H83" s="942"/>
      <c r="I83" s="942"/>
      <c r="J83" s="942"/>
      <c r="K83" s="942"/>
      <c r="L83" s="942"/>
      <c r="M83" s="942"/>
      <c r="N83" s="942"/>
      <c r="O83" s="942"/>
      <c r="P83" s="942"/>
      <c r="Q83" s="942"/>
      <c r="R83" s="942"/>
      <c r="S83" s="942"/>
      <c r="T83" s="942"/>
      <c r="U83" s="942"/>
      <c r="V83" s="942"/>
      <c r="W83" s="942"/>
      <c r="X83" s="942"/>
      <c r="Y83" s="942"/>
      <c r="Z83" s="942"/>
      <c r="AA83" s="942"/>
      <c r="AB83" s="942"/>
      <c r="AC83" s="942"/>
      <c r="AD83" s="942"/>
      <c r="AE83" s="942"/>
      <c r="AF83" s="942"/>
      <c r="AG83" s="942"/>
      <c r="AH83" s="942"/>
      <c r="AI83" s="942"/>
      <c r="AJ83" s="942"/>
      <c r="AK83" s="942"/>
      <c r="AL83" s="942"/>
      <c r="AM83" s="942"/>
      <c r="AN83" s="942"/>
      <c r="AO83" s="942"/>
      <c r="AP83" s="942"/>
      <c r="AQ83" s="942"/>
      <c r="AR83" s="942"/>
      <c r="AS83" s="942"/>
      <c r="AT83" s="942"/>
      <c r="AU83" s="942"/>
      <c r="AV83" s="942"/>
      <c r="AW83" s="942"/>
      <c r="AX83" s="942"/>
      <c r="AY83" s="942"/>
      <c r="AZ83" s="942"/>
      <c r="BA83" s="942"/>
      <c r="BB83" s="942"/>
      <c r="BC83" s="942"/>
      <c r="BD83" s="942"/>
      <c r="BE83" s="942"/>
      <c r="BF83" s="942"/>
      <c r="BG83" s="942"/>
      <c r="BH83" s="942"/>
      <c r="BI83" s="942"/>
      <c r="BJ83" s="942"/>
      <c r="BK83" s="942"/>
      <c r="BL83" s="942"/>
      <c r="BM83" s="942"/>
      <c r="BN83" s="942"/>
      <c r="BO83" s="942"/>
      <c r="BP83" s="942"/>
      <c r="BQ83" s="942"/>
      <c r="BR83" s="942"/>
      <c r="BS83" s="942"/>
      <c r="BT83" s="942"/>
      <c r="BU83" s="942"/>
      <c r="BV83" s="942"/>
      <c r="BW83" s="942"/>
      <c r="BX83" s="942"/>
      <c r="BY83" s="942"/>
      <c r="BZ83" s="942"/>
      <c r="CA83" s="942"/>
      <c r="CB83" s="942"/>
      <c r="CC83" s="942"/>
      <c r="CD83" s="942"/>
      <c r="CE83" s="942"/>
      <c r="CF83" s="942"/>
      <c r="CG83" s="942"/>
      <c r="CH83" s="942"/>
      <c r="CI83" s="942"/>
      <c r="CJ83" s="942"/>
      <c r="CK83" s="942"/>
      <c r="CL83" s="942"/>
      <c r="CM83" s="942"/>
      <c r="CN83" s="942"/>
      <c r="CO83" s="942"/>
      <c r="CP83" s="942"/>
      <c r="CQ83" s="942"/>
      <c r="CR83" s="942"/>
      <c r="CS83" s="942"/>
      <c r="CT83" s="942"/>
      <c r="CU83" s="942"/>
      <c r="CV83" s="942"/>
      <c r="CW83" s="942"/>
      <c r="CX83" s="942"/>
      <c r="CY83" s="942"/>
      <c r="CZ83" s="942"/>
      <c r="DA83" s="942"/>
      <c r="DB83" s="942"/>
      <c r="DC83" s="942"/>
      <c r="DD83" s="942"/>
      <c r="DE83" s="942"/>
      <c r="DF83" s="942"/>
      <c r="DG83" s="942"/>
      <c r="DH83" s="942"/>
      <c r="DI83" s="942"/>
      <c r="DJ83" s="942"/>
      <c r="DK83" s="942"/>
      <c r="DL83" s="942"/>
      <c r="DM83" s="942"/>
      <c r="DN83" s="942"/>
      <c r="DO83" s="942"/>
      <c r="DP83" s="942"/>
      <c r="DQ83" s="942"/>
      <c r="DR83" s="942"/>
      <c r="DS83" s="942"/>
      <c r="DT83" s="942"/>
      <c r="DU83" s="942"/>
      <c r="DV83" s="942"/>
      <c r="DW83" s="942"/>
      <c r="DX83" s="942"/>
      <c r="DY83" s="942"/>
      <c r="DZ83" s="1055"/>
    </row>
    <row r="84" spans="6:130" s="1054" customFormat="1" x14ac:dyDescent="0.2">
      <c r="F84" s="942"/>
      <c r="G84" s="942"/>
      <c r="H84" s="942"/>
      <c r="I84" s="942"/>
      <c r="J84" s="942"/>
      <c r="K84" s="942"/>
      <c r="L84" s="942"/>
      <c r="M84" s="942"/>
      <c r="N84" s="942"/>
      <c r="O84" s="942"/>
      <c r="P84" s="942"/>
      <c r="Q84" s="942"/>
      <c r="R84" s="942"/>
      <c r="S84" s="942"/>
      <c r="T84" s="942"/>
      <c r="U84" s="942"/>
      <c r="V84" s="942"/>
      <c r="W84" s="942"/>
      <c r="X84" s="942"/>
      <c r="Y84" s="942"/>
      <c r="Z84" s="942"/>
      <c r="AA84" s="942"/>
      <c r="AB84" s="942"/>
      <c r="AC84" s="942"/>
      <c r="AD84" s="942"/>
      <c r="AE84" s="942"/>
      <c r="AF84" s="942"/>
      <c r="AG84" s="942"/>
      <c r="AH84" s="942"/>
      <c r="AI84" s="942"/>
      <c r="AJ84" s="942"/>
      <c r="AK84" s="942"/>
      <c r="AL84" s="942"/>
      <c r="AM84" s="942"/>
      <c r="AN84" s="942"/>
      <c r="AO84" s="942"/>
      <c r="AP84" s="942"/>
      <c r="AQ84" s="942"/>
      <c r="AR84" s="942"/>
      <c r="AS84" s="942"/>
      <c r="AT84" s="942"/>
      <c r="AU84" s="942"/>
      <c r="AV84" s="942"/>
      <c r="AW84" s="942"/>
      <c r="AX84" s="942"/>
      <c r="AY84" s="942"/>
      <c r="AZ84" s="942"/>
      <c r="BA84" s="942"/>
      <c r="BB84" s="942"/>
      <c r="BC84" s="942"/>
      <c r="BD84" s="942"/>
      <c r="BE84" s="942"/>
      <c r="BF84" s="942"/>
      <c r="BG84" s="942"/>
      <c r="BH84" s="942"/>
      <c r="BI84" s="942"/>
      <c r="BJ84" s="942"/>
      <c r="BK84" s="942"/>
      <c r="BL84" s="942"/>
      <c r="BM84" s="942"/>
      <c r="BN84" s="942"/>
      <c r="BO84" s="942"/>
      <c r="BP84" s="942"/>
      <c r="BQ84" s="942"/>
      <c r="BR84" s="942"/>
      <c r="BS84" s="942"/>
      <c r="BT84" s="942"/>
      <c r="BU84" s="942"/>
      <c r="BV84" s="942"/>
      <c r="BW84" s="942"/>
      <c r="BX84" s="942"/>
      <c r="BY84" s="942"/>
      <c r="BZ84" s="942"/>
      <c r="CA84" s="942"/>
      <c r="CB84" s="942"/>
      <c r="CC84" s="942"/>
      <c r="CD84" s="942"/>
      <c r="CE84" s="942"/>
      <c r="CF84" s="942"/>
      <c r="CG84" s="942"/>
      <c r="CH84" s="942"/>
      <c r="CI84" s="942"/>
      <c r="CJ84" s="942"/>
      <c r="CK84" s="942"/>
      <c r="CL84" s="942"/>
      <c r="CM84" s="942"/>
      <c r="CN84" s="942"/>
      <c r="CO84" s="942"/>
      <c r="CP84" s="942"/>
      <c r="CQ84" s="942"/>
      <c r="CR84" s="942"/>
      <c r="CS84" s="942"/>
      <c r="CT84" s="942"/>
      <c r="CU84" s="942"/>
      <c r="CV84" s="942"/>
      <c r="CW84" s="942"/>
      <c r="CX84" s="942"/>
      <c r="CY84" s="942"/>
      <c r="CZ84" s="942"/>
      <c r="DA84" s="942"/>
      <c r="DB84" s="942"/>
      <c r="DC84" s="942"/>
      <c r="DD84" s="942"/>
      <c r="DE84" s="942"/>
      <c r="DF84" s="942"/>
      <c r="DG84" s="942"/>
      <c r="DH84" s="942"/>
      <c r="DI84" s="942"/>
      <c r="DJ84" s="942"/>
      <c r="DK84" s="942"/>
      <c r="DL84" s="942"/>
      <c r="DM84" s="942"/>
      <c r="DN84" s="942"/>
      <c r="DO84" s="942"/>
      <c r="DP84" s="942"/>
      <c r="DQ84" s="942"/>
      <c r="DR84" s="942"/>
      <c r="DS84" s="942"/>
      <c r="DT84" s="942"/>
      <c r="DU84" s="942"/>
      <c r="DV84" s="942"/>
      <c r="DW84" s="942"/>
      <c r="DX84" s="942"/>
      <c r="DY84" s="942"/>
      <c r="DZ84" s="1055"/>
    </row>
    <row r="85" spans="6:130" s="1054" customFormat="1" x14ac:dyDescent="0.2">
      <c r="F85" s="942"/>
      <c r="G85" s="942"/>
      <c r="H85" s="942"/>
      <c r="I85" s="942"/>
      <c r="J85" s="942"/>
      <c r="K85" s="942"/>
      <c r="L85" s="942"/>
      <c r="M85" s="942"/>
      <c r="N85" s="942"/>
      <c r="O85" s="942"/>
      <c r="P85" s="942"/>
      <c r="Q85" s="942"/>
      <c r="R85" s="942"/>
      <c r="S85" s="942"/>
      <c r="T85" s="942"/>
      <c r="U85" s="942"/>
      <c r="V85" s="942"/>
      <c r="W85" s="942"/>
      <c r="X85" s="942"/>
      <c r="Y85" s="942"/>
      <c r="Z85" s="942"/>
      <c r="AA85" s="942"/>
      <c r="AB85" s="942"/>
      <c r="AC85" s="942"/>
      <c r="AD85" s="942"/>
      <c r="AE85" s="942"/>
      <c r="AF85" s="942"/>
      <c r="AG85" s="942"/>
      <c r="AH85" s="942"/>
      <c r="AI85" s="942"/>
      <c r="AJ85" s="942"/>
      <c r="AK85" s="942"/>
      <c r="AL85" s="942"/>
      <c r="AM85" s="942"/>
      <c r="AN85" s="942"/>
      <c r="AO85" s="942"/>
      <c r="AP85" s="942"/>
      <c r="AQ85" s="942"/>
      <c r="AR85" s="942"/>
      <c r="AS85" s="942"/>
      <c r="AT85" s="942"/>
      <c r="AU85" s="942"/>
      <c r="AV85" s="942"/>
      <c r="AW85" s="942"/>
      <c r="AX85" s="942"/>
      <c r="AY85" s="942"/>
      <c r="AZ85" s="942"/>
      <c r="BA85" s="942"/>
      <c r="BB85" s="942"/>
      <c r="BC85" s="942"/>
      <c r="BD85" s="942"/>
      <c r="BE85" s="942"/>
      <c r="BF85" s="942"/>
      <c r="BG85" s="942"/>
      <c r="BH85" s="942"/>
      <c r="BI85" s="942"/>
      <c r="BJ85" s="942"/>
      <c r="BK85" s="942"/>
      <c r="BL85" s="942"/>
      <c r="BM85" s="942"/>
      <c r="BN85" s="942"/>
      <c r="BO85" s="942"/>
      <c r="BP85" s="942"/>
      <c r="BQ85" s="942"/>
      <c r="BR85" s="942"/>
      <c r="BS85" s="942"/>
      <c r="BT85" s="942"/>
      <c r="BU85" s="942"/>
      <c r="BV85" s="942"/>
      <c r="BW85" s="942"/>
      <c r="BX85" s="942"/>
      <c r="BY85" s="942"/>
      <c r="BZ85" s="942"/>
      <c r="CA85" s="942"/>
      <c r="CB85" s="942"/>
      <c r="CC85" s="942"/>
      <c r="CD85" s="942"/>
      <c r="CE85" s="942"/>
      <c r="CF85" s="942"/>
      <c r="CG85" s="942"/>
      <c r="CH85" s="942"/>
      <c r="CI85" s="942"/>
      <c r="CJ85" s="942"/>
      <c r="CK85" s="942"/>
      <c r="CL85" s="942"/>
      <c r="CM85" s="942"/>
      <c r="CN85" s="942"/>
      <c r="CO85" s="942"/>
      <c r="CP85" s="942"/>
      <c r="CQ85" s="942"/>
      <c r="CR85" s="942"/>
      <c r="CS85" s="942"/>
      <c r="CT85" s="942"/>
      <c r="CU85" s="942"/>
      <c r="CV85" s="942"/>
      <c r="CW85" s="942"/>
      <c r="CX85" s="942"/>
      <c r="CY85" s="942"/>
      <c r="CZ85" s="942"/>
      <c r="DA85" s="942"/>
      <c r="DB85" s="942"/>
      <c r="DC85" s="942"/>
      <c r="DD85" s="942"/>
      <c r="DE85" s="942"/>
      <c r="DF85" s="942"/>
      <c r="DG85" s="942"/>
      <c r="DH85" s="942"/>
      <c r="DI85" s="942"/>
      <c r="DJ85" s="942"/>
      <c r="DK85" s="942"/>
      <c r="DL85" s="942"/>
      <c r="DM85" s="942"/>
      <c r="DN85" s="942"/>
      <c r="DO85" s="942"/>
      <c r="DP85" s="942"/>
      <c r="DQ85" s="942"/>
      <c r="DR85" s="942"/>
      <c r="DS85" s="942"/>
      <c r="DT85" s="942"/>
      <c r="DU85" s="942"/>
      <c r="DV85" s="942"/>
      <c r="DW85" s="942"/>
      <c r="DX85" s="942"/>
      <c r="DY85" s="942"/>
      <c r="DZ85" s="1055"/>
    </row>
    <row r="86" spans="6:130" s="1054" customFormat="1" x14ac:dyDescent="0.2">
      <c r="F86" s="942"/>
      <c r="G86" s="942"/>
      <c r="H86" s="942"/>
      <c r="I86" s="942"/>
      <c r="J86" s="942"/>
      <c r="K86" s="942"/>
      <c r="L86" s="942"/>
      <c r="M86" s="942"/>
      <c r="N86" s="942"/>
      <c r="O86" s="942"/>
      <c r="P86" s="942"/>
      <c r="Q86" s="942"/>
      <c r="R86" s="942"/>
      <c r="S86" s="942"/>
      <c r="T86" s="942"/>
      <c r="U86" s="942"/>
      <c r="V86" s="942"/>
      <c r="W86" s="942"/>
      <c r="X86" s="942"/>
      <c r="Y86" s="942"/>
      <c r="Z86" s="942"/>
      <c r="AA86" s="942"/>
      <c r="AB86" s="942"/>
      <c r="AC86" s="942"/>
      <c r="AD86" s="942"/>
      <c r="AE86" s="942"/>
      <c r="AF86" s="942"/>
      <c r="AG86" s="942"/>
      <c r="AH86" s="942"/>
      <c r="AI86" s="942"/>
      <c r="AJ86" s="942"/>
      <c r="AK86" s="942"/>
      <c r="AL86" s="942"/>
      <c r="AM86" s="942"/>
      <c r="AN86" s="942"/>
      <c r="AO86" s="942"/>
      <c r="AP86" s="942"/>
      <c r="AQ86" s="942"/>
      <c r="AR86" s="942"/>
      <c r="AS86" s="942"/>
      <c r="AT86" s="942"/>
      <c r="AU86" s="942"/>
      <c r="AV86" s="942"/>
      <c r="AW86" s="942"/>
      <c r="AX86" s="942"/>
      <c r="AY86" s="942"/>
      <c r="AZ86" s="942"/>
      <c r="BA86" s="942"/>
      <c r="BB86" s="942"/>
      <c r="BC86" s="942"/>
      <c r="BD86" s="942"/>
      <c r="BE86" s="942"/>
      <c r="BF86" s="942"/>
      <c r="BG86" s="942"/>
      <c r="BH86" s="942"/>
      <c r="BI86" s="942"/>
      <c r="BJ86" s="942"/>
      <c r="BK86" s="942"/>
      <c r="BL86" s="942"/>
      <c r="BM86" s="942"/>
      <c r="BN86" s="942"/>
      <c r="BO86" s="942"/>
      <c r="BP86" s="942"/>
      <c r="BQ86" s="942"/>
      <c r="BR86" s="942"/>
      <c r="BS86" s="942"/>
      <c r="BT86" s="942"/>
      <c r="BU86" s="942"/>
      <c r="BV86" s="942"/>
      <c r="BW86" s="942"/>
      <c r="BX86" s="942"/>
      <c r="BY86" s="942"/>
      <c r="BZ86" s="942"/>
      <c r="CA86" s="942"/>
      <c r="CB86" s="942"/>
      <c r="CC86" s="942"/>
      <c r="CD86" s="942"/>
      <c r="CE86" s="942"/>
      <c r="CF86" s="942"/>
      <c r="CG86" s="942"/>
      <c r="CH86" s="942"/>
      <c r="CI86" s="942"/>
      <c r="CJ86" s="942"/>
      <c r="CK86" s="942"/>
      <c r="CL86" s="942"/>
      <c r="CM86" s="942"/>
      <c r="CN86" s="942"/>
      <c r="CO86" s="942"/>
      <c r="CP86" s="942"/>
      <c r="CQ86" s="942"/>
      <c r="CR86" s="942"/>
      <c r="CS86" s="942"/>
      <c r="CT86" s="942"/>
      <c r="CU86" s="942"/>
      <c r="CV86" s="942"/>
      <c r="CW86" s="942"/>
      <c r="CX86" s="942"/>
      <c r="CY86" s="942"/>
      <c r="CZ86" s="942"/>
      <c r="DA86" s="942"/>
      <c r="DB86" s="942"/>
      <c r="DC86" s="942"/>
      <c r="DD86" s="942"/>
      <c r="DE86" s="942"/>
      <c r="DF86" s="942"/>
      <c r="DG86" s="942"/>
      <c r="DH86" s="942"/>
      <c r="DI86" s="942"/>
      <c r="DJ86" s="942"/>
      <c r="DK86" s="942"/>
      <c r="DL86" s="942"/>
      <c r="DM86" s="942"/>
      <c r="DN86" s="942"/>
      <c r="DO86" s="942"/>
      <c r="DP86" s="942"/>
      <c r="DQ86" s="942"/>
      <c r="DR86" s="942"/>
      <c r="DS86" s="942"/>
      <c r="DT86" s="942"/>
      <c r="DU86" s="942"/>
      <c r="DV86" s="942"/>
      <c r="DW86" s="942"/>
      <c r="DX86" s="942"/>
      <c r="DY86" s="942"/>
      <c r="DZ86" s="1055"/>
    </row>
    <row r="87" spans="6:130" s="1054" customFormat="1" x14ac:dyDescent="0.2">
      <c r="F87" s="942"/>
      <c r="G87" s="942"/>
      <c r="H87" s="942"/>
      <c r="I87" s="942"/>
      <c r="J87" s="942"/>
      <c r="K87" s="942"/>
      <c r="L87" s="942"/>
      <c r="M87" s="942"/>
      <c r="N87" s="942"/>
      <c r="O87" s="942"/>
      <c r="P87" s="942"/>
      <c r="Q87" s="942"/>
      <c r="R87" s="942"/>
      <c r="S87" s="942"/>
      <c r="T87" s="942"/>
      <c r="U87" s="942"/>
      <c r="V87" s="942"/>
      <c r="W87" s="942"/>
      <c r="X87" s="942"/>
      <c r="Y87" s="942"/>
      <c r="Z87" s="942"/>
      <c r="AA87" s="942"/>
      <c r="AB87" s="942"/>
      <c r="AC87" s="942"/>
      <c r="AD87" s="942"/>
      <c r="AE87" s="942"/>
      <c r="AF87" s="942"/>
      <c r="AG87" s="942"/>
      <c r="AH87" s="942"/>
      <c r="AI87" s="942"/>
      <c r="AJ87" s="942"/>
      <c r="AK87" s="942"/>
      <c r="AL87" s="942"/>
      <c r="AM87" s="942"/>
      <c r="AN87" s="942"/>
      <c r="AO87" s="942"/>
      <c r="AP87" s="942"/>
      <c r="AQ87" s="942"/>
      <c r="AR87" s="942"/>
      <c r="AS87" s="942"/>
      <c r="AT87" s="942"/>
      <c r="AU87" s="942"/>
      <c r="AV87" s="942"/>
      <c r="AW87" s="942"/>
      <c r="AX87" s="942"/>
      <c r="AY87" s="942"/>
      <c r="AZ87" s="942"/>
      <c r="BA87" s="942"/>
      <c r="BB87" s="942"/>
      <c r="BC87" s="942"/>
      <c r="BD87" s="942"/>
      <c r="BE87" s="942"/>
      <c r="BF87" s="942"/>
      <c r="BG87" s="942"/>
      <c r="BH87" s="942"/>
      <c r="BI87" s="942"/>
      <c r="BJ87" s="942"/>
      <c r="BK87" s="942"/>
      <c r="BL87" s="942"/>
      <c r="BM87" s="942"/>
      <c r="BN87" s="942"/>
      <c r="BO87" s="942"/>
      <c r="BP87" s="942"/>
      <c r="BQ87" s="942"/>
      <c r="BR87" s="942"/>
      <c r="BS87" s="942"/>
      <c r="BT87" s="942"/>
      <c r="BU87" s="942"/>
      <c r="BV87" s="942"/>
      <c r="BW87" s="942"/>
      <c r="BX87" s="942"/>
      <c r="BY87" s="942"/>
      <c r="BZ87" s="942"/>
      <c r="CA87" s="942"/>
      <c r="CB87" s="942"/>
      <c r="CC87" s="942"/>
      <c r="CD87" s="942"/>
      <c r="CE87" s="942"/>
      <c r="CF87" s="942"/>
      <c r="CG87" s="942"/>
      <c r="CH87" s="942"/>
      <c r="CI87" s="942"/>
      <c r="CJ87" s="942"/>
      <c r="CK87" s="942"/>
      <c r="CL87" s="942"/>
      <c r="CM87" s="942"/>
      <c r="CN87" s="942"/>
      <c r="CO87" s="942"/>
      <c r="CP87" s="942"/>
      <c r="CQ87" s="942"/>
      <c r="CR87" s="942"/>
      <c r="CS87" s="942"/>
      <c r="CT87" s="942"/>
      <c r="CU87" s="942"/>
      <c r="CV87" s="942"/>
      <c r="CW87" s="942"/>
      <c r="CX87" s="942"/>
      <c r="CY87" s="942"/>
      <c r="CZ87" s="942"/>
      <c r="DA87" s="942"/>
      <c r="DB87" s="942"/>
      <c r="DC87" s="942"/>
      <c r="DD87" s="942"/>
      <c r="DE87" s="942"/>
      <c r="DF87" s="942"/>
      <c r="DG87" s="942"/>
      <c r="DH87" s="942"/>
      <c r="DI87" s="942"/>
      <c r="DJ87" s="942"/>
      <c r="DK87" s="942"/>
      <c r="DL87" s="942"/>
      <c r="DM87" s="942"/>
      <c r="DN87" s="942"/>
      <c r="DO87" s="942"/>
      <c r="DP87" s="942"/>
      <c r="DQ87" s="942"/>
      <c r="DR87" s="942"/>
      <c r="DS87" s="942"/>
      <c r="DT87" s="942"/>
      <c r="DU87" s="942"/>
      <c r="DV87" s="942"/>
      <c r="DW87" s="942"/>
      <c r="DX87" s="942"/>
      <c r="DY87" s="942"/>
      <c r="DZ87" s="1055"/>
    </row>
    <row r="88" spans="6:130" s="1054" customFormat="1" x14ac:dyDescent="0.2">
      <c r="F88" s="942"/>
      <c r="G88" s="942"/>
      <c r="H88" s="942"/>
      <c r="I88" s="942"/>
      <c r="J88" s="942"/>
      <c r="K88" s="942"/>
      <c r="L88" s="942"/>
      <c r="M88" s="942"/>
      <c r="N88" s="942"/>
      <c r="O88" s="942"/>
      <c r="P88" s="942"/>
      <c r="Q88" s="942"/>
      <c r="R88" s="942"/>
      <c r="S88" s="942"/>
      <c r="T88" s="942"/>
      <c r="U88" s="942"/>
      <c r="V88" s="942"/>
      <c r="W88" s="942"/>
      <c r="X88" s="942"/>
      <c r="Y88" s="942"/>
      <c r="Z88" s="942"/>
      <c r="AA88" s="942"/>
      <c r="AB88" s="942"/>
      <c r="AC88" s="942"/>
      <c r="AD88" s="942"/>
      <c r="AE88" s="942"/>
      <c r="AF88" s="942"/>
      <c r="AG88" s="942"/>
      <c r="AH88" s="942"/>
      <c r="AI88" s="942"/>
      <c r="AJ88" s="942"/>
      <c r="AK88" s="942"/>
      <c r="AL88" s="942"/>
      <c r="AM88" s="942"/>
      <c r="AN88" s="942"/>
      <c r="AO88" s="942"/>
      <c r="AP88" s="942"/>
      <c r="AQ88" s="942"/>
      <c r="AR88" s="942"/>
      <c r="AS88" s="942"/>
      <c r="AT88" s="942"/>
      <c r="AU88" s="942"/>
      <c r="AV88" s="942"/>
      <c r="AW88" s="942"/>
      <c r="AX88" s="942"/>
      <c r="AY88" s="942"/>
      <c r="AZ88" s="942"/>
      <c r="BA88" s="942"/>
      <c r="BB88" s="942"/>
      <c r="BC88" s="942"/>
      <c r="BD88" s="942"/>
      <c r="BE88" s="942"/>
      <c r="BF88" s="942"/>
      <c r="BG88" s="942"/>
      <c r="BH88" s="942"/>
      <c r="BI88" s="942"/>
      <c r="BJ88" s="942"/>
      <c r="BK88" s="942"/>
      <c r="BL88" s="942"/>
      <c r="BM88" s="942"/>
      <c r="BN88" s="942"/>
      <c r="BO88" s="942"/>
      <c r="BP88" s="942"/>
      <c r="BQ88" s="942"/>
      <c r="BR88" s="942"/>
      <c r="BS88" s="942"/>
      <c r="BT88" s="942"/>
      <c r="BU88" s="942"/>
      <c r="BV88" s="942"/>
      <c r="BW88" s="942"/>
      <c r="BX88" s="942"/>
      <c r="BY88" s="942"/>
      <c r="BZ88" s="942"/>
      <c r="CA88" s="942"/>
      <c r="CB88" s="942"/>
      <c r="CC88" s="942"/>
      <c r="CD88" s="942"/>
      <c r="CE88" s="942"/>
      <c r="CF88" s="942"/>
      <c r="CG88" s="942"/>
      <c r="CH88" s="942"/>
      <c r="CI88" s="942"/>
      <c r="CJ88" s="942"/>
      <c r="CK88" s="942"/>
      <c r="CL88" s="942"/>
      <c r="CM88" s="942"/>
      <c r="CN88" s="942"/>
      <c r="CO88" s="942"/>
      <c r="CP88" s="942"/>
      <c r="CQ88" s="942"/>
      <c r="CR88" s="942"/>
      <c r="CS88" s="942"/>
      <c r="CT88" s="942"/>
      <c r="CU88" s="942"/>
      <c r="CV88" s="942"/>
      <c r="CW88" s="942"/>
      <c r="CX88" s="942"/>
      <c r="CY88" s="942"/>
      <c r="CZ88" s="942"/>
      <c r="DA88" s="942"/>
      <c r="DB88" s="942"/>
      <c r="DC88" s="942"/>
      <c r="DD88" s="942"/>
      <c r="DE88" s="942"/>
      <c r="DF88" s="942"/>
      <c r="DG88" s="942"/>
      <c r="DH88" s="942"/>
      <c r="DI88" s="942"/>
      <c r="DJ88" s="942"/>
      <c r="DK88" s="942"/>
      <c r="DL88" s="942"/>
      <c r="DM88" s="942"/>
      <c r="DN88" s="942"/>
      <c r="DO88" s="942"/>
      <c r="DP88" s="942"/>
      <c r="DQ88" s="942"/>
      <c r="DR88" s="942"/>
      <c r="DS88" s="942"/>
      <c r="DT88" s="942"/>
      <c r="DU88" s="942"/>
      <c r="DV88" s="942"/>
      <c r="DW88" s="942"/>
      <c r="DX88" s="942"/>
      <c r="DY88" s="942"/>
      <c r="DZ88" s="1055"/>
    </row>
    <row r="89" spans="6:130" s="1054" customFormat="1" x14ac:dyDescent="0.2">
      <c r="F89" s="942"/>
      <c r="G89" s="942"/>
      <c r="H89" s="942"/>
      <c r="I89" s="942"/>
      <c r="J89" s="942"/>
      <c r="K89" s="942"/>
      <c r="L89" s="942"/>
      <c r="M89" s="942"/>
      <c r="N89" s="942"/>
      <c r="O89" s="942"/>
      <c r="P89" s="942"/>
      <c r="Q89" s="942"/>
      <c r="R89" s="942"/>
      <c r="S89" s="942"/>
      <c r="T89" s="942"/>
      <c r="U89" s="942"/>
      <c r="V89" s="942"/>
      <c r="W89" s="942"/>
      <c r="X89" s="942"/>
      <c r="Y89" s="942"/>
      <c r="Z89" s="942"/>
      <c r="AA89" s="942"/>
      <c r="AB89" s="942"/>
      <c r="AC89" s="942"/>
      <c r="AD89" s="942"/>
      <c r="AE89" s="942"/>
      <c r="AF89" s="942"/>
      <c r="AG89" s="942"/>
      <c r="AH89" s="942"/>
      <c r="AI89" s="942"/>
      <c r="AJ89" s="942"/>
      <c r="AK89" s="942"/>
      <c r="AL89" s="942"/>
      <c r="AM89" s="942"/>
      <c r="AN89" s="942"/>
      <c r="AO89" s="942"/>
      <c r="AP89" s="942"/>
      <c r="AQ89" s="942"/>
      <c r="AR89" s="942"/>
      <c r="AS89" s="942"/>
      <c r="AT89" s="942"/>
      <c r="AU89" s="942"/>
      <c r="AV89" s="942"/>
      <c r="AW89" s="942"/>
      <c r="AX89" s="942"/>
      <c r="AY89" s="942"/>
      <c r="AZ89" s="942"/>
      <c r="BA89" s="942"/>
      <c r="BB89" s="942"/>
      <c r="BC89" s="942"/>
      <c r="BD89" s="942"/>
      <c r="BE89" s="942"/>
      <c r="BF89" s="942"/>
      <c r="BG89" s="942"/>
      <c r="BH89" s="942"/>
      <c r="BI89" s="942"/>
      <c r="BJ89" s="942"/>
      <c r="BK89" s="942"/>
      <c r="BL89" s="942"/>
      <c r="BM89" s="942"/>
      <c r="BN89" s="942"/>
      <c r="BO89" s="942"/>
      <c r="BP89" s="942"/>
      <c r="BQ89" s="942"/>
      <c r="BR89" s="942"/>
      <c r="BS89" s="942"/>
      <c r="BT89" s="942"/>
      <c r="BU89" s="942"/>
      <c r="BV89" s="942"/>
      <c r="BW89" s="942"/>
      <c r="BX89" s="942"/>
      <c r="BY89" s="942"/>
      <c r="BZ89" s="942"/>
      <c r="CA89" s="942"/>
      <c r="CB89" s="942"/>
      <c r="CC89" s="942"/>
      <c r="CD89" s="942"/>
      <c r="CE89" s="942"/>
      <c r="CF89" s="942"/>
      <c r="CG89" s="942"/>
      <c r="CH89" s="942"/>
      <c r="CI89" s="942"/>
      <c r="CJ89" s="942"/>
      <c r="CK89" s="942"/>
      <c r="CL89" s="942"/>
      <c r="CM89" s="942"/>
      <c r="CN89" s="942"/>
      <c r="CO89" s="942"/>
      <c r="CP89" s="942"/>
      <c r="CQ89" s="942"/>
      <c r="CR89" s="942"/>
      <c r="CS89" s="942"/>
      <c r="CT89" s="942"/>
      <c r="CU89" s="942"/>
      <c r="CV89" s="942"/>
      <c r="CW89" s="942"/>
      <c r="CX89" s="942"/>
      <c r="CY89" s="942"/>
      <c r="CZ89" s="942"/>
      <c r="DA89" s="942"/>
      <c r="DB89" s="942"/>
      <c r="DC89" s="942"/>
      <c r="DD89" s="942"/>
      <c r="DE89" s="942"/>
      <c r="DF89" s="942"/>
      <c r="DG89" s="942"/>
      <c r="DH89" s="942"/>
      <c r="DI89" s="942"/>
      <c r="DJ89" s="942"/>
      <c r="DK89" s="942"/>
      <c r="DL89" s="942"/>
      <c r="DM89" s="942"/>
      <c r="DN89" s="942"/>
      <c r="DO89" s="942"/>
      <c r="DP89" s="942"/>
      <c r="DQ89" s="942"/>
      <c r="DR89" s="942"/>
      <c r="DS89" s="942"/>
      <c r="DT89" s="942"/>
      <c r="DU89" s="942"/>
      <c r="DV89" s="942"/>
      <c r="DW89" s="942"/>
      <c r="DX89" s="942"/>
      <c r="DY89" s="942"/>
      <c r="DZ89" s="1055"/>
    </row>
    <row r="90" spans="6:130" s="1054" customFormat="1" x14ac:dyDescent="0.2">
      <c r="F90" s="942"/>
      <c r="G90" s="942"/>
      <c r="H90" s="942"/>
      <c r="I90" s="942"/>
      <c r="J90" s="942"/>
      <c r="K90" s="942"/>
      <c r="L90" s="942"/>
      <c r="M90" s="942"/>
      <c r="N90" s="942"/>
      <c r="O90" s="942"/>
      <c r="P90" s="942"/>
      <c r="Q90" s="942"/>
      <c r="R90" s="942"/>
      <c r="S90" s="942"/>
      <c r="T90" s="942"/>
      <c r="U90" s="942"/>
      <c r="V90" s="942"/>
      <c r="W90" s="942"/>
      <c r="X90" s="942"/>
      <c r="Y90" s="942"/>
      <c r="Z90" s="942"/>
      <c r="AA90" s="942"/>
      <c r="AB90" s="942"/>
      <c r="AC90" s="942"/>
      <c r="AD90" s="942"/>
      <c r="AE90" s="942"/>
      <c r="AF90" s="942"/>
      <c r="AG90" s="942"/>
      <c r="AH90" s="942"/>
      <c r="AI90" s="942"/>
      <c r="AJ90" s="942"/>
      <c r="AK90" s="942"/>
      <c r="AL90" s="942"/>
      <c r="AM90" s="942"/>
      <c r="AN90" s="942"/>
      <c r="AO90" s="942"/>
      <c r="AP90" s="942"/>
      <c r="AQ90" s="942"/>
      <c r="AR90" s="942"/>
      <c r="AS90" s="942"/>
      <c r="AT90" s="942"/>
      <c r="AU90" s="942"/>
      <c r="AV90" s="942"/>
      <c r="AW90" s="942"/>
      <c r="AX90" s="942"/>
      <c r="AY90" s="942"/>
      <c r="AZ90" s="942"/>
      <c r="BA90" s="942"/>
      <c r="BB90" s="942"/>
      <c r="BC90" s="942"/>
      <c r="BD90" s="942"/>
      <c r="BE90" s="942"/>
      <c r="BF90" s="942"/>
      <c r="BG90" s="942"/>
      <c r="BH90" s="942"/>
      <c r="BI90" s="942"/>
      <c r="BJ90" s="942"/>
      <c r="BK90" s="942"/>
      <c r="BL90" s="942"/>
      <c r="BM90" s="942"/>
      <c r="BN90" s="942"/>
      <c r="BO90" s="942"/>
      <c r="BP90" s="942"/>
      <c r="BQ90" s="942"/>
      <c r="BR90" s="942"/>
      <c r="BS90" s="942"/>
      <c r="BT90" s="942"/>
      <c r="BU90" s="942"/>
      <c r="BV90" s="942"/>
      <c r="BW90" s="942"/>
      <c r="BX90" s="942"/>
      <c r="BY90" s="942"/>
      <c r="BZ90" s="942"/>
      <c r="CA90" s="942"/>
      <c r="CB90" s="942"/>
      <c r="CC90" s="942"/>
      <c r="CD90" s="942"/>
      <c r="CE90" s="942"/>
      <c r="CF90" s="942"/>
      <c r="CG90" s="942"/>
      <c r="CH90" s="942"/>
      <c r="CI90" s="942"/>
      <c r="CJ90" s="942"/>
      <c r="CK90" s="942"/>
      <c r="CL90" s="942"/>
      <c r="CM90" s="942"/>
      <c r="CN90" s="942"/>
      <c r="CO90" s="942"/>
      <c r="CP90" s="942"/>
      <c r="CQ90" s="942"/>
      <c r="CR90" s="942"/>
      <c r="CS90" s="942"/>
      <c r="CT90" s="942"/>
      <c r="CU90" s="942"/>
      <c r="CV90" s="942"/>
      <c r="CW90" s="942"/>
      <c r="CX90" s="942"/>
      <c r="CY90" s="942"/>
      <c r="CZ90" s="942"/>
      <c r="DA90" s="942"/>
      <c r="DB90" s="942"/>
      <c r="DC90" s="942"/>
      <c r="DD90" s="942"/>
      <c r="DE90" s="942"/>
      <c r="DF90" s="942"/>
      <c r="DG90" s="942"/>
      <c r="DH90" s="942"/>
      <c r="DI90" s="942"/>
      <c r="DJ90" s="942"/>
      <c r="DK90" s="942"/>
      <c r="DL90" s="942"/>
      <c r="DM90" s="942"/>
      <c r="DN90" s="942"/>
      <c r="DO90" s="942"/>
      <c r="DP90" s="942"/>
      <c r="DQ90" s="942"/>
      <c r="DR90" s="942"/>
      <c r="DS90" s="942"/>
      <c r="DT90" s="942"/>
      <c r="DU90" s="942"/>
      <c r="DV90" s="942"/>
      <c r="DW90" s="942"/>
      <c r="DX90" s="942"/>
      <c r="DY90" s="942"/>
      <c r="DZ90" s="1055"/>
    </row>
    <row r="91" spans="6:130" s="1054" customFormat="1" x14ac:dyDescent="0.2">
      <c r="F91" s="942"/>
      <c r="G91" s="942"/>
      <c r="H91" s="942"/>
      <c r="I91" s="942"/>
      <c r="J91" s="942"/>
      <c r="K91" s="942"/>
      <c r="L91" s="942"/>
      <c r="M91" s="942"/>
      <c r="N91" s="942"/>
      <c r="O91" s="942"/>
      <c r="P91" s="942"/>
      <c r="Q91" s="942"/>
      <c r="R91" s="942"/>
      <c r="S91" s="942"/>
      <c r="T91" s="942"/>
      <c r="U91" s="942"/>
      <c r="V91" s="942"/>
      <c r="W91" s="942"/>
      <c r="X91" s="942"/>
      <c r="Y91" s="942"/>
      <c r="Z91" s="942"/>
      <c r="AA91" s="942"/>
      <c r="AB91" s="942"/>
      <c r="AC91" s="942"/>
      <c r="AD91" s="942"/>
      <c r="AE91" s="942"/>
      <c r="AF91" s="942"/>
      <c r="AG91" s="942"/>
      <c r="AH91" s="942"/>
      <c r="AI91" s="942"/>
      <c r="AJ91" s="942"/>
      <c r="AK91" s="942"/>
      <c r="AL91" s="942"/>
      <c r="AM91" s="942"/>
      <c r="AN91" s="942"/>
      <c r="AO91" s="942"/>
      <c r="AP91" s="942"/>
      <c r="AQ91" s="942"/>
      <c r="AR91" s="942"/>
      <c r="AS91" s="942"/>
      <c r="AT91" s="942"/>
      <c r="AU91" s="942"/>
      <c r="AV91" s="942"/>
      <c r="AW91" s="942"/>
      <c r="AX91" s="942"/>
      <c r="AY91" s="942"/>
      <c r="AZ91" s="942"/>
      <c r="BA91" s="942"/>
      <c r="BB91" s="942"/>
      <c r="BC91" s="942"/>
      <c r="BD91" s="942"/>
      <c r="BE91" s="942"/>
      <c r="BF91" s="942"/>
      <c r="BG91" s="942"/>
      <c r="BH91" s="942"/>
      <c r="BI91" s="942"/>
      <c r="BJ91" s="942"/>
      <c r="BK91" s="942"/>
      <c r="BL91" s="942"/>
      <c r="BM91" s="942"/>
      <c r="BN91" s="942"/>
      <c r="BO91" s="942"/>
      <c r="BP91" s="942"/>
      <c r="BQ91" s="942"/>
      <c r="BR91" s="942"/>
      <c r="BS91" s="942"/>
      <c r="BT91" s="942"/>
      <c r="BU91" s="942"/>
      <c r="BV91" s="942"/>
      <c r="BW91" s="942"/>
      <c r="BX91" s="942"/>
      <c r="BY91" s="942"/>
      <c r="BZ91" s="942"/>
      <c r="CA91" s="942"/>
      <c r="CB91" s="942"/>
      <c r="CC91" s="942"/>
      <c r="CD91" s="942"/>
      <c r="CE91" s="942"/>
      <c r="CF91" s="942"/>
      <c r="CG91" s="942"/>
      <c r="CH91" s="942"/>
      <c r="CI91" s="942"/>
      <c r="CJ91" s="942"/>
      <c r="CK91" s="942"/>
      <c r="CL91" s="942"/>
      <c r="CM91" s="942"/>
      <c r="CN91" s="942"/>
      <c r="CO91" s="942"/>
      <c r="CP91" s="942"/>
      <c r="CQ91" s="942"/>
      <c r="CR91" s="942"/>
      <c r="CS91" s="942"/>
      <c r="CT91" s="942"/>
      <c r="CU91" s="942"/>
      <c r="CV91" s="942"/>
      <c r="CW91" s="942"/>
      <c r="CX91" s="942"/>
      <c r="CY91" s="942"/>
      <c r="CZ91" s="942"/>
      <c r="DA91" s="942"/>
      <c r="DB91" s="942"/>
      <c r="DC91" s="942"/>
      <c r="DD91" s="942"/>
      <c r="DE91" s="942"/>
      <c r="DF91" s="942"/>
      <c r="DG91" s="942"/>
      <c r="DH91" s="942"/>
      <c r="DI91" s="942"/>
      <c r="DJ91" s="942"/>
      <c r="DK91" s="942"/>
      <c r="DL91" s="942"/>
      <c r="DM91" s="942"/>
      <c r="DN91" s="942"/>
      <c r="DO91" s="942"/>
      <c r="DP91" s="942"/>
      <c r="DQ91" s="942"/>
      <c r="DR91" s="942"/>
      <c r="DS91" s="942"/>
      <c r="DT91" s="942"/>
      <c r="DU91" s="942"/>
      <c r="DV91" s="942"/>
      <c r="DW91" s="942"/>
      <c r="DX91" s="942"/>
      <c r="DY91" s="942"/>
      <c r="DZ91" s="1055"/>
    </row>
    <row r="92" spans="6:130" s="1054" customFormat="1" x14ac:dyDescent="0.2">
      <c r="F92" s="942"/>
      <c r="G92" s="942"/>
      <c r="H92" s="942"/>
      <c r="I92" s="942"/>
      <c r="J92" s="942"/>
      <c r="K92" s="942"/>
      <c r="L92" s="942"/>
      <c r="M92" s="942"/>
      <c r="N92" s="942"/>
      <c r="O92" s="942"/>
      <c r="P92" s="942"/>
      <c r="Q92" s="942"/>
      <c r="R92" s="942"/>
      <c r="S92" s="942"/>
      <c r="T92" s="942"/>
      <c r="U92" s="942"/>
      <c r="V92" s="942"/>
      <c r="W92" s="942"/>
      <c r="X92" s="942"/>
      <c r="Y92" s="942"/>
      <c r="Z92" s="942"/>
      <c r="AA92" s="942"/>
      <c r="AB92" s="942"/>
      <c r="AC92" s="942"/>
      <c r="AD92" s="942"/>
      <c r="AE92" s="942"/>
      <c r="AF92" s="942"/>
      <c r="AG92" s="942"/>
      <c r="AH92" s="942"/>
      <c r="AI92" s="942"/>
      <c r="AJ92" s="942"/>
      <c r="AK92" s="942"/>
      <c r="AL92" s="942"/>
      <c r="AM92" s="942"/>
      <c r="AN92" s="942"/>
      <c r="AO92" s="942"/>
      <c r="AP92" s="942"/>
      <c r="AQ92" s="942"/>
      <c r="AR92" s="942"/>
      <c r="AS92" s="942"/>
      <c r="AT92" s="942"/>
      <c r="AU92" s="942"/>
      <c r="AV92" s="942"/>
      <c r="AW92" s="942"/>
      <c r="AX92" s="942"/>
      <c r="AY92" s="942"/>
      <c r="AZ92" s="942"/>
      <c r="BA92" s="942"/>
      <c r="BB92" s="942"/>
      <c r="BC92" s="942"/>
      <c r="BD92" s="942"/>
      <c r="BE92" s="942"/>
      <c r="BF92" s="942"/>
      <c r="BG92" s="942"/>
      <c r="BH92" s="942"/>
      <c r="BI92" s="942"/>
      <c r="BJ92" s="942"/>
      <c r="BK92" s="942"/>
      <c r="BL92" s="942"/>
      <c r="BM92" s="942"/>
      <c r="BN92" s="942"/>
      <c r="BO92" s="942"/>
      <c r="BP92" s="942"/>
      <c r="BQ92" s="942"/>
      <c r="BR92" s="942"/>
      <c r="BS92" s="942"/>
      <c r="BT92" s="942"/>
      <c r="BU92" s="942"/>
      <c r="BV92" s="942"/>
      <c r="BW92" s="942"/>
      <c r="BX92" s="942"/>
      <c r="BY92" s="942"/>
      <c r="BZ92" s="942"/>
      <c r="CA92" s="942"/>
      <c r="CB92" s="942"/>
      <c r="CC92" s="942"/>
      <c r="CD92" s="942"/>
      <c r="CE92" s="942"/>
      <c r="CF92" s="942"/>
      <c r="CG92" s="942"/>
      <c r="CH92" s="942"/>
      <c r="CI92" s="942"/>
      <c r="CJ92" s="942"/>
      <c r="CK92" s="942"/>
      <c r="CL92" s="942"/>
      <c r="CM92" s="942"/>
      <c r="CN92" s="942"/>
      <c r="CO92" s="942"/>
      <c r="CP92" s="942"/>
      <c r="CQ92" s="942"/>
      <c r="CR92" s="942"/>
      <c r="CS92" s="942"/>
      <c r="CT92" s="942"/>
      <c r="CU92" s="942"/>
      <c r="CV92" s="942"/>
      <c r="CW92" s="942"/>
      <c r="CX92" s="942"/>
      <c r="CY92" s="942"/>
      <c r="CZ92" s="942"/>
      <c r="DA92" s="942"/>
      <c r="DB92" s="942"/>
      <c r="DC92" s="942"/>
      <c r="DD92" s="942"/>
      <c r="DE92" s="942"/>
      <c r="DF92" s="942"/>
      <c r="DG92" s="942"/>
      <c r="DH92" s="942"/>
      <c r="DI92" s="942"/>
      <c r="DJ92" s="942"/>
      <c r="DK92" s="942"/>
      <c r="DL92" s="942"/>
      <c r="DM92" s="942"/>
      <c r="DN92" s="942"/>
      <c r="DO92" s="942"/>
      <c r="DP92" s="942"/>
      <c r="DQ92" s="942"/>
      <c r="DR92" s="942"/>
      <c r="DS92" s="942"/>
      <c r="DT92" s="942"/>
      <c r="DU92" s="942"/>
      <c r="DV92" s="942"/>
      <c r="DW92" s="942"/>
      <c r="DX92" s="942"/>
      <c r="DY92" s="942"/>
      <c r="DZ92" s="1055"/>
    </row>
    <row r="93" spans="6:130" s="1054" customFormat="1" x14ac:dyDescent="0.2">
      <c r="F93" s="942"/>
      <c r="G93" s="942"/>
      <c r="H93" s="942"/>
      <c r="I93" s="942"/>
      <c r="J93" s="942"/>
      <c r="K93" s="942"/>
      <c r="L93" s="942"/>
      <c r="M93" s="942"/>
      <c r="N93" s="942"/>
      <c r="O93" s="942"/>
      <c r="P93" s="942"/>
      <c r="Q93" s="942"/>
      <c r="R93" s="942"/>
      <c r="S93" s="942"/>
      <c r="T93" s="942"/>
      <c r="U93" s="942"/>
      <c r="V93" s="942"/>
      <c r="W93" s="942"/>
      <c r="X93" s="942"/>
      <c r="Y93" s="942"/>
      <c r="Z93" s="942"/>
      <c r="AA93" s="942"/>
      <c r="AB93" s="942"/>
      <c r="AC93" s="942"/>
      <c r="AD93" s="942"/>
      <c r="AE93" s="942"/>
      <c r="AF93" s="942"/>
      <c r="AG93" s="942"/>
      <c r="AH93" s="942"/>
      <c r="AI93" s="942"/>
      <c r="AJ93" s="942"/>
      <c r="AK93" s="942"/>
      <c r="AL93" s="942"/>
      <c r="AM93" s="942"/>
      <c r="AN93" s="942"/>
      <c r="AO93" s="942"/>
      <c r="AP93" s="942"/>
      <c r="AQ93" s="942"/>
      <c r="AR93" s="942"/>
      <c r="AS93" s="942"/>
      <c r="AT93" s="942"/>
      <c r="AU93" s="942"/>
      <c r="AV93" s="942"/>
      <c r="AW93" s="942"/>
      <c r="AX93" s="942"/>
      <c r="AY93" s="942"/>
      <c r="AZ93" s="942"/>
      <c r="BA93" s="942"/>
      <c r="BB93" s="942"/>
      <c r="BC93" s="942"/>
      <c r="BD93" s="942"/>
      <c r="BE93" s="942"/>
      <c r="BF93" s="942"/>
      <c r="BG93" s="942"/>
      <c r="BH93" s="942"/>
      <c r="BI93" s="942"/>
      <c r="BJ93" s="942"/>
      <c r="BK93" s="942"/>
      <c r="BL93" s="942"/>
      <c r="BM93" s="942"/>
      <c r="BN93" s="942"/>
      <c r="BO93" s="942"/>
      <c r="BP93" s="942"/>
      <c r="BQ93" s="942"/>
      <c r="BR93" s="942"/>
      <c r="BS93" s="942"/>
      <c r="BT93" s="942"/>
      <c r="BU93" s="942"/>
      <c r="BV93" s="942"/>
      <c r="BW93" s="942"/>
      <c r="BX93" s="942"/>
      <c r="BY93" s="942"/>
      <c r="BZ93" s="942"/>
      <c r="CA93" s="942"/>
      <c r="CB93" s="942"/>
      <c r="CC93" s="942"/>
      <c r="CD93" s="942"/>
      <c r="CE93" s="942"/>
      <c r="CF93" s="942"/>
      <c r="CG93" s="942"/>
      <c r="CH93" s="942"/>
      <c r="CI93" s="942"/>
      <c r="CJ93" s="942"/>
      <c r="CK93" s="942"/>
      <c r="CL93" s="942"/>
      <c r="CM93" s="942"/>
      <c r="CN93" s="942"/>
      <c r="CO93" s="942"/>
      <c r="CP93" s="942"/>
      <c r="CQ93" s="942"/>
      <c r="CR93" s="942"/>
      <c r="CS93" s="942"/>
      <c r="CT93" s="942"/>
      <c r="CU93" s="942"/>
      <c r="CV93" s="942"/>
      <c r="CW93" s="942"/>
      <c r="CX93" s="942"/>
      <c r="CY93" s="942"/>
      <c r="CZ93" s="942"/>
      <c r="DA93" s="942"/>
      <c r="DB93" s="942"/>
      <c r="DC93" s="942"/>
      <c r="DD93" s="942"/>
      <c r="DE93" s="942"/>
      <c r="DF93" s="942"/>
      <c r="DG93" s="942"/>
      <c r="DH93" s="942"/>
      <c r="DI93" s="942"/>
      <c r="DJ93" s="942"/>
      <c r="DK93" s="942"/>
      <c r="DL93" s="942"/>
      <c r="DM93" s="942"/>
      <c r="DN93" s="942"/>
      <c r="DO93" s="942"/>
      <c r="DP93" s="942"/>
      <c r="DQ93" s="942"/>
      <c r="DR93" s="942"/>
      <c r="DS93" s="942"/>
      <c r="DT93" s="942"/>
      <c r="DU93" s="942"/>
      <c r="DV93" s="942"/>
      <c r="DW93" s="942"/>
      <c r="DX93" s="942"/>
      <c r="DY93" s="942"/>
      <c r="DZ93" s="1055"/>
    </row>
    <row r="94" spans="6:130" s="1054" customFormat="1" x14ac:dyDescent="0.2">
      <c r="F94" s="942"/>
      <c r="G94" s="942"/>
      <c r="H94" s="942"/>
      <c r="I94" s="942"/>
      <c r="J94" s="942"/>
      <c r="K94" s="942"/>
      <c r="L94" s="942"/>
      <c r="M94" s="942"/>
      <c r="N94" s="942"/>
      <c r="O94" s="942"/>
      <c r="P94" s="942"/>
      <c r="Q94" s="942"/>
      <c r="R94" s="942"/>
      <c r="S94" s="942"/>
      <c r="T94" s="942"/>
      <c r="U94" s="942"/>
      <c r="V94" s="942"/>
      <c r="W94" s="942"/>
      <c r="X94" s="942"/>
      <c r="Y94" s="942"/>
      <c r="Z94" s="942"/>
      <c r="AA94" s="942"/>
      <c r="AB94" s="942"/>
      <c r="AC94" s="942"/>
      <c r="AD94" s="942"/>
      <c r="AE94" s="942"/>
      <c r="AF94" s="942"/>
      <c r="AG94" s="942"/>
      <c r="AH94" s="942"/>
      <c r="AI94" s="942"/>
      <c r="AJ94" s="942"/>
      <c r="AK94" s="942"/>
      <c r="AL94" s="942"/>
      <c r="AM94" s="942"/>
      <c r="AN94" s="942"/>
      <c r="AO94" s="942"/>
      <c r="AP94" s="942"/>
      <c r="AQ94" s="942"/>
      <c r="AR94" s="942"/>
      <c r="AS94" s="942"/>
      <c r="AT94" s="942"/>
      <c r="AU94" s="942"/>
      <c r="AV94" s="942"/>
      <c r="AW94" s="942"/>
      <c r="AX94" s="942"/>
      <c r="AY94" s="942"/>
      <c r="AZ94" s="942"/>
      <c r="BA94" s="942"/>
      <c r="BB94" s="942"/>
      <c r="BC94" s="942"/>
      <c r="BD94" s="942"/>
      <c r="BE94" s="942"/>
      <c r="BF94" s="942"/>
      <c r="BG94" s="942"/>
      <c r="BH94" s="942"/>
      <c r="BI94" s="942"/>
      <c r="BJ94" s="942"/>
      <c r="BK94" s="942"/>
      <c r="BL94" s="942"/>
      <c r="BM94" s="942"/>
      <c r="BN94" s="942"/>
      <c r="BO94" s="942"/>
      <c r="BP94" s="942"/>
      <c r="BQ94" s="942"/>
      <c r="BR94" s="942"/>
      <c r="BS94" s="942"/>
      <c r="BT94" s="942"/>
      <c r="BU94" s="942"/>
      <c r="BV94" s="942"/>
      <c r="BW94" s="942"/>
      <c r="BX94" s="942"/>
      <c r="BY94" s="942"/>
      <c r="BZ94" s="942"/>
      <c r="CA94" s="942"/>
      <c r="CB94" s="942"/>
      <c r="CC94" s="942"/>
      <c r="CD94" s="942"/>
      <c r="CE94" s="942"/>
      <c r="CF94" s="942"/>
      <c r="CG94" s="942"/>
      <c r="CH94" s="942"/>
      <c r="CI94" s="942"/>
      <c r="CJ94" s="942"/>
      <c r="CK94" s="942"/>
      <c r="CL94" s="942"/>
      <c r="CM94" s="942"/>
      <c r="CN94" s="942"/>
      <c r="CO94" s="942"/>
      <c r="CP94" s="942"/>
      <c r="CQ94" s="942"/>
      <c r="CR94" s="942"/>
      <c r="CS94" s="942"/>
      <c r="CT94" s="942"/>
      <c r="CU94" s="942"/>
      <c r="CV94" s="942"/>
      <c r="CW94" s="942"/>
      <c r="CX94" s="942"/>
      <c r="CY94" s="942"/>
      <c r="CZ94" s="942"/>
      <c r="DA94" s="942"/>
      <c r="DB94" s="942"/>
      <c r="DC94" s="942"/>
      <c r="DD94" s="942"/>
      <c r="DE94" s="942"/>
      <c r="DF94" s="942"/>
      <c r="DG94" s="942"/>
      <c r="DH94" s="942"/>
      <c r="DI94" s="942"/>
      <c r="DJ94" s="942"/>
      <c r="DK94" s="942"/>
      <c r="DL94" s="942"/>
      <c r="DM94" s="942"/>
      <c r="DN94" s="942"/>
      <c r="DO94" s="942"/>
      <c r="DP94" s="942"/>
      <c r="DQ94" s="942"/>
      <c r="DR94" s="942"/>
      <c r="DS94" s="942"/>
      <c r="DT94" s="942"/>
      <c r="DU94" s="942"/>
      <c r="DV94" s="942"/>
      <c r="DW94" s="942"/>
      <c r="DX94" s="942"/>
      <c r="DY94" s="942"/>
      <c r="DZ94" s="1055"/>
    </row>
    <row r="95" spans="6:130" s="1054" customFormat="1" x14ac:dyDescent="0.2">
      <c r="F95" s="942"/>
      <c r="G95" s="942"/>
      <c r="H95" s="942"/>
      <c r="I95" s="942"/>
      <c r="J95" s="942"/>
      <c r="K95" s="942"/>
      <c r="L95" s="942"/>
      <c r="M95" s="942"/>
      <c r="N95" s="942"/>
      <c r="O95" s="942"/>
      <c r="P95" s="942"/>
      <c r="Q95" s="942"/>
      <c r="R95" s="942"/>
      <c r="S95" s="942"/>
      <c r="T95" s="942"/>
      <c r="U95" s="942"/>
      <c r="V95" s="942"/>
      <c r="W95" s="942"/>
      <c r="X95" s="942"/>
      <c r="Y95" s="942"/>
      <c r="Z95" s="942"/>
      <c r="AA95" s="942"/>
      <c r="AB95" s="942"/>
      <c r="AC95" s="942"/>
      <c r="AD95" s="942"/>
      <c r="AE95" s="942"/>
      <c r="AF95" s="942"/>
      <c r="AG95" s="942"/>
      <c r="AH95" s="942"/>
      <c r="AI95" s="942"/>
      <c r="AJ95" s="942"/>
      <c r="AK95" s="942"/>
      <c r="AL95" s="942"/>
      <c r="AM95" s="942"/>
      <c r="AN95" s="942"/>
      <c r="AO95" s="942"/>
      <c r="AP95" s="942"/>
      <c r="AQ95" s="942"/>
      <c r="AR95" s="942"/>
      <c r="AS95" s="942"/>
      <c r="AT95" s="942"/>
      <c r="AU95" s="942"/>
      <c r="AV95" s="942"/>
      <c r="AW95" s="942"/>
      <c r="AX95" s="942"/>
      <c r="AY95" s="942"/>
      <c r="AZ95" s="942"/>
      <c r="BA95" s="942"/>
      <c r="BB95" s="942"/>
      <c r="BC95" s="942"/>
      <c r="BD95" s="942"/>
      <c r="BE95" s="942"/>
      <c r="BF95" s="942"/>
      <c r="BG95" s="942"/>
      <c r="BH95" s="942"/>
      <c r="BI95" s="942"/>
      <c r="BJ95" s="942"/>
      <c r="BK95" s="942"/>
      <c r="BL95" s="942"/>
      <c r="BM95" s="942"/>
      <c r="BN95" s="942"/>
      <c r="BO95" s="942"/>
      <c r="BP95" s="942"/>
      <c r="BQ95" s="942"/>
      <c r="BR95" s="942"/>
      <c r="BS95" s="942"/>
      <c r="BT95" s="942"/>
      <c r="BU95" s="942"/>
      <c r="BV95" s="942"/>
      <c r="BW95" s="942"/>
      <c r="BX95" s="942"/>
      <c r="BY95" s="942"/>
      <c r="BZ95" s="942"/>
      <c r="CA95" s="942"/>
      <c r="CB95" s="942"/>
      <c r="CC95" s="942"/>
      <c r="CD95" s="942"/>
      <c r="CE95" s="942"/>
      <c r="CF95" s="942"/>
      <c r="CG95" s="942"/>
      <c r="CH95" s="942"/>
      <c r="CI95" s="942"/>
      <c r="CJ95" s="942"/>
      <c r="CK95" s="942"/>
      <c r="CL95" s="942"/>
      <c r="CM95" s="942"/>
      <c r="CN95" s="942"/>
      <c r="CO95" s="942"/>
      <c r="CP95" s="942"/>
      <c r="CQ95" s="942"/>
      <c r="CR95" s="942"/>
      <c r="CS95" s="942"/>
      <c r="CT95" s="942"/>
      <c r="CU95" s="942"/>
      <c r="CV95" s="942"/>
      <c r="CW95" s="942"/>
      <c r="CX95" s="942"/>
      <c r="CY95" s="942"/>
      <c r="CZ95" s="942"/>
      <c r="DA95" s="942"/>
      <c r="DB95" s="942"/>
      <c r="DC95" s="942"/>
      <c r="DD95" s="942"/>
      <c r="DE95" s="942"/>
      <c r="DF95" s="942"/>
      <c r="DG95" s="942"/>
      <c r="DH95" s="942"/>
      <c r="DI95" s="942"/>
      <c r="DJ95" s="942"/>
      <c r="DK95" s="942"/>
      <c r="DL95" s="942"/>
      <c r="DM95" s="942"/>
      <c r="DN95" s="942"/>
      <c r="DO95" s="942"/>
      <c r="DP95" s="942"/>
      <c r="DQ95" s="942"/>
      <c r="DR95" s="942"/>
      <c r="DS95" s="942"/>
      <c r="DT95" s="942"/>
      <c r="DU95" s="942"/>
      <c r="DV95" s="942"/>
      <c r="DW95" s="942"/>
      <c r="DX95" s="942"/>
      <c r="DY95" s="942"/>
      <c r="DZ95" s="1055"/>
    </row>
    <row r="96" spans="6:130" s="1054" customFormat="1" x14ac:dyDescent="0.2">
      <c r="F96" s="942"/>
      <c r="G96" s="942"/>
      <c r="H96" s="942"/>
      <c r="I96" s="942"/>
      <c r="J96" s="942"/>
      <c r="K96" s="942"/>
      <c r="L96" s="942"/>
      <c r="M96" s="942"/>
      <c r="N96" s="942"/>
      <c r="O96" s="942"/>
      <c r="P96" s="942"/>
      <c r="Q96" s="942"/>
      <c r="R96" s="942"/>
      <c r="S96" s="942"/>
      <c r="T96" s="942"/>
      <c r="U96" s="942"/>
      <c r="V96" s="942"/>
      <c r="W96" s="942"/>
      <c r="X96" s="942"/>
      <c r="Y96" s="942"/>
      <c r="Z96" s="942"/>
      <c r="AA96" s="942"/>
      <c r="AB96" s="942"/>
      <c r="AC96" s="942"/>
      <c r="AD96" s="942"/>
      <c r="AE96" s="942"/>
      <c r="AF96" s="942"/>
      <c r="AG96" s="942"/>
      <c r="AH96" s="942"/>
      <c r="AI96" s="942"/>
      <c r="AJ96" s="942"/>
      <c r="AK96" s="942"/>
      <c r="AL96" s="942"/>
      <c r="AM96" s="942"/>
      <c r="AN96" s="942"/>
      <c r="AO96" s="942"/>
      <c r="AP96" s="942"/>
      <c r="AQ96" s="942"/>
      <c r="AR96" s="942"/>
      <c r="AS96" s="942"/>
      <c r="AT96" s="942"/>
      <c r="AU96" s="942"/>
      <c r="AV96" s="942"/>
      <c r="AW96" s="942"/>
      <c r="AX96" s="942"/>
      <c r="AY96" s="942"/>
      <c r="AZ96" s="942"/>
      <c r="BA96" s="942"/>
      <c r="BB96" s="942"/>
      <c r="BC96" s="942"/>
      <c r="BD96" s="942"/>
      <c r="BE96" s="942"/>
      <c r="BF96" s="942"/>
      <c r="BG96" s="942"/>
      <c r="BH96" s="942"/>
      <c r="BI96" s="942"/>
      <c r="BJ96" s="942"/>
      <c r="BK96" s="942"/>
      <c r="BL96" s="942"/>
      <c r="BM96" s="942"/>
      <c r="BN96" s="942"/>
      <c r="BO96" s="942"/>
      <c r="BP96" s="942"/>
      <c r="BQ96" s="942"/>
      <c r="BR96" s="942"/>
      <c r="BS96" s="942"/>
      <c r="BT96" s="942"/>
      <c r="BU96" s="942"/>
      <c r="BV96" s="942"/>
      <c r="BW96" s="942"/>
      <c r="BX96" s="942"/>
      <c r="BY96" s="942"/>
      <c r="BZ96" s="942"/>
      <c r="CA96" s="942"/>
      <c r="CB96" s="942"/>
      <c r="CC96" s="942"/>
      <c r="CD96" s="942"/>
      <c r="CE96" s="942"/>
      <c r="CF96" s="942"/>
      <c r="CG96" s="942"/>
      <c r="CH96" s="942"/>
      <c r="CI96" s="942"/>
      <c r="CJ96" s="942"/>
      <c r="CK96" s="942"/>
      <c r="CL96" s="942"/>
      <c r="CM96" s="942"/>
      <c r="CN96" s="942"/>
      <c r="CO96" s="942"/>
      <c r="CP96" s="942"/>
      <c r="CQ96" s="942"/>
      <c r="CR96" s="942"/>
      <c r="CS96" s="942"/>
      <c r="CT96" s="942"/>
      <c r="CU96" s="942"/>
      <c r="CV96" s="942"/>
      <c r="CW96" s="942"/>
      <c r="CX96" s="942"/>
      <c r="CY96" s="942"/>
      <c r="CZ96" s="942"/>
      <c r="DA96" s="942"/>
      <c r="DB96" s="942"/>
      <c r="DC96" s="942"/>
      <c r="DD96" s="942"/>
      <c r="DE96" s="942"/>
      <c r="DF96" s="942"/>
      <c r="DG96" s="942"/>
      <c r="DH96" s="942"/>
      <c r="DI96" s="942"/>
      <c r="DJ96" s="942"/>
      <c r="DK96" s="942"/>
      <c r="DL96" s="942"/>
      <c r="DM96" s="942"/>
      <c r="DN96" s="942"/>
      <c r="DO96" s="942"/>
      <c r="DP96" s="942"/>
      <c r="DQ96" s="942"/>
      <c r="DR96" s="942"/>
      <c r="DS96" s="942"/>
      <c r="DT96" s="942"/>
      <c r="DU96" s="942"/>
      <c r="DV96" s="942"/>
      <c r="DW96" s="942"/>
      <c r="DX96" s="942"/>
      <c r="DY96" s="942"/>
      <c r="DZ96" s="1055"/>
    </row>
    <row r="97" spans="6:130" s="1054" customFormat="1" x14ac:dyDescent="0.2">
      <c r="F97" s="942"/>
      <c r="G97" s="942"/>
      <c r="H97" s="942"/>
      <c r="I97" s="942"/>
      <c r="J97" s="942"/>
      <c r="K97" s="942"/>
      <c r="L97" s="942"/>
      <c r="M97" s="942"/>
      <c r="N97" s="942"/>
      <c r="O97" s="942"/>
      <c r="P97" s="942"/>
      <c r="Q97" s="942"/>
      <c r="R97" s="942"/>
      <c r="S97" s="942"/>
      <c r="T97" s="942"/>
      <c r="U97" s="942"/>
      <c r="V97" s="942"/>
      <c r="W97" s="942"/>
      <c r="X97" s="942"/>
      <c r="Y97" s="942"/>
      <c r="Z97" s="942"/>
      <c r="AA97" s="942"/>
      <c r="AB97" s="942"/>
      <c r="AC97" s="942"/>
      <c r="AD97" s="942"/>
      <c r="AE97" s="942"/>
      <c r="AF97" s="942"/>
      <c r="AG97" s="942"/>
      <c r="AH97" s="942"/>
      <c r="AI97" s="942"/>
      <c r="AJ97" s="942"/>
      <c r="AK97" s="942"/>
      <c r="AL97" s="942"/>
      <c r="AM97" s="942"/>
      <c r="AN97" s="942"/>
      <c r="AO97" s="942"/>
      <c r="AP97" s="942"/>
      <c r="AQ97" s="942"/>
      <c r="AR97" s="942"/>
      <c r="AS97" s="942"/>
      <c r="AT97" s="942"/>
      <c r="AU97" s="942"/>
      <c r="AV97" s="942"/>
      <c r="AW97" s="942"/>
      <c r="AX97" s="942"/>
      <c r="AY97" s="942"/>
      <c r="AZ97" s="942"/>
      <c r="BA97" s="942"/>
      <c r="BB97" s="942"/>
      <c r="BC97" s="942"/>
      <c r="BD97" s="942"/>
      <c r="BE97" s="942"/>
      <c r="BF97" s="942"/>
      <c r="BG97" s="942"/>
      <c r="BH97" s="942"/>
      <c r="BI97" s="942"/>
      <c r="BJ97" s="942"/>
      <c r="BK97" s="942"/>
      <c r="BL97" s="942"/>
      <c r="BM97" s="942"/>
      <c r="BN97" s="942"/>
      <c r="BO97" s="942"/>
      <c r="BP97" s="942"/>
      <c r="BQ97" s="942"/>
      <c r="BR97" s="942"/>
      <c r="BS97" s="942"/>
      <c r="BT97" s="942"/>
      <c r="BU97" s="942"/>
      <c r="BV97" s="942"/>
      <c r="BW97" s="942"/>
      <c r="BX97" s="942"/>
      <c r="BY97" s="942"/>
      <c r="BZ97" s="942"/>
      <c r="CA97" s="942"/>
      <c r="CB97" s="942"/>
      <c r="CC97" s="942"/>
      <c r="CD97" s="942"/>
      <c r="CE97" s="942"/>
      <c r="CF97" s="942"/>
      <c r="CG97" s="942"/>
      <c r="CH97" s="942"/>
      <c r="CI97" s="942"/>
      <c r="CJ97" s="942"/>
      <c r="CK97" s="942"/>
      <c r="CL97" s="942"/>
      <c r="CM97" s="942"/>
      <c r="CN97" s="942"/>
      <c r="CO97" s="942"/>
      <c r="CP97" s="942"/>
      <c r="CQ97" s="942"/>
      <c r="CR97" s="942"/>
      <c r="CS97" s="942"/>
      <c r="CT97" s="942"/>
      <c r="CU97" s="942"/>
      <c r="CV97" s="942"/>
      <c r="CW97" s="942"/>
      <c r="CX97" s="942"/>
      <c r="CY97" s="942"/>
      <c r="CZ97" s="942"/>
      <c r="DA97" s="942"/>
      <c r="DB97" s="942"/>
      <c r="DC97" s="942"/>
      <c r="DD97" s="942"/>
      <c r="DE97" s="942"/>
      <c r="DF97" s="942"/>
      <c r="DG97" s="942"/>
      <c r="DH97" s="942"/>
      <c r="DI97" s="942"/>
      <c r="DJ97" s="942"/>
      <c r="DK97" s="942"/>
      <c r="DL97" s="942"/>
      <c r="DM97" s="942"/>
      <c r="DN97" s="942"/>
      <c r="DO97" s="942"/>
      <c r="DP97" s="942"/>
      <c r="DQ97" s="942"/>
      <c r="DR97" s="942"/>
      <c r="DS97" s="942"/>
      <c r="DT97" s="942"/>
      <c r="DU97" s="942"/>
      <c r="DV97" s="942"/>
      <c r="DW97" s="942"/>
      <c r="DX97" s="942"/>
      <c r="DY97" s="942"/>
      <c r="DZ97" s="1055"/>
    </row>
    <row r="98" spans="6:130" s="1054" customFormat="1" x14ac:dyDescent="0.2">
      <c r="F98" s="942"/>
      <c r="G98" s="942"/>
      <c r="H98" s="942"/>
      <c r="I98" s="942"/>
      <c r="J98" s="942"/>
      <c r="K98" s="942"/>
      <c r="L98" s="942"/>
      <c r="M98" s="942"/>
      <c r="N98" s="942"/>
      <c r="O98" s="942"/>
      <c r="P98" s="942"/>
      <c r="Q98" s="942"/>
      <c r="R98" s="942"/>
      <c r="S98" s="942"/>
      <c r="T98" s="942"/>
      <c r="U98" s="942"/>
      <c r="V98" s="942"/>
      <c r="W98" s="942"/>
      <c r="X98" s="942"/>
      <c r="Y98" s="942"/>
      <c r="Z98" s="942"/>
      <c r="AA98" s="942"/>
      <c r="AB98" s="942"/>
      <c r="AC98" s="942"/>
      <c r="AD98" s="942"/>
      <c r="AE98" s="942"/>
      <c r="AF98" s="942"/>
      <c r="AG98" s="942"/>
      <c r="AH98" s="942"/>
      <c r="AI98" s="942"/>
      <c r="AJ98" s="942"/>
      <c r="AK98" s="942"/>
      <c r="AL98" s="942"/>
      <c r="AM98" s="942"/>
      <c r="AN98" s="942"/>
      <c r="AO98" s="942"/>
      <c r="AP98" s="942"/>
      <c r="AQ98" s="942"/>
      <c r="AR98" s="942"/>
      <c r="AS98" s="942"/>
      <c r="AT98" s="942"/>
      <c r="AU98" s="942"/>
      <c r="AV98" s="942"/>
      <c r="AW98" s="942"/>
      <c r="AX98" s="942"/>
      <c r="AY98" s="942"/>
      <c r="AZ98" s="942"/>
      <c r="BA98" s="942"/>
      <c r="BB98" s="942"/>
      <c r="BC98" s="942"/>
      <c r="BD98" s="942"/>
      <c r="BE98" s="942"/>
      <c r="BF98" s="942"/>
      <c r="BG98" s="942"/>
      <c r="BH98" s="942"/>
      <c r="BI98" s="942"/>
      <c r="BJ98" s="942"/>
      <c r="BK98" s="942"/>
      <c r="BL98" s="942"/>
      <c r="BM98" s="942"/>
      <c r="BN98" s="942"/>
      <c r="BO98" s="942"/>
      <c r="BP98" s="942"/>
      <c r="BQ98" s="942"/>
      <c r="BR98" s="942"/>
      <c r="BS98" s="942"/>
      <c r="BT98" s="942"/>
      <c r="BU98" s="942"/>
      <c r="BV98" s="942"/>
      <c r="BW98" s="942"/>
      <c r="BX98" s="942"/>
      <c r="BY98" s="942"/>
      <c r="BZ98" s="942"/>
      <c r="CA98" s="942"/>
      <c r="CB98" s="942"/>
      <c r="CC98" s="942"/>
      <c r="CD98" s="942"/>
      <c r="CE98" s="942"/>
      <c r="CF98" s="942"/>
      <c r="CG98" s="942"/>
      <c r="CH98" s="942"/>
      <c r="CI98" s="942"/>
      <c r="CJ98" s="942"/>
      <c r="CK98" s="942"/>
      <c r="CL98" s="942"/>
      <c r="CM98" s="942"/>
      <c r="CN98" s="942"/>
      <c r="CO98" s="942"/>
      <c r="CP98" s="942"/>
      <c r="CQ98" s="942"/>
      <c r="CR98" s="942"/>
      <c r="CS98" s="942"/>
      <c r="CT98" s="942"/>
      <c r="CU98" s="942"/>
      <c r="CV98" s="942"/>
      <c r="CW98" s="942"/>
      <c r="CX98" s="942"/>
      <c r="CY98" s="942"/>
      <c r="CZ98" s="942"/>
      <c r="DA98" s="942"/>
      <c r="DB98" s="942"/>
      <c r="DC98" s="942"/>
      <c r="DD98" s="942"/>
      <c r="DE98" s="942"/>
      <c r="DF98" s="942"/>
      <c r="DG98" s="942"/>
      <c r="DH98" s="942"/>
      <c r="DI98" s="942"/>
      <c r="DJ98" s="942"/>
      <c r="DK98" s="942"/>
      <c r="DL98" s="942"/>
      <c r="DM98" s="942"/>
      <c r="DN98" s="942"/>
      <c r="DO98" s="942"/>
      <c r="DP98" s="942"/>
      <c r="DQ98" s="942"/>
      <c r="DR98" s="942"/>
      <c r="DS98" s="942"/>
      <c r="DT98" s="942"/>
      <c r="DU98" s="942"/>
      <c r="DV98" s="942"/>
      <c r="DW98" s="942"/>
      <c r="DX98" s="942"/>
      <c r="DY98" s="942"/>
      <c r="DZ98" s="1055"/>
    </row>
    <row r="99" spans="6:130" s="1054" customFormat="1" x14ac:dyDescent="0.2">
      <c r="F99" s="942"/>
      <c r="G99" s="942"/>
      <c r="H99" s="942"/>
      <c r="I99" s="942"/>
      <c r="J99" s="942"/>
      <c r="K99" s="942"/>
      <c r="L99" s="942"/>
      <c r="M99" s="942"/>
      <c r="N99" s="942"/>
      <c r="O99" s="942"/>
      <c r="P99" s="942"/>
      <c r="Q99" s="942"/>
      <c r="R99" s="942"/>
      <c r="S99" s="942"/>
      <c r="T99" s="942"/>
      <c r="U99" s="942"/>
      <c r="V99" s="942"/>
      <c r="W99" s="942"/>
      <c r="X99" s="942"/>
      <c r="Y99" s="942"/>
      <c r="Z99" s="942"/>
      <c r="AA99" s="942"/>
      <c r="AB99" s="942"/>
      <c r="AC99" s="942"/>
      <c r="AD99" s="942"/>
      <c r="AE99" s="942"/>
      <c r="AF99" s="942"/>
      <c r="AG99" s="942"/>
      <c r="AH99" s="942"/>
      <c r="AI99" s="942"/>
      <c r="AJ99" s="942"/>
      <c r="AK99" s="942"/>
      <c r="AL99" s="942"/>
      <c r="AM99" s="942"/>
      <c r="AN99" s="942"/>
      <c r="AO99" s="942"/>
      <c r="AP99" s="942"/>
      <c r="AQ99" s="942"/>
      <c r="AR99" s="942"/>
      <c r="AS99" s="942"/>
      <c r="AT99" s="942"/>
      <c r="AU99" s="942"/>
      <c r="AV99" s="942"/>
      <c r="AW99" s="942"/>
      <c r="AX99" s="942"/>
      <c r="AY99" s="942"/>
      <c r="AZ99" s="942"/>
      <c r="BA99" s="942"/>
      <c r="BB99" s="942"/>
      <c r="BC99" s="942"/>
      <c r="BD99" s="942"/>
      <c r="BE99" s="942"/>
      <c r="BF99" s="942"/>
      <c r="BG99" s="942"/>
      <c r="BH99" s="942"/>
      <c r="BI99" s="942"/>
      <c r="BJ99" s="942"/>
      <c r="BK99" s="942"/>
      <c r="BL99" s="942"/>
      <c r="BM99" s="942"/>
      <c r="BN99" s="942"/>
      <c r="BO99" s="942"/>
      <c r="BP99" s="942"/>
      <c r="BQ99" s="942"/>
      <c r="BR99" s="942"/>
      <c r="BS99" s="942"/>
      <c r="BT99" s="942"/>
      <c r="BU99" s="942"/>
      <c r="BV99" s="942"/>
      <c r="BW99" s="942"/>
      <c r="BX99" s="942"/>
      <c r="BY99" s="942"/>
      <c r="BZ99" s="942"/>
      <c r="CA99" s="942"/>
      <c r="CB99" s="942"/>
      <c r="CC99" s="942"/>
      <c r="CD99" s="942"/>
      <c r="CE99" s="942"/>
      <c r="CF99" s="942"/>
      <c r="CG99" s="942"/>
      <c r="CH99" s="942"/>
      <c r="CI99" s="942"/>
      <c r="CJ99" s="942"/>
      <c r="CK99" s="942"/>
      <c r="CL99" s="942"/>
      <c r="CM99" s="942"/>
      <c r="CN99" s="942"/>
      <c r="CO99" s="942"/>
      <c r="CP99" s="942"/>
      <c r="CQ99" s="942"/>
      <c r="CR99" s="942"/>
      <c r="CS99" s="942"/>
      <c r="CT99" s="942"/>
      <c r="CU99" s="942"/>
      <c r="CV99" s="942"/>
      <c r="CW99" s="942"/>
      <c r="CX99" s="942"/>
      <c r="CY99" s="942"/>
      <c r="CZ99" s="942"/>
      <c r="DA99" s="942"/>
      <c r="DB99" s="942"/>
      <c r="DC99" s="942"/>
      <c r="DD99" s="942"/>
      <c r="DE99" s="942"/>
      <c r="DF99" s="942"/>
      <c r="DG99" s="942"/>
      <c r="DH99" s="942"/>
      <c r="DI99" s="942"/>
      <c r="DJ99" s="942"/>
      <c r="DK99" s="942"/>
      <c r="DL99" s="942"/>
      <c r="DM99" s="942"/>
      <c r="DN99" s="942"/>
      <c r="DO99" s="942"/>
      <c r="DP99" s="942"/>
      <c r="DQ99" s="942"/>
      <c r="DR99" s="942"/>
      <c r="DS99" s="942"/>
      <c r="DT99" s="942"/>
      <c r="DU99" s="942"/>
      <c r="DV99" s="942"/>
      <c r="DW99" s="942"/>
      <c r="DX99" s="942"/>
      <c r="DY99" s="942"/>
      <c r="DZ99" s="1055"/>
    </row>
    <row r="100" spans="6:130" s="1054" customFormat="1" x14ac:dyDescent="0.2">
      <c r="F100" s="942"/>
      <c r="G100" s="942"/>
      <c r="H100" s="942"/>
      <c r="I100" s="942"/>
      <c r="J100" s="942"/>
      <c r="K100" s="942"/>
      <c r="L100" s="942"/>
      <c r="M100" s="942"/>
      <c r="N100" s="942"/>
      <c r="O100" s="942"/>
      <c r="P100" s="942"/>
      <c r="Q100" s="942"/>
      <c r="R100" s="942"/>
      <c r="S100" s="942"/>
      <c r="T100" s="942"/>
      <c r="U100" s="942"/>
      <c r="V100" s="942"/>
      <c r="W100" s="942"/>
      <c r="X100" s="942"/>
      <c r="Y100" s="942"/>
      <c r="Z100" s="942"/>
      <c r="AA100" s="942"/>
      <c r="AB100" s="942"/>
      <c r="AC100" s="942"/>
      <c r="AD100" s="942"/>
      <c r="AE100" s="942"/>
      <c r="AF100" s="942"/>
      <c r="AG100" s="942"/>
      <c r="AH100" s="942"/>
      <c r="AI100" s="942"/>
      <c r="AJ100" s="942"/>
      <c r="AK100" s="942"/>
      <c r="AL100" s="942"/>
      <c r="AM100" s="942"/>
      <c r="AN100" s="942"/>
      <c r="AO100" s="942"/>
      <c r="AP100" s="942"/>
      <c r="AQ100" s="942"/>
      <c r="AR100" s="942"/>
      <c r="AS100" s="942"/>
      <c r="AT100" s="942"/>
      <c r="AU100" s="942"/>
      <c r="AV100" s="942"/>
      <c r="AW100" s="942"/>
      <c r="AX100" s="942"/>
      <c r="AY100" s="942"/>
      <c r="AZ100" s="942"/>
      <c r="BA100" s="942"/>
      <c r="BB100" s="942"/>
      <c r="BC100" s="942"/>
      <c r="BD100" s="942"/>
      <c r="BE100" s="942"/>
      <c r="BF100" s="942"/>
      <c r="BG100" s="942"/>
      <c r="BH100" s="942"/>
      <c r="BI100" s="942"/>
      <c r="BJ100" s="942"/>
      <c r="BK100" s="942"/>
      <c r="BL100" s="942"/>
      <c r="BM100" s="942"/>
      <c r="BN100" s="942"/>
      <c r="BO100" s="942"/>
      <c r="BP100" s="942"/>
      <c r="BQ100" s="942"/>
      <c r="BR100" s="942"/>
      <c r="BS100" s="942"/>
      <c r="BT100" s="942"/>
      <c r="BU100" s="942"/>
      <c r="BV100" s="942"/>
      <c r="BW100" s="942"/>
      <c r="BX100" s="942"/>
      <c r="BY100" s="942"/>
      <c r="BZ100" s="942"/>
      <c r="CA100" s="942"/>
      <c r="CB100" s="942"/>
      <c r="CC100" s="942"/>
      <c r="CD100" s="942"/>
      <c r="CE100" s="942"/>
      <c r="CF100" s="942"/>
      <c r="CG100" s="942"/>
      <c r="CH100" s="942"/>
      <c r="CI100" s="942"/>
      <c r="CJ100" s="942"/>
      <c r="CK100" s="942"/>
      <c r="CL100" s="942"/>
      <c r="CM100" s="942"/>
      <c r="CN100" s="942"/>
      <c r="CO100" s="942"/>
      <c r="CP100" s="942"/>
      <c r="CQ100" s="942"/>
      <c r="CR100" s="942"/>
      <c r="CS100" s="942"/>
      <c r="CT100" s="942"/>
      <c r="CU100" s="942"/>
      <c r="CV100" s="942"/>
      <c r="CW100" s="942"/>
      <c r="CX100" s="942"/>
      <c r="CY100" s="942"/>
      <c r="CZ100" s="942"/>
      <c r="DA100" s="942"/>
      <c r="DB100" s="942"/>
      <c r="DC100" s="942"/>
      <c r="DD100" s="942"/>
      <c r="DE100" s="942"/>
      <c r="DF100" s="942"/>
      <c r="DG100" s="942"/>
      <c r="DH100" s="942"/>
      <c r="DI100" s="942"/>
      <c r="DJ100" s="942"/>
      <c r="DK100" s="942"/>
      <c r="DL100" s="942"/>
      <c r="DM100" s="942"/>
      <c r="DN100" s="942"/>
      <c r="DO100" s="942"/>
      <c r="DP100" s="942"/>
      <c r="DQ100" s="942"/>
      <c r="DR100" s="942"/>
      <c r="DS100" s="942"/>
      <c r="DT100" s="942"/>
      <c r="DU100" s="942"/>
      <c r="DV100" s="942"/>
      <c r="DW100" s="942"/>
      <c r="DX100" s="942"/>
      <c r="DY100" s="942"/>
      <c r="DZ100" s="1055"/>
    </row>
    <row r="101" spans="6:130" s="1054" customFormat="1" x14ac:dyDescent="0.2">
      <c r="F101" s="942"/>
      <c r="G101" s="942"/>
      <c r="H101" s="942"/>
      <c r="I101" s="942"/>
      <c r="J101" s="942"/>
      <c r="K101" s="942"/>
      <c r="L101" s="942"/>
      <c r="M101" s="942"/>
      <c r="N101" s="942"/>
      <c r="O101" s="942"/>
      <c r="P101" s="942"/>
      <c r="Q101" s="942"/>
      <c r="R101" s="942"/>
      <c r="S101" s="942"/>
      <c r="T101" s="942"/>
      <c r="U101" s="942"/>
      <c r="V101" s="942"/>
      <c r="W101" s="942"/>
      <c r="X101" s="942"/>
      <c r="Y101" s="942"/>
      <c r="Z101" s="942"/>
      <c r="AA101" s="942"/>
      <c r="AB101" s="942"/>
      <c r="AC101" s="942"/>
      <c r="AD101" s="942"/>
      <c r="AE101" s="942"/>
      <c r="AF101" s="942"/>
      <c r="AG101" s="942"/>
      <c r="AH101" s="942"/>
      <c r="AI101" s="942"/>
      <c r="AJ101" s="942"/>
      <c r="AK101" s="942"/>
      <c r="AL101" s="942"/>
      <c r="AM101" s="942"/>
      <c r="AN101" s="942"/>
      <c r="AO101" s="942"/>
      <c r="AP101" s="942"/>
      <c r="AQ101" s="942"/>
      <c r="AR101" s="942"/>
      <c r="AS101" s="942"/>
      <c r="AT101" s="942"/>
      <c r="AU101" s="942"/>
      <c r="AV101" s="942"/>
      <c r="AW101" s="942"/>
      <c r="AX101" s="942"/>
      <c r="AY101" s="942"/>
      <c r="AZ101" s="942"/>
      <c r="BA101" s="942"/>
      <c r="BB101" s="942"/>
      <c r="BC101" s="942"/>
      <c r="BD101" s="942"/>
      <c r="BE101" s="942"/>
      <c r="BF101" s="942"/>
      <c r="BG101" s="942"/>
      <c r="BH101" s="942"/>
      <c r="BI101" s="942"/>
      <c r="BJ101" s="942"/>
      <c r="BK101" s="942"/>
      <c r="BL101" s="942"/>
      <c r="BM101" s="942"/>
      <c r="BN101" s="942"/>
      <c r="BO101" s="942"/>
      <c r="BP101" s="942"/>
      <c r="BQ101" s="942"/>
      <c r="BR101" s="942"/>
      <c r="BS101" s="942"/>
      <c r="BT101" s="942"/>
      <c r="BU101" s="942"/>
      <c r="BV101" s="942"/>
      <c r="BW101" s="942"/>
      <c r="BX101" s="942"/>
      <c r="BY101" s="942"/>
      <c r="BZ101" s="942"/>
      <c r="CA101" s="942"/>
      <c r="CB101" s="942"/>
      <c r="CC101" s="942"/>
      <c r="CD101" s="942"/>
      <c r="CE101" s="942"/>
      <c r="CF101" s="942"/>
      <c r="CG101" s="942"/>
      <c r="CH101" s="942"/>
      <c r="CI101" s="942"/>
      <c r="CJ101" s="942"/>
      <c r="CK101" s="942"/>
      <c r="CL101" s="942"/>
      <c r="CM101" s="942"/>
      <c r="CN101" s="942"/>
      <c r="CO101" s="942"/>
      <c r="CP101" s="942"/>
      <c r="CQ101" s="942"/>
      <c r="CR101" s="942"/>
      <c r="CS101" s="942"/>
      <c r="CT101" s="942"/>
      <c r="CU101" s="942"/>
      <c r="CV101" s="942"/>
      <c r="CW101" s="942"/>
      <c r="CX101" s="942"/>
      <c r="CY101" s="942"/>
      <c r="CZ101" s="942"/>
      <c r="DA101" s="942"/>
      <c r="DB101" s="942"/>
      <c r="DC101" s="942"/>
      <c r="DD101" s="942"/>
      <c r="DE101" s="942"/>
      <c r="DF101" s="942"/>
      <c r="DG101" s="942"/>
      <c r="DH101" s="942"/>
      <c r="DI101" s="942"/>
      <c r="DJ101" s="942"/>
      <c r="DK101" s="942"/>
      <c r="DL101" s="942"/>
      <c r="DM101" s="942"/>
      <c r="DN101" s="942"/>
      <c r="DO101" s="942"/>
      <c r="DP101" s="942"/>
      <c r="DQ101" s="942"/>
      <c r="DR101" s="942"/>
      <c r="DS101" s="942"/>
      <c r="DT101" s="942"/>
      <c r="DU101" s="942"/>
      <c r="DV101" s="942"/>
      <c r="DW101" s="942"/>
      <c r="DX101" s="942"/>
      <c r="DY101" s="942"/>
      <c r="DZ101" s="1055"/>
    </row>
    <row r="102" spans="6:130" s="1054" customFormat="1" x14ac:dyDescent="0.2">
      <c r="F102" s="942"/>
      <c r="G102" s="942"/>
      <c r="H102" s="942"/>
      <c r="I102" s="942"/>
      <c r="J102" s="942"/>
      <c r="K102" s="942"/>
      <c r="L102" s="942"/>
      <c r="M102" s="942"/>
      <c r="N102" s="942"/>
      <c r="O102" s="942"/>
      <c r="P102" s="942"/>
      <c r="Q102" s="942"/>
      <c r="R102" s="942"/>
      <c r="S102" s="942"/>
      <c r="T102" s="942"/>
      <c r="U102" s="942"/>
      <c r="V102" s="942"/>
      <c r="W102" s="942"/>
      <c r="X102" s="942"/>
      <c r="Y102" s="942"/>
      <c r="Z102" s="942"/>
      <c r="AA102" s="942"/>
      <c r="AB102" s="942"/>
      <c r="AC102" s="942"/>
      <c r="AD102" s="942"/>
      <c r="AE102" s="942"/>
      <c r="AF102" s="942"/>
      <c r="AG102" s="942"/>
      <c r="AH102" s="942"/>
      <c r="AI102" s="942"/>
      <c r="AJ102" s="942"/>
      <c r="AK102" s="942"/>
      <c r="AL102" s="942"/>
      <c r="AM102" s="942"/>
      <c r="AN102" s="942"/>
      <c r="AO102" s="942"/>
      <c r="AP102" s="942"/>
      <c r="AQ102" s="942"/>
      <c r="AR102" s="942"/>
      <c r="AS102" s="942"/>
      <c r="AT102" s="942"/>
      <c r="AU102" s="942"/>
      <c r="AV102" s="942"/>
      <c r="AW102" s="942"/>
      <c r="AX102" s="942"/>
      <c r="AY102" s="942"/>
      <c r="AZ102" s="942"/>
      <c r="BA102" s="942"/>
      <c r="BB102" s="942"/>
      <c r="BC102" s="942"/>
      <c r="BD102" s="942"/>
      <c r="BE102" s="942"/>
      <c r="BF102" s="942"/>
      <c r="BG102" s="942"/>
      <c r="BH102" s="942"/>
      <c r="BI102" s="942"/>
      <c r="BJ102" s="942"/>
      <c r="BK102" s="942"/>
      <c r="BL102" s="942"/>
      <c r="BM102" s="942"/>
      <c r="BN102" s="942"/>
      <c r="BO102" s="942"/>
      <c r="BP102" s="942"/>
      <c r="BQ102" s="942"/>
      <c r="BR102" s="942"/>
      <c r="BS102" s="942"/>
      <c r="BT102" s="942"/>
      <c r="BU102" s="942"/>
      <c r="BV102" s="942"/>
      <c r="BW102" s="942"/>
      <c r="BX102" s="942"/>
      <c r="BY102" s="942"/>
      <c r="BZ102" s="942"/>
      <c r="CA102" s="942"/>
      <c r="CB102" s="942"/>
      <c r="CC102" s="942"/>
      <c r="CD102" s="942"/>
      <c r="CE102" s="942"/>
      <c r="CF102" s="942"/>
      <c r="CG102" s="942"/>
      <c r="CH102" s="942"/>
      <c r="CI102" s="942"/>
      <c r="CJ102" s="942"/>
      <c r="CK102" s="942"/>
      <c r="CL102" s="942"/>
      <c r="CM102" s="942"/>
      <c r="CN102" s="942"/>
      <c r="CO102" s="942"/>
      <c r="CP102" s="942"/>
      <c r="CQ102" s="942"/>
      <c r="CR102" s="942"/>
      <c r="CS102" s="942"/>
      <c r="CT102" s="942"/>
      <c r="CU102" s="942"/>
      <c r="CV102" s="942"/>
      <c r="CW102" s="942"/>
      <c r="CX102" s="942"/>
      <c r="CY102" s="942"/>
      <c r="CZ102" s="942"/>
      <c r="DA102" s="942"/>
      <c r="DB102" s="942"/>
      <c r="DC102" s="942"/>
      <c r="DD102" s="942"/>
      <c r="DE102" s="942"/>
      <c r="DF102" s="942"/>
      <c r="DG102" s="942"/>
      <c r="DH102" s="942"/>
      <c r="DI102" s="942"/>
      <c r="DJ102" s="942"/>
      <c r="DK102" s="942"/>
      <c r="DL102" s="942"/>
      <c r="DM102" s="942"/>
      <c r="DN102" s="942"/>
      <c r="DO102" s="942"/>
      <c r="DP102" s="942"/>
      <c r="DQ102" s="942"/>
      <c r="DR102" s="942"/>
      <c r="DS102" s="942"/>
      <c r="DT102" s="942"/>
      <c r="DU102" s="942"/>
      <c r="DV102" s="942"/>
      <c r="DW102" s="942"/>
      <c r="DX102" s="942"/>
      <c r="DY102" s="942"/>
      <c r="DZ102" s="1055"/>
    </row>
    <row r="103" spans="6:130" s="1054" customFormat="1" x14ac:dyDescent="0.2">
      <c r="F103" s="942"/>
      <c r="G103" s="942"/>
      <c r="H103" s="942"/>
      <c r="I103" s="942"/>
      <c r="J103" s="942"/>
      <c r="K103" s="942"/>
      <c r="L103" s="942"/>
      <c r="M103" s="942"/>
      <c r="N103" s="942"/>
      <c r="O103" s="942"/>
      <c r="P103" s="942"/>
      <c r="Q103" s="942"/>
      <c r="R103" s="942"/>
      <c r="S103" s="942"/>
      <c r="T103" s="942"/>
      <c r="U103" s="942"/>
      <c r="V103" s="942"/>
      <c r="W103" s="942"/>
      <c r="X103" s="942"/>
      <c r="Y103" s="942"/>
      <c r="Z103" s="942"/>
      <c r="AA103" s="942"/>
      <c r="AB103" s="942"/>
      <c r="AC103" s="942"/>
      <c r="AD103" s="942"/>
      <c r="AE103" s="942"/>
      <c r="AF103" s="942"/>
      <c r="AG103" s="942"/>
      <c r="AH103" s="942"/>
      <c r="AI103" s="942"/>
      <c r="AJ103" s="942"/>
      <c r="AK103" s="942"/>
      <c r="AL103" s="942"/>
      <c r="AM103" s="942"/>
      <c r="AN103" s="942"/>
      <c r="AO103" s="942"/>
      <c r="AP103" s="942"/>
      <c r="AQ103" s="942"/>
      <c r="AR103" s="942"/>
      <c r="AS103" s="942"/>
      <c r="AT103" s="942"/>
      <c r="AU103" s="942"/>
      <c r="AV103" s="942"/>
      <c r="AW103" s="942"/>
      <c r="AX103" s="942"/>
      <c r="AY103" s="942"/>
      <c r="AZ103" s="942"/>
      <c r="BA103" s="942"/>
      <c r="BB103" s="942"/>
      <c r="BC103" s="942"/>
      <c r="BD103" s="942"/>
      <c r="BE103" s="942"/>
      <c r="BF103" s="942"/>
      <c r="BG103" s="942"/>
      <c r="BH103" s="942"/>
      <c r="BI103" s="942"/>
      <c r="BJ103" s="942"/>
      <c r="BK103" s="942"/>
      <c r="BL103" s="942"/>
      <c r="BM103" s="942"/>
      <c r="BN103" s="942"/>
      <c r="BO103" s="942"/>
      <c r="BP103" s="942"/>
      <c r="BQ103" s="942"/>
      <c r="BR103" s="942"/>
      <c r="BS103" s="942"/>
      <c r="BT103" s="942"/>
      <c r="BU103" s="942"/>
      <c r="BV103" s="942"/>
      <c r="BW103" s="942"/>
      <c r="BX103" s="942"/>
      <c r="BY103" s="942"/>
      <c r="BZ103" s="942"/>
      <c r="CA103" s="942"/>
      <c r="CB103" s="942"/>
      <c r="CC103" s="942"/>
      <c r="CD103" s="942"/>
      <c r="CE103" s="942"/>
      <c r="CF103" s="942"/>
      <c r="CG103" s="942"/>
      <c r="CH103" s="942"/>
      <c r="CI103" s="942"/>
      <c r="CJ103" s="942"/>
      <c r="CK103" s="942"/>
      <c r="CL103" s="942"/>
      <c r="CM103" s="942"/>
      <c r="CN103" s="942"/>
      <c r="CO103" s="942"/>
      <c r="CP103" s="942"/>
      <c r="CQ103" s="942"/>
      <c r="CR103" s="942"/>
      <c r="CS103" s="942"/>
      <c r="CT103" s="942"/>
      <c r="CU103" s="942"/>
      <c r="CV103" s="942"/>
      <c r="CW103" s="942"/>
      <c r="CX103" s="942"/>
      <c r="CY103" s="942"/>
      <c r="CZ103" s="942"/>
      <c r="DA103" s="942"/>
      <c r="DB103" s="942"/>
      <c r="DC103" s="942"/>
      <c r="DD103" s="942"/>
      <c r="DE103" s="942"/>
      <c r="DF103" s="942"/>
      <c r="DG103" s="942"/>
      <c r="DH103" s="942"/>
      <c r="DI103" s="942"/>
      <c r="DJ103" s="942"/>
      <c r="DK103" s="942"/>
      <c r="DL103" s="942"/>
      <c r="DM103" s="942"/>
      <c r="DN103" s="942"/>
      <c r="DO103" s="942"/>
      <c r="DP103" s="942"/>
      <c r="DQ103" s="942"/>
      <c r="DR103" s="942"/>
      <c r="DS103" s="942"/>
      <c r="DT103" s="942"/>
      <c r="DU103" s="942"/>
      <c r="DV103" s="942"/>
      <c r="DW103" s="942"/>
      <c r="DX103" s="942"/>
      <c r="DY103" s="942"/>
      <c r="DZ103" s="1055"/>
    </row>
    <row r="104" spans="6:130" s="1054" customFormat="1" x14ac:dyDescent="0.2">
      <c r="F104" s="942"/>
      <c r="G104" s="942"/>
      <c r="H104" s="942"/>
      <c r="I104" s="942"/>
      <c r="J104" s="942"/>
      <c r="K104" s="942"/>
      <c r="L104" s="942"/>
      <c r="M104" s="942"/>
      <c r="N104" s="942"/>
      <c r="O104" s="942"/>
      <c r="P104" s="942"/>
      <c r="Q104" s="942"/>
      <c r="R104" s="942"/>
      <c r="S104" s="942"/>
      <c r="T104" s="942"/>
      <c r="U104" s="942"/>
      <c r="V104" s="942"/>
      <c r="W104" s="942"/>
      <c r="X104" s="942"/>
      <c r="Y104" s="942"/>
      <c r="Z104" s="942"/>
      <c r="AA104" s="942"/>
      <c r="AB104" s="942"/>
      <c r="AC104" s="942"/>
      <c r="AD104" s="942"/>
      <c r="AE104" s="942"/>
      <c r="AF104" s="942"/>
      <c r="AG104" s="942"/>
      <c r="AH104" s="942"/>
      <c r="AI104" s="942"/>
      <c r="AJ104" s="942"/>
      <c r="AK104" s="942"/>
      <c r="AL104" s="942"/>
      <c r="AM104" s="942"/>
      <c r="AN104" s="942"/>
      <c r="AO104" s="942"/>
      <c r="AP104" s="942"/>
      <c r="AQ104" s="942"/>
      <c r="AR104" s="942"/>
      <c r="AS104" s="942"/>
      <c r="AT104" s="942"/>
      <c r="AU104" s="942"/>
      <c r="AV104" s="942"/>
      <c r="AW104" s="942"/>
      <c r="AX104" s="942"/>
      <c r="AY104" s="942"/>
      <c r="AZ104" s="942"/>
      <c r="BA104" s="942"/>
      <c r="BB104" s="942"/>
      <c r="BC104" s="942"/>
      <c r="BD104" s="942"/>
      <c r="BE104" s="942"/>
      <c r="BF104" s="942"/>
      <c r="BG104" s="942"/>
      <c r="BH104" s="942"/>
      <c r="BI104" s="942"/>
      <c r="BJ104" s="942"/>
      <c r="BK104" s="942"/>
      <c r="BL104" s="942"/>
      <c r="BM104" s="942"/>
      <c r="BN104" s="942"/>
      <c r="BO104" s="942"/>
      <c r="BP104" s="942"/>
      <c r="BQ104" s="942"/>
      <c r="BR104" s="942"/>
      <c r="BS104" s="942"/>
      <c r="BT104" s="942"/>
      <c r="BU104" s="942"/>
      <c r="BV104" s="942"/>
      <c r="BW104" s="942"/>
      <c r="BX104" s="942"/>
      <c r="BY104" s="942"/>
      <c r="BZ104" s="942"/>
      <c r="CA104" s="942"/>
      <c r="CB104" s="942"/>
      <c r="CC104" s="942"/>
      <c r="CD104" s="942"/>
      <c r="CE104" s="942"/>
      <c r="CF104" s="942"/>
      <c r="CG104" s="942"/>
      <c r="CH104" s="942"/>
      <c r="CI104" s="942"/>
      <c r="CJ104" s="942"/>
      <c r="CK104" s="942"/>
      <c r="CL104" s="942"/>
      <c r="CM104" s="942"/>
      <c r="CN104" s="942"/>
      <c r="CO104" s="942"/>
      <c r="CP104" s="942"/>
      <c r="CQ104" s="942"/>
      <c r="CR104" s="942"/>
      <c r="CS104" s="942"/>
      <c r="CT104" s="942"/>
      <c r="CU104" s="942"/>
      <c r="CV104" s="942"/>
      <c r="CW104" s="942"/>
      <c r="CX104" s="942"/>
      <c r="CY104" s="942"/>
      <c r="CZ104" s="942"/>
      <c r="DA104" s="942"/>
      <c r="DB104" s="942"/>
      <c r="DC104" s="942"/>
      <c r="DD104" s="942"/>
      <c r="DE104" s="942"/>
      <c r="DF104" s="942"/>
      <c r="DG104" s="942"/>
      <c r="DH104" s="942"/>
      <c r="DI104" s="942"/>
      <c r="DJ104" s="942"/>
      <c r="DK104" s="942"/>
      <c r="DL104" s="942"/>
      <c r="DM104" s="942"/>
      <c r="DN104" s="942"/>
      <c r="DO104" s="942"/>
      <c r="DP104" s="942"/>
      <c r="DQ104" s="942"/>
      <c r="DR104" s="942"/>
      <c r="DS104" s="942"/>
      <c r="DT104" s="942"/>
      <c r="DU104" s="942"/>
      <c r="DV104" s="942"/>
      <c r="DW104" s="942"/>
      <c r="DX104" s="942"/>
      <c r="DY104" s="942"/>
      <c r="DZ104" s="1055"/>
    </row>
    <row r="105" spans="6:130" s="1054" customFormat="1" x14ac:dyDescent="0.2">
      <c r="F105" s="942"/>
      <c r="G105" s="942"/>
      <c r="H105" s="942"/>
      <c r="I105" s="942"/>
      <c r="J105" s="942"/>
      <c r="K105" s="942"/>
      <c r="L105" s="942"/>
      <c r="M105" s="942"/>
      <c r="N105" s="942"/>
      <c r="O105" s="942"/>
      <c r="P105" s="942"/>
      <c r="Q105" s="942"/>
      <c r="R105" s="942"/>
      <c r="S105" s="942"/>
      <c r="T105" s="942"/>
      <c r="U105" s="942"/>
      <c r="V105" s="942"/>
      <c r="W105" s="942"/>
      <c r="X105" s="942"/>
      <c r="Y105" s="942"/>
      <c r="Z105" s="942"/>
      <c r="AA105" s="942"/>
      <c r="AB105" s="942"/>
      <c r="AC105" s="942"/>
      <c r="AD105" s="942"/>
      <c r="AE105" s="942"/>
      <c r="AF105" s="942"/>
      <c r="AG105" s="942"/>
      <c r="AH105" s="942"/>
      <c r="AI105" s="942"/>
      <c r="AJ105" s="942"/>
      <c r="AK105" s="942"/>
      <c r="AL105" s="942"/>
      <c r="AM105" s="942"/>
      <c r="AN105" s="942"/>
      <c r="AO105" s="942"/>
      <c r="AP105" s="942"/>
      <c r="AQ105" s="942"/>
      <c r="AR105" s="942"/>
      <c r="AS105" s="942"/>
      <c r="AT105" s="942"/>
      <c r="AU105" s="942"/>
      <c r="AV105" s="942"/>
      <c r="AW105" s="942"/>
      <c r="AX105" s="942"/>
      <c r="AY105" s="942"/>
      <c r="AZ105" s="942"/>
      <c r="BA105" s="942"/>
      <c r="BB105" s="942"/>
      <c r="BC105" s="942"/>
      <c r="BD105" s="942"/>
      <c r="BE105" s="942"/>
      <c r="BF105" s="942"/>
      <c r="BG105" s="942"/>
      <c r="BH105" s="942"/>
      <c r="BI105" s="942"/>
      <c r="BJ105" s="942"/>
      <c r="BK105" s="942"/>
      <c r="BL105" s="942"/>
      <c r="BM105" s="942"/>
      <c r="BN105" s="942"/>
      <c r="BO105" s="942"/>
      <c r="BP105" s="942"/>
      <c r="BQ105" s="942"/>
      <c r="BR105" s="942"/>
      <c r="BS105" s="942"/>
      <c r="BT105" s="942"/>
      <c r="BU105" s="942"/>
      <c r="BV105" s="942"/>
      <c r="BW105" s="942"/>
      <c r="BX105" s="942"/>
      <c r="BY105" s="942"/>
      <c r="BZ105" s="942"/>
      <c r="CA105" s="942"/>
      <c r="CB105" s="942"/>
      <c r="CC105" s="942"/>
      <c r="CD105" s="942"/>
      <c r="CE105" s="942"/>
      <c r="CF105" s="942"/>
      <c r="CG105" s="942"/>
      <c r="CH105" s="942"/>
      <c r="CI105" s="942"/>
      <c r="CJ105" s="942"/>
      <c r="CK105" s="942"/>
      <c r="CL105" s="942"/>
      <c r="CM105" s="942"/>
      <c r="CN105" s="942"/>
      <c r="CO105" s="942"/>
      <c r="CP105" s="942"/>
      <c r="CQ105" s="942"/>
      <c r="CR105" s="942"/>
      <c r="CS105" s="942"/>
      <c r="CT105" s="942"/>
      <c r="CU105" s="942"/>
      <c r="CV105" s="942"/>
      <c r="CW105" s="942"/>
      <c r="CX105" s="942"/>
      <c r="CY105" s="942"/>
      <c r="CZ105" s="942"/>
      <c r="DA105" s="942"/>
      <c r="DB105" s="942"/>
      <c r="DC105" s="942"/>
      <c r="DD105" s="942"/>
      <c r="DE105" s="942"/>
      <c r="DF105" s="942"/>
      <c r="DG105" s="942"/>
      <c r="DH105" s="942"/>
      <c r="DI105" s="942"/>
      <c r="DJ105" s="942"/>
      <c r="DK105" s="942"/>
      <c r="DL105" s="942"/>
      <c r="DM105" s="942"/>
      <c r="DN105" s="942"/>
      <c r="DO105" s="942"/>
      <c r="DP105" s="942"/>
      <c r="DQ105" s="942"/>
      <c r="DR105" s="942"/>
      <c r="DS105" s="942"/>
      <c r="DT105" s="942"/>
      <c r="DU105" s="942"/>
      <c r="DV105" s="942"/>
      <c r="DW105" s="942"/>
      <c r="DX105" s="942"/>
      <c r="DY105" s="942"/>
      <c r="DZ105" s="1055"/>
    </row>
    <row r="106" spans="6:130" s="1054" customFormat="1" x14ac:dyDescent="0.2">
      <c r="F106" s="942"/>
      <c r="G106" s="942"/>
      <c r="H106" s="942"/>
      <c r="I106" s="942"/>
      <c r="J106" s="942"/>
      <c r="K106" s="942"/>
      <c r="L106" s="942"/>
      <c r="M106" s="942"/>
      <c r="N106" s="942"/>
      <c r="O106" s="942"/>
      <c r="P106" s="942"/>
      <c r="Q106" s="942"/>
      <c r="R106" s="942"/>
      <c r="S106" s="942"/>
      <c r="T106" s="942"/>
      <c r="U106" s="942"/>
      <c r="V106" s="942"/>
      <c r="W106" s="942"/>
      <c r="X106" s="942"/>
      <c r="Y106" s="942"/>
      <c r="Z106" s="942"/>
      <c r="AA106" s="942"/>
      <c r="AB106" s="942"/>
      <c r="AC106" s="942"/>
      <c r="AD106" s="942"/>
      <c r="AE106" s="942"/>
      <c r="AF106" s="942"/>
      <c r="AG106" s="942"/>
      <c r="AH106" s="942"/>
      <c r="AI106" s="942"/>
      <c r="AJ106" s="942"/>
      <c r="AK106" s="942"/>
      <c r="AL106" s="942"/>
      <c r="AM106" s="942"/>
      <c r="AN106" s="942"/>
      <c r="AO106" s="942"/>
      <c r="AP106" s="942"/>
      <c r="AQ106" s="942"/>
      <c r="AR106" s="942"/>
      <c r="AS106" s="942"/>
      <c r="AT106" s="942"/>
      <c r="AU106" s="942"/>
      <c r="AV106" s="942"/>
      <c r="AW106" s="942"/>
      <c r="AX106" s="942"/>
      <c r="AY106" s="942"/>
      <c r="AZ106" s="942"/>
      <c r="BA106" s="942"/>
      <c r="BB106" s="942"/>
      <c r="BC106" s="942"/>
      <c r="BD106" s="942"/>
      <c r="BE106" s="942"/>
      <c r="BF106" s="942"/>
      <c r="BG106" s="942"/>
      <c r="BH106" s="942"/>
      <c r="BI106" s="942"/>
      <c r="BJ106" s="942"/>
      <c r="BK106" s="942"/>
      <c r="BL106" s="942"/>
      <c r="BM106" s="942"/>
      <c r="BN106" s="942"/>
      <c r="BO106" s="942"/>
      <c r="BP106" s="942"/>
      <c r="BQ106" s="942"/>
      <c r="BR106" s="942"/>
      <c r="BS106" s="942"/>
      <c r="BT106" s="942"/>
      <c r="BU106" s="942"/>
      <c r="BV106" s="942"/>
      <c r="BW106" s="942"/>
      <c r="BX106" s="942"/>
      <c r="BY106" s="942"/>
      <c r="BZ106" s="942"/>
      <c r="CA106" s="942"/>
      <c r="CB106" s="942"/>
      <c r="CC106" s="942"/>
      <c r="CD106" s="942"/>
      <c r="CE106" s="942"/>
      <c r="CF106" s="942"/>
      <c r="CG106" s="942"/>
      <c r="CH106" s="942"/>
      <c r="CI106" s="942"/>
      <c r="CJ106" s="942"/>
      <c r="CK106" s="942"/>
      <c r="CL106" s="942"/>
      <c r="CM106" s="942"/>
      <c r="CN106" s="942"/>
      <c r="CO106" s="942"/>
      <c r="CP106" s="942"/>
      <c r="CQ106" s="942"/>
      <c r="CR106" s="942"/>
      <c r="CS106" s="942"/>
      <c r="CT106" s="942"/>
      <c r="CU106" s="942"/>
      <c r="CV106" s="942"/>
      <c r="CW106" s="942"/>
      <c r="CX106" s="942"/>
      <c r="CY106" s="942"/>
      <c r="CZ106" s="942"/>
      <c r="DA106" s="942"/>
      <c r="DB106" s="942"/>
      <c r="DC106" s="942"/>
      <c r="DD106" s="942"/>
      <c r="DE106" s="942"/>
      <c r="DF106" s="942"/>
      <c r="DG106" s="942"/>
      <c r="DH106" s="942"/>
      <c r="DI106" s="942"/>
      <c r="DJ106" s="942"/>
      <c r="DK106" s="942"/>
      <c r="DL106" s="942"/>
      <c r="DM106" s="942"/>
      <c r="DN106" s="942"/>
      <c r="DO106" s="942"/>
      <c r="DP106" s="942"/>
      <c r="DQ106" s="942"/>
      <c r="DR106" s="942"/>
      <c r="DS106" s="942"/>
      <c r="DT106" s="942"/>
      <c r="DU106" s="942"/>
      <c r="DV106" s="942"/>
      <c r="DW106" s="942"/>
      <c r="DX106" s="942"/>
      <c r="DY106" s="942"/>
      <c r="DZ106" s="1055"/>
    </row>
    <row r="107" spans="6:130" s="1054" customFormat="1" x14ac:dyDescent="0.2">
      <c r="F107" s="942"/>
      <c r="G107" s="942"/>
      <c r="H107" s="942"/>
      <c r="I107" s="942"/>
      <c r="J107" s="942"/>
      <c r="K107" s="942"/>
      <c r="L107" s="942"/>
      <c r="M107" s="942"/>
      <c r="N107" s="942"/>
      <c r="O107" s="942"/>
      <c r="P107" s="942"/>
      <c r="Q107" s="942"/>
      <c r="R107" s="942"/>
      <c r="S107" s="942"/>
      <c r="T107" s="942"/>
      <c r="U107" s="942"/>
      <c r="V107" s="942"/>
      <c r="W107" s="942"/>
      <c r="X107" s="942"/>
      <c r="Y107" s="942"/>
      <c r="Z107" s="942"/>
      <c r="AA107" s="942"/>
      <c r="AB107" s="942"/>
      <c r="AC107" s="942"/>
      <c r="AD107" s="942"/>
      <c r="AE107" s="942"/>
      <c r="AF107" s="942"/>
      <c r="AG107" s="942"/>
      <c r="AH107" s="942"/>
      <c r="AI107" s="942"/>
      <c r="AJ107" s="942"/>
      <c r="AK107" s="942"/>
      <c r="AL107" s="942"/>
      <c r="AM107" s="942"/>
      <c r="AN107" s="942"/>
      <c r="AO107" s="942"/>
      <c r="AP107" s="942"/>
      <c r="AQ107" s="942"/>
      <c r="AR107" s="942"/>
      <c r="AS107" s="942"/>
      <c r="AT107" s="942"/>
      <c r="AU107" s="942"/>
      <c r="AV107" s="942"/>
      <c r="AW107" s="942"/>
      <c r="AX107" s="942"/>
      <c r="AY107" s="942"/>
      <c r="AZ107" s="942"/>
      <c r="BA107" s="942"/>
      <c r="BB107" s="942"/>
      <c r="BC107" s="942"/>
      <c r="BD107" s="942"/>
      <c r="BE107" s="942"/>
      <c r="BF107" s="942"/>
      <c r="BG107" s="942"/>
      <c r="BH107" s="942"/>
      <c r="BI107" s="942"/>
      <c r="BJ107" s="942"/>
      <c r="BK107" s="942"/>
      <c r="BL107" s="942"/>
      <c r="BM107" s="942"/>
      <c r="BN107" s="942"/>
      <c r="BO107" s="942"/>
      <c r="BP107" s="942"/>
      <c r="BQ107" s="942"/>
      <c r="BR107" s="942"/>
      <c r="BS107" s="942"/>
      <c r="BT107" s="942"/>
      <c r="BU107" s="942"/>
      <c r="BV107" s="942"/>
      <c r="BW107" s="942"/>
      <c r="BX107" s="942"/>
      <c r="BY107" s="942"/>
      <c r="BZ107" s="942"/>
      <c r="CA107" s="942"/>
      <c r="CB107" s="942"/>
      <c r="CC107" s="942"/>
      <c r="CD107" s="942"/>
      <c r="CE107" s="942"/>
      <c r="CF107" s="942"/>
      <c r="CG107" s="942"/>
      <c r="CH107" s="942"/>
      <c r="CI107" s="942"/>
      <c r="CJ107" s="942"/>
      <c r="CK107" s="942"/>
      <c r="CL107" s="942"/>
      <c r="CM107" s="942"/>
      <c r="CN107" s="942"/>
      <c r="CO107" s="942"/>
      <c r="CP107" s="942"/>
      <c r="CQ107" s="942"/>
      <c r="CR107" s="942"/>
      <c r="CS107" s="942"/>
      <c r="CT107" s="942"/>
      <c r="CU107" s="942"/>
      <c r="CV107" s="942"/>
      <c r="CW107" s="942"/>
      <c r="CX107" s="942"/>
      <c r="CY107" s="942"/>
      <c r="CZ107" s="942"/>
      <c r="DA107" s="942"/>
      <c r="DB107" s="942"/>
      <c r="DC107" s="942"/>
      <c r="DD107" s="942"/>
      <c r="DE107" s="942"/>
      <c r="DF107" s="942"/>
      <c r="DG107" s="942"/>
      <c r="DH107" s="942"/>
      <c r="DI107" s="942"/>
      <c r="DJ107" s="942"/>
      <c r="DK107" s="942"/>
      <c r="DL107" s="942"/>
      <c r="DM107" s="942"/>
      <c r="DN107" s="942"/>
      <c r="DO107" s="942"/>
      <c r="DP107" s="942"/>
      <c r="DQ107" s="942"/>
      <c r="DR107" s="942"/>
      <c r="DS107" s="942"/>
      <c r="DT107" s="942"/>
      <c r="DU107" s="942"/>
      <c r="DV107" s="942"/>
      <c r="DW107" s="942"/>
      <c r="DX107" s="942"/>
      <c r="DY107" s="942"/>
      <c r="DZ107" s="1055"/>
    </row>
    <row r="108" spans="6:130" s="1054" customFormat="1" x14ac:dyDescent="0.2">
      <c r="F108" s="942"/>
      <c r="G108" s="942"/>
      <c r="H108" s="942"/>
      <c r="I108" s="942"/>
      <c r="J108" s="942"/>
      <c r="K108" s="942"/>
      <c r="L108" s="942"/>
      <c r="M108" s="942"/>
      <c r="N108" s="942"/>
      <c r="O108" s="942"/>
      <c r="P108" s="942"/>
      <c r="Q108" s="942"/>
      <c r="R108" s="942"/>
      <c r="S108" s="942"/>
      <c r="T108" s="942"/>
      <c r="U108" s="942"/>
      <c r="V108" s="942"/>
      <c r="W108" s="942"/>
      <c r="X108" s="942"/>
      <c r="Y108" s="942"/>
      <c r="Z108" s="942"/>
      <c r="AA108" s="942"/>
      <c r="AB108" s="942"/>
      <c r="AC108" s="942"/>
      <c r="AD108" s="942"/>
      <c r="AE108" s="942"/>
      <c r="AF108" s="942"/>
      <c r="AG108" s="942"/>
      <c r="AH108" s="942"/>
      <c r="AI108" s="942"/>
      <c r="AJ108" s="942"/>
      <c r="AK108" s="942"/>
      <c r="AL108" s="942"/>
      <c r="AM108" s="942"/>
      <c r="AN108" s="942"/>
      <c r="AO108" s="942"/>
      <c r="AP108" s="942"/>
      <c r="AQ108" s="942"/>
      <c r="AR108" s="942"/>
      <c r="AS108" s="942"/>
      <c r="AT108" s="942"/>
      <c r="AU108" s="942"/>
      <c r="AV108" s="942"/>
      <c r="AW108" s="942"/>
      <c r="AX108" s="942"/>
      <c r="AY108" s="942"/>
      <c r="AZ108" s="942"/>
      <c r="BA108" s="942"/>
      <c r="BB108" s="942"/>
      <c r="BC108" s="942"/>
      <c r="BD108" s="942"/>
      <c r="BE108" s="942"/>
      <c r="BF108" s="942"/>
      <c r="BG108" s="942"/>
      <c r="BH108" s="942"/>
      <c r="BI108" s="942"/>
      <c r="BJ108" s="942"/>
      <c r="BK108" s="942"/>
      <c r="BL108" s="942"/>
      <c r="BM108" s="942"/>
      <c r="BN108" s="942"/>
      <c r="BO108" s="942"/>
      <c r="BP108" s="942"/>
      <c r="BQ108" s="942"/>
      <c r="BR108" s="942"/>
      <c r="BS108" s="942"/>
      <c r="BT108" s="942"/>
      <c r="BU108" s="942"/>
      <c r="BV108" s="942"/>
      <c r="BW108" s="942"/>
      <c r="BX108" s="942"/>
      <c r="BY108" s="942"/>
      <c r="BZ108" s="942"/>
      <c r="CA108" s="942"/>
      <c r="CB108" s="942"/>
      <c r="CC108" s="942"/>
      <c r="CD108" s="942"/>
      <c r="CE108" s="942"/>
      <c r="CF108" s="942"/>
      <c r="CG108" s="942"/>
      <c r="CH108" s="942"/>
      <c r="CI108" s="942"/>
      <c r="CJ108" s="942"/>
      <c r="CK108" s="942"/>
      <c r="CL108" s="942"/>
      <c r="CM108" s="942"/>
      <c r="CN108" s="942"/>
      <c r="CO108" s="942"/>
      <c r="CP108" s="942"/>
      <c r="CQ108" s="942"/>
      <c r="CR108" s="942"/>
      <c r="CS108" s="942"/>
      <c r="CT108" s="942"/>
      <c r="CU108" s="942"/>
      <c r="CV108" s="942"/>
      <c r="CW108" s="942"/>
      <c r="CX108" s="942"/>
      <c r="CY108" s="942"/>
      <c r="CZ108" s="942"/>
      <c r="DA108" s="942"/>
      <c r="DB108" s="942"/>
      <c r="DC108" s="942"/>
      <c r="DD108" s="942"/>
      <c r="DE108" s="942"/>
      <c r="DF108" s="942"/>
      <c r="DG108" s="942"/>
      <c r="DH108" s="942"/>
      <c r="DI108" s="942"/>
      <c r="DJ108" s="942"/>
      <c r="DK108" s="942"/>
      <c r="DL108" s="942"/>
      <c r="DM108" s="942"/>
      <c r="DN108" s="942"/>
      <c r="DO108" s="942"/>
      <c r="DP108" s="942"/>
      <c r="DQ108" s="942"/>
      <c r="DR108" s="942"/>
      <c r="DS108" s="942"/>
      <c r="DT108" s="942"/>
      <c r="DU108" s="942"/>
      <c r="DV108" s="942"/>
      <c r="DW108" s="942"/>
      <c r="DX108" s="942"/>
      <c r="DY108" s="942"/>
      <c r="DZ108" s="1055"/>
    </row>
    <row r="109" spans="6:130" s="1054" customFormat="1" x14ac:dyDescent="0.2">
      <c r="F109" s="942"/>
      <c r="G109" s="942"/>
      <c r="H109" s="942"/>
      <c r="I109" s="942"/>
      <c r="J109" s="942"/>
      <c r="K109" s="942"/>
      <c r="L109" s="942"/>
      <c r="M109" s="942"/>
      <c r="N109" s="942"/>
      <c r="O109" s="942"/>
      <c r="P109" s="942"/>
      <c r="Q109" s="942"/>
      <c r="R109" s="942"/>
      <c r="S109" s="942"/>
      <c r="T109" s="942"/>
      <c r="U109" s="942"/>
      <c r="V109" s="942"/>
      <c r="W109" s="942"/>
      <c r="X109" s="942"/>
      <c r="Y109" s="942"/>
      <c r="Z109" s="942"/>
      <c r="AA109" s="942"/>
      <c r="AB109" s="942"/>
      <c r="AC109" s="942"/>
      <c r="AD109" s="942"/>
      <c r="AE109" s="942"/>
      <c r="AF109" s="942"/>
      <c r="AG109" s="942"/>
      <c r="AH109" s="942"/>
      <c r="AI109" s="942"/>
      <c r="AJ109" s="942"/>
      <c r="AK109" s="942"/>
      <c r="AL109" s="942"/>
      <c r="AM109" s="942"/>
      <c r="AN109" s="942"/>
      <c r="AO109" s="942"/>
      <c r="AP109" s="942"/>
      <c r="AQ109" s="942"/>
      <c r="AR109" s="942"/>
      <c r="AS109" s="942"/>
      <c r="AT109" s="942"/>
      <c r="AU109" s="942"/>
      <c r="AV109" s="942"/>
      <c r="AW109" s="942"/>
      <c r="AX109" s="942"/>
      <c r="AY109" s="942"/>
      <c r="AZ109" s="942"/>
      <c r="BA109" s="942"/>
      <c r="BB109" s="942"/>
      <c r="BC109" s="942"/>
      <c r="BD109" s="942"/>
      <c r="BE109" s="942"/>
      <c r="BF109" s="942"/>
      <c r="BG109" s="942"/>
      <c r="BH109" s="942"/>
      <c r="BI109" s="942"/>
      <c r="BJ109" s="942"/>
      <c r="BK109" s="942"/>
      <c r="BL109" s="942"/>
      <c r="BM109" s="942"/>
      <c r="BN109" s="942"/>
      <c r="BO109" s="942"/>
      <c r="BP109" s="942"/>
      <c r="BQ109" s="942"/>
      <c r="BR109" s="942"/>
      <c r="BS109" s="942"/>
      <c r="BT109" s="942"/>
      <c r="BU109" s="942"/>
      <c r="BV109" s="942"/>
      <c r="BW109" s="942"/>
      <c r="BX109" s="942"/>
      <c r="BY109" s="942"/>
      <c r="BZ109" s="942"/>
      <c r="CA109" s="942"/>
      <c r="CB109" s="942"/>
      <c r="CC109" s="942"/>
      <c r="CD109" s="942"/>
      <c r="CE109" s="942"/>
      <c r="CF109" s="942"/>
      <c r="CG109" s="942"/>
      <c r="CH109" s="942"/>
      <c r="CI109" s="942"/>
      <c r="CJ109" s="942"/>
      <c r="CK109" s="942"/>
      <c r="CL109" s="942"/>
      <c r="CM109" s="942"/>
      <c r="CN109" s="942"/>
      <c r="CO109" s="942"/>
      <c r="CP109" s="942"/>
      <c r="CQ109" s="942"/>
      <c r="CR109" s="942"/>
      <c r="CS109" s="942"/>
      <c r="CT109" s="942"/>
      <c r="CU109" s="942"/>
      <c r="CV109" s="942"/>
      <c r="CW109" s="942"/>
      <c r="CX109" s="942"/>
      <c r="CY109" s="942"/>
      <c r="CZ109" s="942"/>
      <c r="DA109" s="942"/>
      <c r="DB109" s="942"/>
      <c r="DC109" s="942"/>
      <c r="DD109" s="942"/>
      <c r="DE109" s="942"/>
      <c r="DF109" s="942"/>
      <c r="DG109" s="942"/>
      <c r="DH109" s="942"/>
      <c r="DI109" s="942"/>
      <c r="DJ109" s="942"/>
      <c r="DK109" s="942"/>
      <c r="DL109" s="942"/>
      <c r="DM109" s="942"/>
      <c r="DN109" s="942"/>
      <c r="DO109" s="942"/>
      <c r="DP109" s="942"/>
      <c r="DQ109" s="942"/>
      <c r="DR109" s="942"/>
      <c r="DS109" s="942"/>
      <c r="DT109" s="942"/>
      <c r="DU109" s="942"/>
      <c r="DV109" s="942"/>
      <c r="DW109" s="942"/>
      <c r="DX109" s="942"/>
      <c r="DY109" s="942"/>
      <c r="DZ109" s="1055"/>
    </row>
    <row r="110" spans="6:130" s="1054" customFormat="1" x14ac:dyDescent="0.2">
      <c r="F110" s="942"/>
      <c r="G110" s="942"/>
      <c r="H110" s="942"/>
      <c r="I110" s="942"/>
      <c r="J110" s="942"/>
      <c r="K110" s="942"/>
      <c r="L110" s="942"/>
      <c r="M110" s="942"/>
      <c r="N110" s="942"/>
      <c r="O110" s="942"/>
      <c r="P110" s="942"/>
      <c r="Q110" s="942"/>
      <c r="R110" s="942"/>
      <c r="S110" s="942"/>
      <c r="T110" s="942"/>
      <c r="U110" s="942"/>
      <c r="V110" s="942"/>
      <c r="W110" s="942"/>
      <c r="X110" s="942"/>
      <c r="Y110" s="942"/>
      <c r="Z110" s="942"/>
      <c r="AA110" s="942"/>
      <c r="AB110" s="942"/>
      <c r="AC110" s="942"/>
      <c r="AD110" s="942"/>
      <c r="AE110" s="942"/>
      <c r="AF110" s="942"/>
      <c r="AG110" s="942"/>
      <c r="AH110" s="942"/>
      <c r="AI110" s="942"/>
      <c r="AJ110" s="942"/>
      <c r="AK110" s="942"/>
      <c r="AL110" s="942"/>
      <c r="AM110" s="942"/>
      <c r="AN110" s="942"/>
      <c r="AO110" s="942"/>
      <c r="AP110" s="942"/>
      <c r="AQ110" s="942"/>
      <c r="AR110" s="942"/>
      <c r="AS110" s="942"/>
      <c r="AT110" s="942"/>
      <c r="AU110" s="942"/>
      <c r="AV110" s="942"/>
      <c r="AW110" s="942"/>
      <c r="AX110" s="942"/>
      <c r="AY110" s="942"/>
      <c r="AZ110" s="942"/>
      <c r="BA110" s="942"/>
      <c r="BB110" s="942"/>
      <c r="BC110" s="942"/>
      <c r="BD110" s="942"/>
      <c r="BE110" s="942"/>
      <c r="BF110" s="942"/>
      <c r="BG110" s="942"/>
      <c r="BH110" s="942"/>
      <c r="BI110" s="942"/>
      <c r="BJ110" s="942"/>
      <c r="BK110" s="942"/>
      <c r="BL110" s="942"/>
      <c r="BM110" s="942"/>
      <c r="BN110" s="942"/>
      <c r="BO110" s="942"/>
      <c r="BP110" s="942"/>
      <c r="BQ110" s="942"/>
      <c r="BR110" s="942"/>
      <c r="BS110" s="942"/>
      <c r="BT110" s="942"/>
      <c r="BU110" s="942"/>
      <c r="BV110" s="942"/>
      <c r="BW110" s="942"/>
      <c r="BX110" s="942"/>
      <c r="BY110" s="942"/>
      <c r="BZ110" s="942"/>
      <c r="CA110" s="942"/>
      <c r="CB110" s="942"/>
      <c r="CC110" s="942"/>
      <c r="CD110" s="942"/>
      <c r="CE110" s="942"/>
      <c r="CF110" s="942"/>
      <c r="CG110" s="942"/>
      <c r="CH110" s="942"/>
      <c r="CI110" s="942"/>
      <c r="CJ110" s="942"/>
      <c r="CK110" s="942"/>
      <c r="CL110" s="942"/>
      <c r="CM110" s="942"/>
      <c r="CN110" s="942"/>
      <c r="CO110" s="942"/>
      <c r="CP110" s="942"/>
      <c r="CQ110" s="942"/>
      <c r="CR110" s="942"/>
      <c r="CS110" s="942"/>
      <c r="CT110" s="942"/>
      <c r="CU110" s="942"/>
      <c r="CV110" s="942"/>
      <c r="CW110" s="942"/>
      <c r="CX110" s="942"/>
      <c r="CY110" s="942"/>
      <c r="CZ110" s="942"/>
      <c r="DA110" s="942"/>
      <c r="DB110" s="942"/>
      <c r="DC110" s="942"/>
      <c r="DD110" s="942"/>
      <c r="DE110" s="942"/>
      <c r="DF110" s="942"/>
      <c r="DG110" s="942"/>
      <c r="DH110" s="942"/>
      <c r="DI110" s="942"/>
      <c r="DJ110" s="942"/>
      <c r="DK110" s="942"/>
      <c r="DL110" s="942"/>
      <c r="DM110" s="942"/>
      <c r="DN110" s="942"/>
      <c r="DO110" s="942"/>
      <c r="DP110" s="942"/>
      <c r="DQ110" s="942"/>
      <c r="DR110" s="942"/>
      <c r="DS110" s="942"/>
      <c r="DT110" s="942"/>
      <c r="DU110" s="942"/>
      <c r="DV110" s="942"/>
      <c r="DW110" s="942"/>
      <c r="DX110" s="942"/>
      <c r="DY110" s="942"/>
      <c r="DZ110" s="1055"/>
    </row>
    <row r="111" spans="6:130" s="1054" customFormat="1" x14ac:dyDescent="0.2">
      <c r="F111" s="942"/>
      <c r="G111" s="942"/>
      <c r="H111" s="942"/>
      <c r="I111" s="942"/>
      <c r="J111" s="942"/>
      <c r="K111" s="942"/>
      <c r="L111" s="942"/>
      <c r="M111" s="942"/>
      <c r="N111" s="942"/>
      <c r="O111" s="942"/>
      <c r="P111" s="942"/>
      <c r="Q111" s="942"/>
      <c r="R111" s="942"/>
      <c r="S111" s="942"/>
      <c r="T111" s="942"/>
      <c r="U111" s="942"/>
      <c r="V111" s="942"/>
      <c r="W111" s="942"/>
      <c r="X111" s="942"/>
      <c r="Y111" s="942"/>
      <c r="Z111" s="942"/>
      <c r="AA111" s="942"/>
      <c r="AB111" s="942"/>
      <c r="AC111" s="942"/>
      <c r="AD111" s="942"/>
      <c r="AE111" s="942"/>
      <c r="AF111" s="942"/>
      <c r="AG111" s="942"/>
      <c r="AH111" s="942"/>
      <c r="AI111" s="942"/>
      <c r="AJ111" s="942"/>
      <c r="AK111" s="942"/>
      <c r="AL111" s="942"/>
      <c r="AM111" s="942"/>
      <c r="AN111" s="942"/>
      <c r="AO111" s="942"/>
      <c r="AP111" s="942"/>
      <c r="AQ111" s="942"/>
      <c r="AR111" s="942"/>
      <c r="AS111" s="942"/>
      <c r="AT111" s="942"/>
      <c r="AU111" s="942"/>
      <c r="AV111" s="942"/>
      <c r="AW111" s="942"/>
      <c r="AX111" s="942"/>
      <c r="AY111" s="942"/>
      <c r="AZ111" s="942"/>
      <c r="BA111" s="942"/>
      <c r="BB111" s="942"/>
      <c r="BC111" s="942"/>
      <c r="BD111" s="942"/>
      <c r="BE111" s="942"/>
      <c r="BF111" s="942"/>
      <c r="BG111" s="942"/>
      <c r="BH111" s="942"/>
      <c r="BI111" s="942"/>
      <c r="BJ111" s="942"/>
      <c r="BK111" s="942"/>
      <c r="BL111" s="942"/>
      <c r="BM111" s="942"/>
      <c r="BN111" s="942"/>
      <c r="BO111" s="942"/>
      <c r="BP111" s="942"/>
      <c r="BQ111" s="942"/>
      <c r="BR111" s="942"/>
      <c r="BS111" s="942"/>
      <c r="BT111" s="942"/>
      <c r="BU111" s="942"/>
      <c r="BV111" s="942"/>
      <c r="BW111" s="942"/>
      <c r="BX111" s="942"/>
      <c r="BY111" s="942"/>
      <c r="BZ111" s="942"/>
      <c r="CA111" s="942"/>
      <c r="CB111" s="942"/>
      <c r="CC111" s="942"/>
      <c r="CD111" s="942"/>
      <c r="CE111" s="942"/>
      <c r="CF111" s="942"/>
      <c r="CG111" s="942"/>
      <c r="CH111" s="942"/>
      <c r="CI111" s="942"/>
      <c r="CJ111" s="942"/>
      <c r="CK111" s="942"/>
      <c r="CL111" s="942"/>
      <c r="CM111" s="942"/>
      <c r="CN111" s="942"/>
      <c r="CO111" s="942"/>
      <c r="CP111" s="942"/>
      <c r="CQ111" s="942"/>
      <c r="CR111" s="942"/>
      <c r="CS111" s="942"/>
      <c r="CT111" s="942"/>
      <c r="CU111" s="942"/>
      <c r="CV111" s="942"/>
      <c r="CW111" s="942"/>
      <c r="CX111" s="942"/>
      <c r="CY111" s="942"/>
      <c r="CZ111" s="942"/>
      <c r="DA111" s="942"/>
      <c r="DB111" s="942"/>
      <c r="DC111" s="942"/>
      <c r="DD111" s="942"/>
      <c r="DE111" s="942"/>
      <c r="DF111" s="942"/>
      <c r="DG111" s="942"/>
      <c r="DH111" s="942"/>
      <c r="DI111" s="942"/>
      <c r="DJ111" s="942"/>
      <c r="DK111" s="942"/>
      <c r="DL111" s="942"/>
      <c r="DM111" s="942"/>
      <c r="DN111" s="942"/>
      <c r="DO111" s="942"/>
      <c r="DP111" s="942"/>
      <c r="DQ111" s="942"/>
      <c r="DR111" s="942"/>
      <c r="DS111" s="942"/>
      <c r="DT111" s="942"/>
      <c r="DU111" s="942"/>
      <c r="DV111" s="942"/>
      <c r="DW111" s="942"/>
      <c r="DX111" s="942"/>
      <c r="DY111" s="942"/>
      <c r="DZ111" s="1055"/>
    </row>
    <row r="112" spans="6:130" s="1054" customFormat="1" x14ac:dyDescent="0.2">
      <c r="F112" s="942"/>
      <c r="G112" s="942"/>
      <c r="H112" s="942"/>
      <c r="I112" s="942"/>
      <c r="J112" s="942"/>
      <c r="K112" s="942"/>
      <c r="L112" s="942"/>
      <c r="M112" s="942"/>
      <c r="N112" s="942"/>
      <c r="O112" s="942"/>
      <c r="P112" s="942"/>
      <c r="Q112" s="942"/>
      <c r="R112" s="942"/>
      <c r="S112" s="942"/>
      <c r="T112" s="942"/>
      <c r="U112" s="942"/>
      <c r="V112" s="942"/>
      <c r="W112" s="942"/>
      <c r="X112" s="942"/>
      <c r="Y112" s="942"/>
      <c r="Z112" s="942"/>
      <c r="AA112" s="942"/>
      <c r="AB112" s="942"/>
      <c r="AC112" s="942"/>
      <c r="AD112" s="942"/>
      <c r="AE112" s="942"/>
      <c r="AF112" s="942"/>
      <c r="AG112" s="942"/>
      <c r="AH112" s="942"/>
      <c r="AI112" s="942"/>
      <c r="AJ112" s="942"/>
      <c r="AK112" s="942"/>
      <c r="AL112" s="942"/>
      <c r="AM112" s="942"/>
      <c r="AN112" s="942"/>
      <c r="AO112" s="942"/>
      <c r="AP112" s="942"/>
      <c r="AQ112" s="942"/>
      <c r="AR112" s="942"/>
      <c r="AS112" s="942"/>
      <c r="AT112" s="942"/>
      <c r="AU112" s="942"/>
      <c r="AV112" s="942"/>
      <c r="AW112" s="942"/>
      <c r="AX112" s="942"/>
      <c r="AY112" s="942"/>
      <c r="AZ112" s="942"/>
      <c r="BA112" s="942"/>
      <c r="BB112" s="942"/>
      <c r="BC112" s="942"/>
      <c r="BD112" s="942"/>
      <c r="BE112" s="942"/>
      <c r="BF112" s="942"/>
      <c r="BG112" s="942"/>
      <c r="BH112" s="942"/>
      <c r="BI112" s="942"/>
      <c r="BJ112" s="942"/>
      <c r="BK112" s="942"/>
      <c r="BL112" s="942"/>
      <c r="BM112" s="942"/>
      <c r="BN112" s="942"/>
      <c r="BO112" s="942"/>
      <c r="BP112" s="942"/>
      <c r="BQ112" s="942"/>
      <c r="BR112" s="942"/>
      <c r="BS112" s="942"/>
      <c r="BT112" s="942"/>
      <c r="BU112" s="942"/>
      <c r="BV112" s="942"/>
      <c r="BW112" s="942"/>
      <c r="BX112" s="942"/>
      <c r="BY112" s="942"/>
      <c r="BZ112" s="942"/>
      <c r="CA112" s="942"/>
      <c r="CB112" s="942"/>
      <c r="CC112" s="942"/>
      <c r="CD112" s="942"/>
      <c r="CE112" s="942"/>
      <c r="CF112" s="942"/>
      <c r="CG112" s="942"/>
      <c r="CH112" s="942"/>
      <c r="CI112" s="942"/>
      <c r="CJ112" s="942"/>
      <c r="CK112" s="942"/>
      <c r="CL112" s="942"/>
      <c r="CM112" s="942"/>
      <c r="CN112" s="942"/>
      <c r="CO112" s="942"/>
      <c r="CP112" s="942"/>
      <c r="CQ112" s="942"/>
      <c r="CR112" s="942"/>
      <c r="CS112" s="942"/>
      <c r="CT112" s="942"/>
      <c r="CU112" s="942"/>
      <c r="CV112" s="942"/>
      <c r="CW112" s="942"/>
      <c r="CX112" s="942"/>
      <c r="CY112" s="942"/>
      <c r="CZ112" s="942"/>
      <c r="DA112" s="942"/>
      <c r="DB112" s="942"/>
      <c r="DC112" s="942"/>
      <c r="DD112" s="942"/>
      <c r="DE112" s="942"/>
      <c r="DF112" s="942"/>
      <c r="DG112" s="942"/>
      <c r="DH112" s="942"/>
      <c r="DI112" s="942"/>
      <c r="DJ112" s="942"/>
      <c r="DK112" s="942"/>
      <c r="DL112" s="942"/>
      <c r="DM112" s="942"/>
      <c r="DN112" s="942"/>
      <c r="DO112" s="942"/>
      <c r="DP112" s="942"/>
      <c r="DQ112" s="942"/>
      <c r="DR112" s="942"/>
      <c r="DS112" s="942"/>
      <c r="DT112" s="942"/>
      <c r="DU112" s="942"/>
      <c r="DV112" s="942"/>
      <c r="DW112" s="942"/>
      <c r="DX112" s="942"/>
      <c r="DY112" s="942"/>
      <c r="DZ112" s="1055"/>
    </row>
    <row r="113" spans="6:130" s="1054" customFormat="1" x14ac:dyDescent="0.2">
      <c r="F113" s="942"/>
      <c r="G113" s="942"/>
      <c r="H113" s="942"/>
      <c r="I113" s="942"/>
      <c r="J113" s="942"/>
      <c r="K113" s="942"/>
      <c r="L113" s="942"/>
      <c r="M113" s="942"/>
      <c r="N113" s="942"/>
      <c r="O113" s="942"/>
      <c r="P113" s="942"/>
      <c r="Q113" s="942"/>
      <c r="R113" s="942"/>
      <c r="S113" s="942"/>
      <c r="T113" s="942"/>
      <c r="U113" s="942"/>
      <c r="V113" s="942"/>
      <c r="W113" s="942"/>
      <c r="X113" s="942"/>
      <c r="Y113" s="942"/>
      <c r="Z113" s="942"/>
      <c r="AA113" s="942"/>
      <c r="AB113" s="942"/>
      <c r="AC113" s="942"/>
      <c r="AD113" s="942"/>
      <c r="AE113" s="942"/>
      <c r="AF113" s="942"/>
      <c r="AG113" s="942"/>
      <c r="AH113" s="942"/>
      <c r="AI113" s="942"/>
      <c r="AJ113" s="942"/>
      <c r="AK113" s="942"/>
      <c r="AL113" s="942"/>
      <c r="AM113" s="942"/>
      <c r="AN113" s="942"/>
      <c r="AO113" s="942"/>
      <c r="AP113" s="942"/>
      <c r="AQ113" s="942"/>
      <c r="AR113" s="942"/>
      <c r="AS113" s="942"/>
      <c r="AT113" s="942"/>
      <c r="AU113" s="942"/>
      <c r="AV113" s="942"/>
      <c r="AW113" s="942"/>
      <c r="AX113" s="942"/>
      <c r="AY113" s="942"/>
      <c r="AZ113" s="942"/>
      <c r="BA113" s="942"/>
      <c r="BB113" s="942"/>
      <c r="BC113" s="942"/>
      <c r="BD113" s="942"/>
      <c r="BE113" s="942"/>
      <c r="BF113" s="942"/>
      <c r="BG113" s="942"/>
      <c r="BH113" s="942"/>
      <c r="BI113" s="942"/>
      <c r="BJ113" s="942"/>
      <c r="BK113" s="942"/>
      <c r="BL113" s="942"/>
      <c r="BM113" s="942"/>
      <c r="BN113" s="942"/>
      <c r="BO113" s="942"/>
      <c r="BP113" s="942"/>
      <c r="BQ113" s="942"/>
      <c r="BR113" s="942"/>
      <c r="BS113" s="942"/>
      <c r="BT113" s="942"/>
      <c r="BU113" s="942"/>
      <c r="BV113" s="942"/>
      <c r="BW113" s="942"/>
      <c r="BX113" s="942"/>
      <c r="BY113" s="942"/>
      <c r="BZ113" s="942"/>
      <c r="CA113" s="942"/>
      <c r="CB113" s="942"/>
      <c r="CC113" s="942"/>
      <c r="CD113" s="942"/>
      <c r="CE113" s="942"/>
      <c r="CF113" s="942"/>
      <c r="CG113" s="942"/>
      <c r="CH113" s="942"/>
      <c r="CI113" s="942"/>
      <c r="CJ113" s="942"/>
      <c r="CK113" s="942"/>
      <c r="CL113" s="942"/>
      <c r="CM113" s="942"/>
      <c r="CN113" s="942"/>
      <c r="CO113" s="942"/>
      <c r="CP113" s="942"/>
      <c r="CQ113" s="942"/>
      <c r="CR113" s="942"/>
      <c r="CS113" s="942"/>
      <c r="CT113" s="942"/>
      <c r="CU113" s="942"/>
      <c r="CV113" s="942"/>
      <c r="CW113" s="942"/>
      <c r="CX113" s="942"/>
      <c r="CY113" s="942"/>
      <c r="CZ113" s="942"/>
      <c r="DA113" s="942"/>
      <c r="DB113" s="942"/>
      <c r="DC113" s="942"/>
      <c r="DD113" s="942"/>
      <c r="DE113" s="942"/>
      <c r="DF113" s="942"/>
      <c r="DG113" s="942"/>
      <c r="DH113" s="942"/>
      <c r="DI113" s="942"/>
      <c r="DJ113" s="942"/>
      <c r="DK113" s="942"/>
      <c r="DL113" s="942"/>
      <c r="DM113" s="942"/>
      <c r="DN113" s="942"/>
      <c r="DO113" s="942"/>
      <c r="DP113" s="942"/>
      <c r="DQ113" s="942"/>
      <c r="DR113" s="942"/>
      <c r="DS113" s="942"/>
      <c r="DT113" s="942"/>
      <c r="DU113" s="942"/>
      <c r="DV113" s="942"/>
      <c r="DW113" s="942"/>
      <c r="DX113" s="942"/>
      <c r="DY113" s="942"/>
      <c r="DZ113" s="1055"/>
    </row>
    <row r="114" spans="6:130" s="1054" customFormat="1" x14ac:dyDescent="0.2">
      <c r="F114" s="942"/>
      <c r="G114" s="942"/>
      <c r="H114" s="942"/>
      <c r="I114" s="942"/>
      <c r="J114" s="942"/>
      <c r="K114" s="942"/>
      <c r="L114" s="942"/>
      <c r="M114" s="942"/>
      <c r="N114" s="942"/>
      <c r="O114" s="942"/>
      <c r="P114" s="942"/>
      <c r="Q114" s="942"/>
      <c r="R114" s="942"/>
      <c r="S114" s="942"/>
      <c r="T114" s="942"/>
      <c r="U114" s="942"/>
      <c r="V114" s="942"/>
      <c r="W114" s="942"/>
      <c r="X114" s="942"/>
      <c r="Y114" s="942"/>
      <c r="Z114" s="942"/>
      <c r="AA114" s="942"/>
      <c r="AB114" s="942"/>
      <c r="AC114" s="942"/>
      <c r="AD114" s="942"/>
      <c r="AE114" s="942"/>
      <c r="AF114" s="942"/>
      <c r="AG114" s="942"/>
      <c r="AH114" s="942"/>
      <c r="AI114" s="942"/>
      <c r="AJ114" s="942"/>
      <c r="AK114" s="942"/>
      <c r="AL114" s="942"/>
      <c r="AM114" s="942"/>
      <c r="AN114" s="942"/>
      <c r="AO114" s="942"/>
      <c r="AP114" s="942"/>
      <c r="AQ114" s="942"/>
      <c r="AR114" s="942"/>
      <c r="AS114" s="942"/>
      <c r="AT114" s="942"/>
      <c r="AU114" s="942"/>
      <c r="AV114" s="942"/>
      <c r="AW114" s="942"/>
      <c r="AX114" s="942"/>
      <c r="AY114" s="942"/>
      <c r="AZ114" s="942"/>
      <c r="BA114" s="942"/>
      <c r="BB114" s="942"/>
      <c r="BC114" s="942"/>
      <c r="BD114" s="942"/>
      <c r="BE114" s="942"/>
      <c r="BF114" s="942"/>
      <c r="BG114" s="942"/>
      <c r="BH114" s="942"/>
      <c r="BI114" s="942"/>
      <c r="BJ114" s="942"/>
      <c r="BK114" s="942"/>
      <c r="BL114" s="942"/>
      <c r="BM114" s="942"/>
      <c r="BN114" s="942"/>
      <c r="BO114" s="942"/>
      <c r="BP114" s="942"/>
      <c r="BQ114" s="942"/>
      <c r="BR114" s="942"/>
      <c r="BS114" s="942"/>
      <c r="BT114" s="942"/>
      <c r="BU114" s="942"/>
      <c r="BV114" s="942"/>
      <c r="BW114" s="942"/>
      <c r="BX114" s="942"/>
      <c r="BY114" s="942"/>
      <c r="BZ114" s="942"/>
      <c r="CA114" s="942"/>
      <c r="CB114" s="942"/>
      <c r="CC114" s="942"/>
      <c r="CD114" s="942"/>
      <c r="CE114" s="942"/>
      <c r="CF114" s="942"/>
      <c r="CG114" s="942"/>
      <c r="CH114" s="942"/>
      <c r="CI114" s="942"/>
      <c r="CJ114" s="942"/>
      <c r="CK114" s="942"/>
      <c r="CL114" s="942"/>
      <c r="CM114" s="942"/>
      <c r="CN114" s="942"/>
      <c r="CO114" s="942"/>
      <c r="CP114" s="942"/>
      <c r="CQ114" s="942"/>
      <c r="CR114" s="942"/>
      <c r="CS114" s="942"/>
      <c r="CT114" s="942"/>
      <c r="CU114" s="942"/>
      <c r="CV114" s="942"/>
      <c r="CW114" s="942"/>
      <c r="CX114" s="942"/>
      <c r="CY114" s="942"/>
      <c r="CZ114" s="942"/>
      <c r="DA114" s="942"/>
      <c r="DB114" s="942"/>
      <c r="DC114" s="942"/>
      <c r="DD114" s="942"/>
      <c r="DE114" s="942"/>
      <c r="DF114" s="942"/>
      <c r="DG114" s="942"/>
      <c r="DH114" s="942"/>
      <c r="DI114" s="942"/>
      <c r="DJ114" s="942"/>
      <c r="DK114" s="942"/>
      <c r="DL114" s="942"/>
      <c r="DM114" s="942"/>
      <c r="DN114" s="942"/>
      <c r="DO114" s="942"/>
      <c r="DP114" s="942"/>
      <c r="DQ114" s="942"/>
      <c r="DR114" s="942"/>
      <c r="DS114" s="942"/>
      <c r="DT114" s="942"/>
      <c r="DU114" s="942"/>
      <c r="DV114" s="942"/>
      <c r="DW114" s="942"/>
      <c r="DX114" s="942"/>
      <c r="DY114" s="942"/>
      <c r="DZ114" s="1055"/>
    </row>
    <row r="115" spans="6:130" s="1054" customFormat="1" x14ac:dyDescent="0.2">
      <c r="F115" s="942"/>
      <c r="G115" s="942"/>
      <c r="H115" s="942"/>
      <c r="I115" s="942"/>
      <c r="J115" s="942"/>
      <c r="K115" s="942"/>
      <c r="L115" s="942"/>
      <c r="M115" s="942"/>
      <c r="N115" s="942"/>
      <c r="O115" s="942"/>
      <c r="P115" s="942"/>
      <c r="Q115" s="942"/>
      <c r="R115" s="942"/>
      <c r="S115" s="942"/>
      <c r="T115" s="942"/>
      <c r="U115" s="942"/>
      <c r="V115" s="942"/>
      <c r="W115" s="942"/>
      <c r="X115" s="942"/>
      <c r="Y115" s="942"/>
      <c r="Z115" s="942"/>
      <c r="AA115" s="942"/>
      <c r="AB115" s="942"/>
      <c r="AC115" s="942"/>
      <c r="AD115" s="942"/>
      <c r="AE115" s="942"/>
      <c r="AF115" s="942"/>
      <c r="AG115" s="942"/>
      <c r="AH115" s="942"/>
      <c r="AI115" s="942"/>
      <c r="AJ115" s="942"/>
      <c r="AK115" s="942"/>
      <c r="AL115" s="942"/>
      <c r="AM115" s="942"/>
      <c r="AN115" s="942"/>
      <c r="AO115" s="942"/>
      <c r="AP115" s="942"/>
      <c r="AQ115" s="942"/>
      <c r="AR115" s="942"/>
      <c r="AS115" s="942"/>
      <c r="AT115" s="942"/>
      <c r="AU115" s="942"/>
      <c r="AV115" s="942"/>
      <c r="AW115" s="942"/>
      <c r="AX115" s="942"/>
      <c r="AY115" s="942"/>
      <c r="AZ115" s="942"/>
      <c r="BA115" s="942"/>
      <c r="BB115" s="942"/>
      <c r="BC115" s="942"/>
      <c r="BD115" s="942"/>
      <c r="BE115" s="942"/>
      <c r="BF115" s="942"/>
      <c r="BG115" s="942"/>
      <c r="BH115" s="942"/>
      <c r="BI115" s="942"/>
      <c r="BJ115" s="942"/>
      <c r="BK115" s="942"/>
      <c r="BL115" s="942"/>
      <c r="BM115" s="942"/>
      <c r="BN115" s="942"/>
      <c r="BO115" s="942"/>
      <c r="BP115" s="942"/>
      <c r="BQ115" s="942"/>
      <c r="BR115" s="942"/>
      <c r="BS115" s="942"/>
      <c r="BT115" s="942"/>
      <c r="BU115" s="942"/>
      <c r="BV115" s="942"/>
      <c r="BW115" s="942"/>
      <c r="BX115" s="942"/>
      <c r="BY115" s="942"/>
      <c r="BZ115" s="942"/>
      <c r="CA115" s="942"/>
      <c r="CB115" s="942"/>
      <c r="CC115" s="942"/>
      <c r="CD115" s="942"/>
      <c r="CE115" s="942"/>
      <c r="CF115" s="942"/>
      <c r="CG115" s="942"/>
      <c r="CH115" s="942"/>
      <c r="CI115" s="942"/>
      <c r="CJ115" s="942"/>
      <c r="CK115" s="942"/>
      <c r="CL115" s="942"/>
      <c r="CM115" s="942"/>
      <c r="CN115" s="942"/>
      <c r="CO115" s="942"/>
      <c r="CP115" s="942"/>
      <c r="CQ115" s="942"/>
      <c r="CR115" s="942"/>
      <c r="CS115" s="942"/>
      <c r="CT115" s="942"/>
      <c r="CU115" s="942"/>
      <c r="CV115" s="942"/>
      <c r="CW115" s="942"/>
      <c r="CX115" s="942"/>
      <c r="CY115" s="942"/>
      <c r="CZ115" s="942"/>
      <c r="DA115" s="942"/>
      <c r="DB115" s="942"/>
      <c r="DC115" s="942"/>
      <c r="DD115" s="942"/>
      <c r="DE115" s="942"/>
      <c r="DF115" s="942"/>
      <c r="DG115" s="942"/>
      <c r="DH115" s="942"/>
      <c r="DI115" s="942"/>
      <c r="DJ115" s="942"/>
      <c r="DK115" s="942"/>
      <c r="DL115" s="942"/>
      <c r="DM115" s="942"/>
      <c r="DN115" s="942"/>
      <c r="DO115" s="942"/>
      <c r="DP115" s="942"/>
      <c r="DQ115" s="942"/>
      <c r="DR115" s="942"/>
      <c r="DS115" s="942"/>
      <c r="DT115" s="942"/>
      <c r="DU115" s="942"/>
      <c r="DV115" s="942"/>
      <c r="DW115" s="942"/>
      <c r="DX115" s="942"/>
      <c r="DY115" s="942"/>
      <c r="DZ115" s="1055"/>
    </row>
    <row r="116" spans="6:130" s="1054" customFormat="1" x14ac:dyDescent="0.2">
      <c r="F116" s="942"/>
      <c r="G116" s="942"/>
      <c r="H116" s="942"/>
      <c r="I116" s="942"/>
      <c r="J116" s="942"/>
      <c r="K116" s="942"/>
      <c r="L116" s="942"/>
      <c r="M116" s="942"/>
      <c r="N116" s="942"/>
      <c r="O116" s="942"/>
      <c r="P116" s="942"/>
      <c r="Q116" s="942"/>
      <c r="R116" s="942"/>
      <c r="S116" s="942"/>
      <c r="T116" s="942"/>
      <c r="U116" s="942"/>
      <c r="V116" s="942"/>
      <c r="W116" s="942"/>
      <c r="X116" s="942"/>
      <c r="Y116" s="942"/>
      <c r="Z116" s="942"/>
      <c r="AA116" s="942"/>
      <c r="AB116" s="942"/>
      <c r="AC116" s="942"/>
      <c r="AD116" s="942"/>
      <c r="AE116" s="942"/>
      <c r="AF116" s="942"/>
      <c r="AG116" s="942"/>
      <c r="AH116" s="942"/>
      <c r="AI116" s="942"/>
      <c r="AJ116" s="942"/>
      <c r="AK116" s="942"/>
      <c r="AL116" s="942"/>
      <c r="AM116" s="942"/>
      <c r="AN116" s="942"/>
      <c r="AO116" s="942"/>
      <c r="AP116" s="942"/>
      <c r="AQ116" s="942"/>
      <c r="AR116" s="942"/>
      <c r="AS116" s="942"/>
      <c r="AT116" s="942"/>
      <c r="AU116" s="942"/>
      <c r="AV116" s="942"/>
      <c r="AW116" s="942"/>
      <c r="AX116" s="942"/>
      <c r="AY116" s="942"/>
      <c r="AZ116" s="942"/>
      <c r="BA116" s="942"/>
      <c r="BB116" s="942"/>
      <c r="BC116" s="942"/>
      <c r="BD116" s="942"/>
      <c r="BE116" s="942"/>
      <c r="BF116" s="942"/>
      <c r="BG116" s="942"/>
      <c r="BH116" s="942"/>
      <c r="BI116" s="942"/>
      <c r="BJ116" s="942"/>
      <c r="BK116" s="942"/>
      <c r="BL116" s="942"/>
      <c r="BM116" s="942"/>
      <c r="BN116" s="942"/>
      <c r="BO116" s="942"/>
      <c r="BP116" s="942"/>
      <c r="BQ116" s="942"/>
      <c r="BR116" s="942"/>
      <c r="BS116" s="942"/>
      <c r="BT116" s="942"/>
      <c r="BU116" s="942"/>
      <c r="BV116" s="942"/>
      <c r="BW116" s="942"/>
      <c r="BX116" s="942"/>
      <c r="BY116" s="942"/>
      <c r="BZ116" s="942"/>
      <c r="CA116" s="942"/>
      <c r="CB116" s="942"/>
      <c r="CC116" s="942"/>
      <c r="CD116" s="942"/>
      <c r="CE116" s="942"/>
      <c r="CF116" s="942"/>
      <c r="CG116" s="942"/>
      <c r="CH116" s="942"/>
      <c r="CI116" s="942"/>
      <c r="CJ116" s="942"/>
      <c r="CK116" s="942"/>
      <c r="CL116" s="942"/>
      <c r="CM116" s="942"/>
      <c r="CN116" s="942"/>
      <c r="CO116" s="942"/>
      <c r="CP116" s="942"/>
      <c r="CQ116" s="942"/>
      <c r="CR116" s="942"/>
      <c r="CS116" s="942"/>
      <c r="CT116" s="942"/>
      <c r="CU116" s="942"/>
      <c r="CV116" s="942"/>
      <c r="CW116" s="942"/>
      <c r="CX116" s="942"/>
      <c r="CY116" s="942"/>
      <c r="CZ116" s="942"/>
      <c r="DA116" s="942"/>
      <c r="DB116" s="942"/>
      <c r="DC116" s="942"/>
      <c r="DD116" s="942"/>
      <c r="DE116" s="942"/>
      <c r="DF116" s="942"/>
      <c r="DG116" s="942"/>
      <c r="DH116" s="942"/>
      <c r="DI116" s="942"/>
      <c r="DJ116" s="942"/>
      <c r="DK116" s="942"/>
      <c r="DL116" s="942"/>
      <c r="DM116" s="942"/>
      <c r="DN116" s="942"/>
      <c r="DO116" s="942"/>
      <c r="DP116" s="942"/>
      <c r="DQ116" s="942"/>
      <c r="DR116" s="942"/>
      <c r="DS116" s="942"/>
      <c r="DT116" s="942"/>
      <c r="DU116" s="942"/>
      <c r="DV116" s="942"/>
      <c r="DW116" s="942"/>
      <c r="DX116" s="942"/>
      <c r="DY116" s="942"/>
      <c r="DZ116" s="1055"/>
    </row>
    <row r="117" spans="6:130" s="1054" customFormat="1" x14ac:dyDescent="0.2">
      <c r="F117" s="942"/>
      <c r="G117" s="942"/>
      <c r="H117" s="942"/>
      <c r="I117" s="942"/>
      <c r="J117" s="942"/>
      <c r="K117" s="942"/>
      <c r="L117" s="942"/>
      <c r="M117" s="942"/>
      <c r="N117" s="942"/>
      <c r="O117" s="942"/>
      <c r="P117" s="942"/>
      <c r="Q117" s="942"/>
      <c r="R117" s="942"/>
      <c r="S117" s="942"/>
      <c r="T117" s="942"/>
      <c r="U117" s="942"/>
      <c r="V117" s="942"/>
      <c r="W117" s="942"/>
      <c r="X117" s="942"/>
      <c r="Y117" s="942"/>
      <c r="Z117" s="942"/>
      <c r="AA117" s="942"/>
      <c r="AB117" s="942"/>
      <c r="AC117" s="942"/>
      <c r="AD117" s="942"/>
      <c r="AE117" s="942"/>
      <c r="AF117" s="942"/>
      <c r="AG117" s="942"/>
      <c r="AH117" s="942"/>
      <c r="AI117" s="942"/>
      <c r="AJ117" s="942"/>
      <c r="AK117" s="942"/>
      <c r="AL117" s="942"/>
      <c r="AM117" s="942"/>
      <c r="AN117" s="942"/>
      <c r="AO117" s="942"/>
      <c r="AP117" s="942"/>
      <c r="AQ117" s="942"/>
      <c r="AR117" s="942"/>
      <c r="AS117" s="942"/>
      <c r="AT117" s="942"/>
      <c r="AU117" s="942"/>
      <c r="AV117" s="942"/>
      <c r="AW117" s="942"/>
      <c r="AX117" s="942"/>
      <c r="AY117" s="942"/>
      <c r="AZ117" s="942"/>
      <c r="BA117" s="942"/>
      <c r="BB117" s="942"/>
      <c r="BC117" s="942"/>
      <c r="BD117" s="942"/>
      <c r="BE117" s="942"/>
      <c r="BF117" s="942"/>
      <c r="BG117" s="942"/>
      <c r="BH117" s="942"/>
      <c r="BI117" s="942"/>
      <c r="BJ117" s="942"/>
      <c r="BK117" s="942"/>
      <c r="BL117" s="942"/>
      <c r="BM117" s="942"/>
      <c r="BN117" s="942"/>
      <c r="BO117" s="942"/>
      <c r="BP117" s="942"/>
      <c r="BQ117" s="942"/>
      <c r="BR117" s="942"/>
      <c r="BS117" s="942"/>
      <c r="BT117" s="942"/>
      <c r="BU117" s="942"/>
      <c r="BV117" s="942"/>
      <c r="BW117" s="942"/>
      <c r="BX117" s="942"/>
      <c r="BY117" s="942"/>
      <c r="BZ117" s="942"/>
      <c r="CA117" s="942"/>
      <c r="CB117" s="942"/>
      <c r="CC117" s="942"/>
      <c r="CD117" s="942"/>
      <c r="CE117" s="942"/>
      <c r="CF117" s="942"/>
      <c r="CG117" s="942"/>
      <c r="CH117" s="942"/>
      <c r="CI117" s="942"/>
      <c r="CJ117" s="942"/>
      <c r="CK117" s="942"/>
      <c r="CL117" s="942"/>
      <c r="CM117" s="942"/>
      <c r="CN117" s="942"/>
      <c r="CO117" s="942"/>
      <c r="CP117" s="942"/>
      <c r="CQ117" s="942"/>
      <c r="CR117" s="942"/>
      <c r="CS117" s="942"/>
      <c r="CT117" s="942"/>
      <c r="CU117" s="942"/>
      <c r="CV117" s="942"/>
      <c r="CW117" s="942"/>
      <c r="CX117" s="942"/>
      <c r="CY117" s="942"/>
      <c r="CZ117" s="942"/>
      <c r="DA117" s="942"/>
      <c r="DB117" s="942"/>
      <c r="DC117" s="942"/>
      <c r="DD117" s="942"/>
      <c r="DE117" s="942"/>
      <c r="DF117" s="942"/>
      <c r="DG117" s="942"/>
      <c r="DH117" s="942"/>
      <c r="DI117" s="942"/>
      <c r="DJ117" s="942"/>
      <c r="DK117" s="942"/>
      <c r="DL117" s="942"/>
      <c r="DM117" s="942"/>
      <c r="DN117" s="942"/>
      <c r="DO117" s="942"/>
      <c r="DP117" s="942"/>
      <c r="DQ117" s="942"/>
      <c r="DR117" s="942"/>
      <c r="DS117" s="942"/>
      <c r="DT117" s="942"/>
      <c r="DU117" s="942"/>
      <c r="DV117" s="942"/>
      <c r="DW117" s="942"/>
      <c r="DX117" s="942"/>
      <c r="DY117" s="942"/>
      <c r="DZ117" s="1055"/>
    </row>
    <row r="118" spans="6:130" s="1054" customFormat="1" x14ac:dyDescent="0.2">
      <c r="F118" s="942"/>
      <c r="G118" s="942"/>
      <c r="H118" s="942"/>
      <c r="I118" s="942"/>
      <c r="J118" s="942"/>
      <c r="K118" s="942"/>
      <c r="L118" s="942"/>
      <c r="M118" s="942"/>
      <c r="N118" s="942"/>
      <c r="O118" s="942"/>
      <c r="P118" s="942"/>
      <c r="Q118" s="942"/>
      <c r="R118" s="942"/>
      <c r="S118" s="942"/>
      <c r="T118" s="942"/>
      <c r="U118" s="942"/>
      <c r="V118" s="942"/>
      <c r="W118" s="942"/>
      <c r="X118" s="942"/>
      <c r="Y118" s="942"/>
      <c r="Z118" s="942"/>
      <c r="AA118" s="942"/>
      <c r="AB118" s="942"/>
      <c r="AC118" s="942"/>
      <c r="AD118" s="942"/>
      <c r="AE118" s="942"/>
      <c r="AF118" s="942"/>
      <c r="AG118" s="942"/>
      <c r="AH118" s="942"/>
      <c r="AI118" s="942"/>
      <c r="AJ118" s="942"/>
      <c r="AK118" s="942"/>
      <c r="AL118" s="942"/>
      <c r="AM118" s="942"/>
      <c r="AN118" s="942"/>
      <c r="AO118" s="942"/>
      <c r="AP118" s="942"/>
      <c r="AQ118" s="942"/>
      <c r="AR118" s="942"/>
      <c r="AS118" s="942"/>
      <c r="AT118" s="942"/>
      <c r="AU118" s="942"/>
      <c r="AV118" s="942"/>
      <c r="AW118" s="942"/>
      <c r="AX118" s="942"/>
      <c r="AY118" s="942"/>
      <c r="AZ118" s="942"/>
      <c r="BA118" s="942"/>
      <c r="BB118" s="942"/>
      <c r="BC118" s="942"/>
      <c r="BD118" s="942"/>
      <c r="BE118" s="942"/>
      <c r="BF118" s="942"/>
      <c r="BG118" s="942"/>
      <c r="BH118" s="942"/>
      <c r="BI118" s="942"/>
      <c r="BJ118" s="942"/>
      <c r="BK118" s="942"/>
      <c r="BL118" s="942"/>
      <c r="BM118" s="942"/>
      <c r="BN118" s="942"/>
      <c r="BO118" s="942"/>
      <c r="BP118" s="942"/>
      <c r="BQ118" s="942"/>
      <c r="BR118" s="942"/>
      <c r="BS118" s="942"/>
      <c r="BT118" s="942"/>
      <c r="BU118" s="942"/>
      <c r="BV118" s="942"/>
      <c r="BW118" s="942"/>
      <c r="BX118" s="942"/>
      <c r="BY118" s="942"/>
      <c r="BZ118" s="942"/>
      <c r="CA118" s="942"/>
      <c r="CB118" s="942"/>
      <c r="CC118" s="942"/>
      <c r="CD118" s="942"/>
      <c r="CE118" s="942"/>
      <c r="CF118" s="942"/>
      <c r="CG118" s="942"/>
      <c r="CH118" s="942"/>
      <c r="CI118" s="942"/>
      <c r="CJ118" s="942"/>
      <c r="CK118" s="942"/>
      <c r="CL118" s="942"/>
      <c r="CM118" s="942"/>
      <c r="CN118" s="942"/>
      <c r="CO118" s="942"/>
      <c r="CP118" s="942"/>
      <c r="CQ118" s="942"/>
      <c r="CR118" s="942"/>
      <c r="CS118" s="942"/>
      <c r="CT118" s="942"/>
      <c r="CU118" s="942"/>
      <c r="CV118" s="942"/>
      <c r="CW118" s="942"/>
      <c r="CX118" s="942"/>
      <c r="CY118" s="942"/>
      <c r="CZ118" s="942"/>
      <c r="DA118" s="942"/>
      <c r="DB118" s="942"/>
      <c r="DC118" s="942"/>
      <c r="DD118" s="942"/>
      <c r="DE118" s="942"/>
      <c r="DF118" s="942"/>
      <c r="DG118" s="942"/>
      <c r="DH118" s="942"/>
      <c r="DI118" s="942"/>
      <c r="DJ118" s="942"/>
      <c r="DK118" s="942"/>
      <c r="DL118" s="942"/>
      <c r="DM118" s="942"/>
      <c r="DN118" s="942"/>
      <c r="DO118" s="942"/>
      <c r="DP118" s="942"/>
      <c r="DQ118" s="942"/>
      <c r="DR118" s="942"/>
      <c r="DS118" s="942"/>
      <c r="DT118" s="942"/>
      <c r="DU118" s="942"/>
      <c r="DV118" s="942"/>
      <c r="DW118" s="942"/>
      <c r="DX118" s="942"/>
      <c r="DY118" s="942"/>
      <c r="DZ118" s="1055"/>
    </row>
    <row r="119" spans="6:130" s="1054" customFormat="1" x14ac:dyDescent="0.2">
      <c r="F119" s="942"/>
      <c r="G119" s="942"/>
      <c r="H119" s="942"/>
      <c r="I119" s="942"/>
      <c r="J119" s="942"/>
      <c r="K119" s="942"/>
      <c r="L119" s="942"/>
      <c r="M119" s="942"/>
      <c r="N119" s="942"/>
      <c r="O119" s="942"/>
      <c r="P119" s="942"/>
      <c r="Q119" s="942"/>
      <c r="R119" s="942"/>
      <c r="S119" s="942"/>
      <c r="T119" s="942"/>
      <c r="U119" s="942"/>
      <c r="V119" s="942"/>
      <c r="W119" s="942"/>
      <c r="X119" s="942"/>
      <c r="Y119" s="942"/>
      <c r="Z119" s="942"/>
      <c r="AA119" s="942"/>
      <c r="AB119" s="942"/>
      <c r="AC119" s="942"/>
      <c r="AD119" s="942"/>
      <c r="AE119" s="942"/>
      <c r="AF119" s="942"/>
      <c r="AG119" s="942"/>
      <c r="AH119" s="942"/>
      <c r="AI119" s="942"/>
      <c r="AJ119" s="942"/>
      <c r="AK119" s="942"/>
      <c r="AL119" s="942"/>
      <c r="AM119" s="942"/>
      <c r="AN119" s="942"/>
      <c r="AO119" s="942"/>
      <c r="AP119" s="942"/>
      <c r="AQ119" s="942"/>
      <c r="AR119" s="942"/>
      <c r="AS119" s="942"/>
      <c r="AT119" s="942"/>
      <c r="AU119" s="942"/>
      <c r="AV119" s="942"/>
      <c r="AW119" s="942"/>
      <c r="AX119" s="942"/>
      <c r="AY119" s="942"/>
      <c r="AZ119" s="942"/>
      <c r="BA119" s="942"/>
      <c r="BB119" s="942"/>
      <c r="BC119" s="942"/>
      <c r="BD119" s="942"/>
      <c r="BE119" s="942"/>
      <c r="BF119" s="942"/>
      <c r="BG119" s="942"/>
      <c r="BH119" s="942"/>
      <c r="BI119" s="942"/>
      <c r="BJ119" s="942"/>
      <c r="BK119" s="942"/>
      <c r="BL119" s="942"/>
      <c r="BM119" s="942"/>
      <c r="BN119" s="942"/>
      <c r="BO119" s="942"/>
      <c r="BP119" s="942"/>
      <c r="BQ119" s="942"/>
      <c r="BR119" s="942"/>
      <c r="BS119" s="942"/>
      <c r="BT119" s="942"/>
      <c r="BU119" s="942"/>
      <c r="BV119" s="942"/>
      <c r="BW119" s="942"/>
      <c r="BX119" s="942"/>
      <c r="BY119" s="942"/>
      <c r="BZ119" s="942"/>
      <c r="CA119" s="942"/>
      <c r="CB119" s="942"/>
      <c r="CC119" s="942"/>
      <c r="CD119" s="942"/>
      <c r="CE119" s="942"/>
      <c r="CF119" s="942"/>
      <c r="CG119" s="942"/>
      <c r="CH119" s="942"/>
      <c r="CI119" s="942"/>
      <c r="CJ119" s="942"/>
      <c r="CK119" s="942"/>
      <c r="CL119" s="942"/>
      <c r="CM119" s="942"/>
      <c r="CN119" s="942"/>
      <c r="CO119" s="942"/>
      <c r="CP119" s="942"/>
      <c r="CQ119" s="942"/>
      <c r="CR119" s="942"/>
      <c r="CS119" s="942"/>
      <c r="CT119" s="942"/>
      <c r="CU119" s="942"/>
      <c r="CV119" s="942"/>
      <c r="CW119" s="942"/>
      <c r="CX119" s="942"/>
      <c r="CY119" s="942"/>
      <c r="CZ119" s="942"/>
      <c r="DA119" s="942"/>
      <c r="DB119" s="942"/>
      <c r="DC119" s="942"/>
      <c r="DD119" s="942"/>
      <c r="DE119" s="942"/>
      <c r="DF119" s="942"/>
      <c r="DG119" s="942"/>
      <c r="DH119" s="942"/>
      <c r="DI119" s="942"/>
      <c r="DJ119" s="942"/>
      <c r="DK119" s="942"/>
      <c r="DL119" s="942"/>
      <c r="DM119" s="942"/>
      <c r="DN119" s="942"/>
      <c r="DO119" s="942"/>
      <c r="DP119" s="942"/>
      <c r="DQ119" s="942"/>
      <c r="DR119" s="942"/>
      <c r="DS119" s="942"/>
      <c r="DT119" s="942"/>
      <c r="DU119" s="942"/>
      <c r="DV119" s="942"/>
      <c r="DW119" s="942"/>
      <c r="DX119" s="942"/>
      <c r="DY119" s="942"/>
      <c r="DZ119" s="1055"/>
    </row>
    <row r="120" spans="6:130" s="1054" customFormat="1" x14ac:dyDescent="0.2">
      <c r="F120" s="942"/>
      <c r="G120" s="942"/>
      <c r="H120" s="942"/>
      <c r="I120" s="942"/>
      <c r="J120" s="942"/>
      <c r="K120" s="942"/>
      <c r="L120" s="942"/>
      <c r="M120" s="942"/>
      <c r="N120" s="942"/>
      <c r="O120" s="942"/>
      <c r="P120" s="942"/>
      <c r="Q120" s="942"/>
      <c r="R120" s="942"/>
      <c r="S120" s="942"/>
      <c r="T120" s="942"/>
      <c r="U120" s="942"/>
      <c r="V120" s="942"/>
      <c r="W120" s="942"/>
      <c r="X120" s="942"/>
      <c r="Y120" s="942"/>
      <c r="Z120" s="942"/>
      <c r="AA120" s="942"/>
      <c r="AB120" s="942"/>
      <c r="AC120" s="942"/>
      <c r="AD120" s="942"/>
      <c r="AE120" s="942"/>
      <c r="AF120" s="942"/>
      <c r="AG120" s="942"/>
      <c r="AH120" s="942"/>
      <c r="AI120" s="942"/>
      <c r="AJ120" s="942"/>
      <c r="AK120" s="942"/>
      <c r="AL120" s="942"/>
      <c r="AM120" s="942"/>
      <c r="AN120" s="942"/>
      <c r="AO120" s="942"/>
      <c r="AP120" s="942"/>
      <c r="AQ120" s="942"/>
      <c r="AR120" s="942"/>
      <c r="AS120" s="942"/>
      <c r="AT120" s="942"/>
      <c r="AU120" s="942"/>
      <c r="AV120" s="942"/>
      <c r="AW120" s="942"/>
      <c r="AX120" s="942"/>
      <c r="AY120" s="942"/>
      <c r="AZ120" s="942"/>
      <c r="BA120" s="942"/>
      <c r="BB120" s="942"/>
      <c r="BC120" s="942"/>
      <c r="BD120" s="942"/>
      <c r="BE120" s="942"/>
      <c r="BF120" s="942"/>
      <c r="BG120" s="942"/>
      <c r="BH120" s="942"/>
      <c r="BI120" s="942"/>
      <c r="BJ120" s="942"/>
      <c r="BK120" s="942"/>
      <c r="BL120" s="942"/>
      <c r="BM120" s="942"/>
      <c r="BN120" s="942"/>
      <c r="BO120" s="942"/>
      <c r="BP120" s="942"/>
      <c r="BQ120" s="942"/>
      <c r="BR120" s="942"/>
      <c r="BS120" s="942"/>
      <c r="BT120" s="942"/>
      <c r="BU120" s="942"/>
      <c r="BV120" s="942"/>
      <c r="BW120" s="942"/>
      <c r="BX120" s="942"/>
      <c r="BY120" s="942"/>
      <c r="BZ120" s="942"/>
      <c r="CA120" s="942"/>
      <c r="CB120" s="942"/>
      <c r="CC120" s="942"/>
      <c r="CD120" s="942"/>
      <c r="CE120" s="942"/>
      <c r="CF120" s="942"/>
      <c r="CG120" s="942"/>
      <c r="CH120" s="942"/>
      <c r="CI120" s="942"/>
      <c r="CJ120" s="942"/>
      <c r="CK120" s="942"/>
      <c r="CL120" s="942"/>
      <c r="CM120" s="942"/>
      <c r="CN120" s="942"/>
      <c r="CO120" s="942"/>
      <c r="CP120" s="942"/>
      <c r="CQ120" s="942"/>
      <c r="CR120" s="942"/>
      <c r="CS120" s="942"/>
      <c r="CT120" s="942"/>
      <c r="CU120" s="942"/>
      <c r="CV120" s="942"/>
      <c r="CW120" s="942"/>
      <c r="CX120" s="942"/>
      <c r="CY120" s="942"/>
      <c r="CZ120" s="942"/>
      <c r="DA120" s="942"/>
      <c r="DB120" s="942"/>
      <c r="DC120" s="942"/>
      <c r="DD120" s="942"/>
      <c r="DE120" s="942"/>
      <c r="DF120" s="942"/>
      <c r="DG120" s="942"/>
      <c r="DH120" s="942"/>
      <c r="DI120" s="942"/>
      <c r="DJ120" s="942"/>
      <c r="DK120" s="942"/>
      <c r="DL120" s="942"/>
      <c r="DM120" s="942"/>
      <c r="DN120" s="942"/>
      <c r="DO120" s="942"/>
      <c r="DP120" s="942"/>
      <c r="DQ120" s="942"/>
      <c r="DR120" s="942"/>
      <c r="DS120" s="942"/>
      <c r="DT120" s="942"/>
      <c r="DU120" s="942"/>
      <c r="DV120" s="942"/>
      <c r="DW120" s="942"/>
      <c r="DX120" s="942"/>
      <c r="DY120" s="942"/>
      <c r="DZ120" s="1055"/>
    </row>
    <row r="121" spans="6:130" s="1054" customFormat="1" x14ac:dyDescent="0.2">
      <c r="F121" s="942"/>
      <c r="G121" s="942"/>
      <c r="H121" s="942"/>
      <c r="I121" s="942"/>
      <c r="J121" s="942"/>
      <c r="K121" s="942"/>
      <c r="L121" s="942"/>
      <c r="M121" s="942"/>
      <c r="N121" s="942"/>
      <c r="O121" s="942"/>
      <c r="P121" s="942"/>
      <c r="Q121" s="942"/>
      <c r="R121" s="942"/>
      <c r="S121" s="942"/>
      <c r="T121" s="942"/>
      <c r="U121" s="942"/>
      <c r="V121" s="942"/>
      <c r="W121" s="942"/>
      <c r="X121" s="942"/>
      <c r="Y121" s="942"/>
      <c r="Z121" s="942"/>
      <c r="AA121" s="942"/>
      <c r="AB121" s="942"/>
      <c r="AC121" s="942"/>
      <c r="AD121" s="942"/>
      <c r="AE121" s="942"/>
      <c r="AF121" s="942"/>
      <c r="AG121" s="942"/>
      <c r="AH121" s="942"/>
      <c r="AI121" s="942"/>
      <c r="AJ121" s="942"/>
      <c r="AK121" s="942"/>
      <c r="AL121" s="942"/>
      <c r="AM121" s="942"/>
      <c r="AN121" s="942"/>
      <c r="AO121" s="942"/>
      <c r="AP121" s="942"/>
      <c r="AQ121" s="942"/>
      <c r="AR121" s="942"/>
      <c r="AS121" s="942"/>
      <c r="AT121" s="942"/>
      <c r="AU121" s="942"/>
      <c r="AV121" s="942"/>
      <c r="AW121" s="942"/>
      <c r="AX121" s="942"/>
      <c r="AY121" s="942"/>
      <c r="AZ121" s="942"/>
      <c r="BA121" s="942"/>
      <c r="BB121" s="942"/>
      <c r="BC121" s="942"/>
      <c r="BD121" s="942"/>
      <c r="BE121" s="942"/>
      <c r="BF121" s="942"/>
      <c r="BG121" s="942"/>
      <c r="BH121" s="942"/>
      <c r="BI121" s="942"/>
      <c r="BJ121" s="942"/>
      <c r="BK121" s="942"/>
      <c r="BL121" s="942"/>
      <c r="BM121" s="942"/>
      <c r="BN121" s="942"/>
      <c r="BO121" s="942"/>
      <c r="BP121" s="942"/>
      <c r="BQ121" s="942"/>
      <c r="BR121" s="942"/>
      <c r="BS121" s="942"/>
      <c r="BT121" s="942"/>
      <c r="BU121" s="942"/>
      <c r="BV121" s="942"/>
      <c r="BW121" s="942"/>
      <c r="BX121" s="942"/>
      <c r="BY121" s="942"/>
      <c r="BZ121" s="942"/>
      <c r="CA121" s="942"/>
      <c r="CB121" s="942"/>
      <c r="CC121" s="942"/>
      <c r="CD121" s="942"/>
      <c r="CE121" s="942"/>
      <c r="CF121" s="942"/>
      <c r="CG121" s="942"/>
      <c r="CH121" s="942"/>
      <c r="CI121" s="942"/>
      <c r="CJ121" s="942"/>
      <c r="CK121" s="942"/>
      <c r="CL121" s="942"/>
      <c r="CM121" s="942"/>
      <c r="CN121" s="942"/>
      <c r="CO121" s="942"/>
      <c r="CP121" s="942"/>
      <c r="CQ121" s="942"/>
      <c r="CR121" s="942"/>
      <c r="CS121" s="942"/>
      <c r="CT121" s="942"/>
      <c r="CU121" s="942"/>
      <c r="CV121" s="942"/>
      <c r="CW121" s="942"/>
      <c r="CX121" s="942"/>
      <c r="CY121" s="942"/>
      <c r="CZ121" s="942"/>
      <c r="DA121" s="942"/>
      <c r="DB121" s="942"/>
      <c r="DC121" s="942"/>
      <c r="DD121" s="942"/>
      <c r="DE121" s="942"/>
      <c r="DF121" s="942"/>
      <c r="DG121" s="942"/>
      <c r="DH121" s="942"/>
      <c r="DI121" s="942"/>
      <c r="DJ121" s="942"/>
      <c r="DK121" s="942"/>
      <c r="DL121" s="942"/>
      <c r="DM121" s="942"/>
      <c r="DN121" s="942"/>
      <c r="DO121" s="942"/>
      <c r="DP121" s="942"/>
      <c r="DQ121" s="942"/>
      <c r="DR121" s="942"/>
      <c r="DS121" s="942"/>
      <c r="DT121" s="942"/>
      <c r="DU121" s="942"/>
      <c r="DV121" s="942"/>
      <c r="DW121" s="942"/>
      <c r="DX121" s="942"/>
      <c r="DY121" s="942"/>
      <c r="DZ121" s="1055"/>
    </row>
    <row r="122" spans="6:130" s="1054" customFormat="1" x14ac:dyDescent="0.2">
      <c r="F122" s="942"/>
      <c r="G122" s="942"/>
      <c r="H122" s="942"/>
      <c r="I122" s="942"/>
      <c r="J122" s="942"/>
      <c r="K122" s="942"/>
      <c r="L122" s="942"/>
      <c r="M122" s="942"/>
      <c r="N122" s="942"/>
      <c r="O122" s="942"/>
      <c r="P122" s="942"/>
      <c r="Q122" s="942"/>
      <c r="R122" s="942"/>
      <c r="S122" s="942"/>
      <c r="T122" s="942"/>
      <c r="U122" s="942"/>
      <c r="V122" s="942"/>
      <c r="W122" s="942"/>
      <c r="X122" s="942"/>
      <c r="Y122" s="942"/>
      <c r="Z122" s="942"/>
      <c r="AA122" s="942"/>
      <c r="AB122" s="942"/>
      <c r="AC122" s="942"/>
      <c r="AD122" s="942"/>
      <c r="AE122" s="942"/>
      <c r="AF122" s="942"/>
      <c r="AG122" s="942"/>
      <c r="AH122" s="942"/>
      <c r="AI122" s="942"/>
      <c r="AJ122" s="942"/>
      <c r="AK122" s="942"/>
      <c r="AL122" s="942"/>
      <c r="AM122" s="942"/>
      <c r="AN122" s="942"/>
      <c r="AO122" s="942"/>
      <c r="AP122" s="942"/>
      <c r="AQ122" s="942"/>
      <c r="AR122" s="942"/>
      <c r="AS122" s="942"/>
      <c r="AT122" s="942"/>
      <c r="AU122" s="942"/>
      <c r="AV122" s="942"/>
      <c r="AW122" s="942"/>
      <c r="AX122" s="942"/>
      <c r="AY122" s="942"/>
      <c r="AZ122" s="942"/>
      <c r="BA122" s="942"/>
      <c r="BB122" s="942"/>
      <c r="BC122" s="942"/>
      <c r="BD122" s="942"/>
      <c r="BE122" s="942"/>
      <c r="BF122" s="942"/>
      <c r="BG122" s="942"/>
      <c r="BH122" s="942"/>
      <c r="BI122" s="942"/>
      <c r="BJ122" s="942"/>
      <c r="BK122" s="942"/>
      <c r="BL122" s="942"/>
      <c r="BM122" s="942"/>
      <c r="BN122" s="942"/>
      <c r="BO122" s="942"/>
      <c r="BP122" s="942"/>
      <c r="BQ122" s="942"/>
      <c r="BR122" s="942"/>
      <c r="BS122" s="942"/>
      <c r="BT122" s="942"/>
      <c r="BU122" s="942"/>
      <c r="BV122" s="942"/>
      <c r="BW122" s="942"/>
      <c r="BX122" s="942"/>
      <c r="BY122" s="942"/>
      <c r="BZ122" s="942"/>
      <c r="CA122" s="942"/>
      <c r="CB122" s="942"/>
      <c r="CC122" s="942"/>
      <c r="CD122" s="942"/>
      <c r="CE122" s="942"/>
      <c r="CF122" s="942"/>
      <c r="CG122" s="942"/>
      <c r="CH122" s="942"/>
      <c r="CI122" s="942"/>
      <c r="CJ122" s="942"/>
      <c r="CK122" s="942"/>
      <c r="CL122" s="942"/>
      <c r="CM122" s="942"/>
      <c r="CN122" s="942"/>
      <c r="CO122" s="942"/>
      <c r="CP122" s="942"/>
      <c r="CQ122" s="942"/>
      <c r="CR122" s="942"/>
      <c r="CS122" s="942"/>
      <c r="CT122" s="942"/>
      <c r="CU122" s="942"/>
      <c r="CV122" s="942"/>
      <c r="CW122" s="942"/>
      <c r="CX122" s="942"/>
      <c r="CY122" s="942"/>
      <c r="CZ122" s="942"/>
      <c r="DA122" s="942"/>
      <c r="DB122" s="942"/>
      <c r="DC122" s="942"/>
      <c r="DD122" s="942"/>
      <c r="DE122" s="942"/>
      <c r="DF122" s="942"/>
      <c r="DG122" s="942"/>
      <c r="DH122" s="942"/>
      <c r="DI122" s="942"/>
      <c r="DJ122" s="942"/>
      <c r="DK122" s="942"/>
      <c r="DL122" s="942"/>
      <c r="DM122" s="942"/>
      <c r="DN122" s="942"/>
      <c r="DO122" s="942"/>
      <c r="DP122" s="942"/>
      <c r="DQ122" s="942"/>
      <c r="DR122" s="942"/>
      <c r="DS122" s="942"/>
      <c r="DT122" s="942"/>
      <c r="DU122" s="942"/>
      <c r="DV122" s="942"/>
      <c r="DW122" s="942"/>
      <c r="DX122" s="942"/>
      <c r="DY122" s="942"/>
      <c r="DZ122" s="1055"/>
    </row>
    <row r="123" spans="6:130" s="1054" customFormat="1" x14ac:dyDescent="0.2">
      <c r="F123" s="942"/>
      <c r="G123" s="942"/>
      <c r="H123" s="942"/>
      <c r="I123" s="942"/>
      <c r="J123" s="942"/>
      <c r="K123" s="942"/>
      <c r="L123" s="942"/>
      <c r="M123" s="942"/>
      <c r="N123" s="942"/>
      <c r="O123" s="942"/>
      <c r="P123" s="942"/>
      <c r="Q123" s="942"/>
      <c r="R123" s="942"/>
      <c r="S123" s="942"/>
      <c r="T123" s="942"/>
      <c r="U123" s="942"/>
      <c r="V123" s="942"/>
      <c r="W123" s="942"/>
      <c r="X123" s="942"/>
      <c r="Y123" s="942"/>
      <c r="Z123" s="942"/>
      <c r="AA123" s="942"/>
      <c r="AB123" s="942"/>
      <c r="AC123" s="942"/>
      <c r="AD123" s="942"/>
      <c r="AE123" s="942"/>
      <c r="AF123" s="942"/>
      <c r="AG123" s="942"/>
      <c r="AH123" s="942"/>
      <c r="AI123" s="942"/>
      <c r="AJ123" s="942"/>
      <c r="AK123" s="942"/>
      <c r="AL123" s="942"/>
      <c r="AM123" s="942"/>
      <c r="AN123" s="942"/>
      <c r="AO123" s="942"/>
      <c r="AP123" s="942"/>
      <c r="AQ123" s="942"/>
      <c r="AR123" s="942"/>
      <c r="AS123" s="942"/>
      <c r="AT123" s="942"/>
      <c r="AU123" s="942"/>
      <c r="AV123" s="942"/>
      <c r="AW123" s="942"/>
      <c r="AX123" s="942"/>
      <c r="AY123" s="942"/>
      <c r="AZ123" s="942"/>
      <c r="BA123" s="942"/>
      <c r="BB123" s="942"/>
      <c r="BC123" s="942"/>
      <c r="BD123" s="942"/>
      <c r="BE123" s="942"/>
      <c r="BF123" s="942"/>
      <c r="BG123" s="942"/>
      <c r="BH123" s="942"/>
      <c r="BI123" s="942"/>
      <c r="BJ123" s="942"/>
      <c r="BK123" s="942"/>
      <c r="BL123" s="942"/>
      <c r="BM123" s="942"/>
      <c r="BN123" s="942"/>
      <c r="BO123" s="942"/>
      <c r="BP123" s="942"/>
      <c r="BQ123" s="942"/>
      <c r="BR123" s="942"/>
      <c r="BS123" s="942"/>
      <c r="BT123" s="942"/>
      <c r="BU123" s="942"/>
      <c r="BV123" s="942"/>
      <c r="BW123" s="942"/>
      <c r="BX123" s="942"/>
      <c r="BY123" s="942"/>
      <c r="BZ123" s="942"/>
      <c r="CA123" s="942"/>
      <c r="CB123" s="942"/>
      <c r="CC123" s="942"/>
      <c r="CD123" s="942"/>
      <c r="CE123" s="942"/>
      <c r="CF123" s="942"/>
      <c r="CG123" s="942"/>
      <c r="CH123" s="942"/>
      <c r="CI123" s="942"/>
      <c r="CJ123" s="942"/>
      <c r="CK123" s="942"/>
      <c r="CL123" s="942"/>
      <c r="CM123" s="942"/>
      <c r="CN123" s="942"/>
      <c r="CO123" s="942"/>
      <c r="CP123" s="942"/>
      <c r="CQ123" s="942"/>
      <c r="CR123" s="942"/>
      <c r="CS123" s="942"/>
      <c r="CT123" s="942"/>
      <c r="CU123" s="942"/>
      <c r="CV123" s="942"/>
      <c r="CW123" s="942"/>
      <c r="CX123" s="942"/>
      <c r="CY123" s="942"/>
      <c r="CZ123" s="942"/>
      <c r="DA123" s="942"/>
      <c r="DB123" s="942"/>
      <c r="DC123" s="942"/>
      <c r="DD123" s="942"/>
      <c r="DE123" s="942"/>
      <c r="DF123" s="942"/>
      <c r="DG123" s="942"/>
      <c r="DH123" s="942"/>
      <c r="DI123" s="942"/>
      <c r="DJ123" s="942"/>
      <c r="DK123" s="942"/>
      <c r="DL123" s="942"/>
      <c r="DM123" s="942"/>
      <c r="DN123" s="942"/>
      <c r="DO123" s="942"/>
      <c r="DP123" s="942"/>
      <c r="DQ123" s="942"/>
      <c r="DR123" s="942"/>
      <c r="DS123" s="942"/>
      <c r="DT123" s="942"/>
      <c r="DU123" s="942"/>
      <c r="DV123" s="942"/>
      <c r="DW123" s="942"/>
      <c r="DX123" s="942"/>
      <c r="DY123" s="942"/>
      <c r="DZ123" s="1055"/>
    </row>
    <row r="124" spans="6:130" s="1054" customFormat="1" x14ac:dyDescent="0.2">
      <c r="F124" s="942"/>
      <c r="G124" s="942"/>
      <c r="H124" s="942"/>
      <c r="I124" s="942"/>
      <c r="J124" s="942"/>
      <c r="K124" s="942"/>
      <c r="L124" s="942"/>
      <c r="M124" s="942"/>
      <c r="N124" s="942"/>
      <c r="O124" s="942"/>
      <c r="P124" s="942"/>
      <c r="Q124" s="942"/>
      <c r="R124" s="942"/>
      <c r="S124" s="942"/>
      <c r="T124" s="942"/>
      <c r="U124" s="942"/>
      <c r="V124" s="942"/>
      <c r="W124" s="942"/>
      <c r="X124" s="942"/>
      <c r="Y124" s="942"/>
      <c r="Z124" s="942"/>
      <c r="AA124" s="942"/>
      <c r="AB124" s="942"/>
      <c r="AC124" s="942"/>
      <c r="AD124" s="942"/>
      <c r="AE124" s="942"/>
      <c r="AF124" s="942"/>
      <c r="AG124" s="942"/>
      <c r="AH124" s="942"/>
      <c r="AI124" s="942"/>
      <c r="AJ124" s="942"/>
      <c r="AK124" s="942"/>
      <c r="AL124" s="942"/>
      <c r="AM124" s="942"/>
      <c r="AN124" s="942"/>
      <c r="AO124" s="942"/>
      <c r="AP124" s="942"/>
      <c r="AQ124" s="942"/>
      <c r="AR124" s="942"/>
      <c r="AS124" s="942"/>
      <c r="AT124" s="942"/>
      <c r="AU124" s="942"/>
      <c r="AV124" s="942"/>
      <c r="AW124" s="942"/>
      <c r="AX124" s="942"/>
      <c r="AY124" s="942"/>
      <c r="AZ124" s="942"/>
      <c r="BA124" s="942"/>
      <c r="BB124" s="942"/>
      <c r="BC124" s="942"/>
      <c r="BD124" s="942"/>
      <c r="BE124" s="942"/>
      <c r="BF124" s="942"/>
      <c r="BG124" s="942"/>
      <c r="BH124" s="942"/>
      <c r="BI124" s="942"/>
      <c r="BJ124" s="942"/>
      <c r="BK124" s="942"/>
      <c r="BL124" s="942"/>
      <c r="BM124" s="942"/>
      <c r="BN124" s="942"/>
      <c r="BO124" s="942"/>
      <c r="BP124" s="942"/>
      <c r="BQ124" s="942"/>
      <c r="BR124" s="942"/>
      <c r="BS124" s="942"/>
      <c r="BT124" s="942"/>
      <c r="BU124" s="942"/>
      <c r="BV124" s="942"/>
      <c r="BW124" s="942"/>
      <c r="BX124" s="942"/>
      <c r="BY124" s="942"/>
      <c r="BZ124" s="942"/>
      <c r="CA124" s="942"/>
      <c r="CB124" s="942"/>
      <c r="CC124" s="942"/>
      <c r="CD124" s="942"/>
      <c r="CE124" s="942"/>
      <c r="CF124" s="942"/>
      <c r="CG124" s="942"/>
      <c r="CH124" s="942"/>
      <c r="CI124" s="942"/>
      <c r="CJ124" s="942"/>
      <c r="CK124" s="942"/>
      <c r="CL124" s="942"/>
      <c r="CM124" s="942"/>
      <c r="CN124" s="942"/>
      <c r="CO124" s="942"/>
      <c r="CP124" s="942"/>
      <c r="CQ124" s="942"/>
      <c r="CR124" s="942"/>
      <c r="CS124" s="942"/>
      <c r="CT124" s="942"/>
      <c r="CU124" s="942"/>
      <c r="CV124" s="942"/>
      <c r="CW124" s="942"/>
      <c r="CX124" s="942"/>
      <c r="CY124" s="942"/>
      <c r="CZ124" s="942"/>
      <c r="DA124" s="942"/>
      <c r="DB124" s="942"/>
      <c r="DC124" s="942"/>
      <c r="DD124" s="942"/>
      <c r="DE124" s="942"/>
      <c r="DF124" s="942"/>
      <c r="DG124" s="942"/>
      <c r="DH124" s="942"/>
      <c r="DI124" s="942"/>
      <c r="DJ124" s="942"/>
      <c r="DK124" s="942"/>
      <c r="DL124" s="942"/>
      <c r="DM124" s="942"/>
      <c r="DN124" s="942"/>
      <c r="DO124" s="942"/>
      <c r="DP124" s="942"/>
      <c r="DQ124" s="942"/>
      <c r="DR124" s="942"/>
      <c r="DS124" s="942"/>
      <c r="DT124" s="942"/>
      <c r="DU124" s="942"/>
      <c r="DV124" s="942"/>
      <c r="DW124" s="942"/>
      <c r="DX124" s="942"/>
      <c r="DY124" s="942"/>
      <c r="DZ124" s="1055"/>
    </row>
    <row r="125" spans="6:130" s="1054" customFormat="1" x14ac:dyDescent="0.2">
      <c r="F125" s="942"/>
      <c r="G125" s="942"/>
      <c r="H125" s="942"/>
      <c r="I125" s="942"/>
      <c r="J125" s="942"/>
      <c r="K125" s="942"/>
      <c r="L125" s="942"/>
      <c r="M125" s="942"/>
      <c r="N125" s="942"/>
      <c r="O125" s="942"/>
      <c r="P125" s="942"/>
      <c r="Q125" s="942"/>
      <c r="R125" s="942"/>
      <c r="S125" s="942"/>
      <c r="T125" s="942"/>
      <c r="U125" s="942"/>
      <c r="V125" s="942"/>
      <c r="W125" s="942"/>
      <c r="X125" s="942"/>
      <c r="Y125" s="942"/>
      <c r="Z125" s="942"/>
      <c r="AA125" s="942"/>
      <c r="AB125" s="942"/>
      <c r="AC125" s="942"/>
      <c r="AD125" s="942"/>
      <c r="AE125" s="942"/>
      <c r="AF125" s="942"/>
      <c r="AG125" s="942"/>
      <c r="AH125" s="942"/>
      <c r="AI125" s="942"/>
      <c r="AJ125" s="942"/>
      <c r="AK125" s="942"/>
      <c r="AL125" s="942"/>
      <c r="AM125" s="942"/>
      <c r="AN125" s="942"/>
      <c r="AO125" s="942"/>
      <c r="AP125" s="942"/>
      <c r="AQ125" s="942"/>
      <c r="AR125" s="942"/>
      <c r="AS125" s="942"/>
      <c r="AT125" s="942"/>
      <c r="AU125" s="942"/>
      <c r="AV125" s="942"/>
      <c r="AW125" s="942"/>
      <c r="AX125" s="942"/>
      <c r="AY125" s="942"/>
      <c r="AZ125" s="942"/>
      <c r="BA125" s="942"/>
      <c r="BB125" s="942"/>
      <c r="BC125" s="942"/>
      <c r="BD125" s="942"/>
      <c r="BE125" s="942"/>
      <c r="BF125" s="942"/>
      <c r="BG125" s="942"/>
      <c r="BH125" s="942"/>
      <c r="BI125" s="942"/>
      <c r="BJ125" s="942"/>
      <c r="BK125" s="942"/>
      <c r="BL125" s="942"/>
      <c r="BM125" s="942"/>
      <c r="BN125" s="942"/>
      <c r="BO125" s="942"/>
      <c r="BP125" s="942"/>
      <c r="BQ125" s="942"/>
      <c r="BR125" s="942"/>
      <c r="BS125" s="942"/>
      <c r="BT125" s="942"/>
      <c r="BU125" s="942"/>
      <c r="BV125" s="942"/>
      <c r="BW125" s="942"/>
      <c r="BX125" s="942"/>
      <c r="BY125" s="942"/>
      <c r="BZ125" s="942"/>
      <c r="CA125" s="942"/>
      <c r="CB125" s="942"/>
      <c r="CC125" s="942"/>
      <c r="CD125" s="942"/>
      <c r="CE125" s="942"/>
      <c r="CF125" s="942"/>
      <c r="CG125" s="942"/>
      <c r="CH125" s="942"/>
      <c r="CI125" s="942"/>
      <c r="CJ125" s="942"/>
      <c r="CK125" s="942"/>
      <c r="CL125" s="942"/>
      <c r="CM125" s="942"/>
      <c r="CN125" s="942"/>
      <c r="CO125" s="942"/>
      <c r="CP125" s="942"/>
      <c r="CQ125" s="942"/>
      <c r="CR125" s="942"/>
      <c r="CS125" s="942"/>
      <c r="CT125" s="942"/>
      <c r="CU125" s="942"/>
      <c r="CV125" s="942"/>
      <c r="CW125" s="942"/>
      <c r="CX125" s="942"/>
      <c r="CY125" s="942"/>
      <c r="CZ125" s="942"/>
      <c r="DA125" s="942"/>
      <c r="DB125" s="942"/>
      <c r="DC125" s="942"/>
      <c r="DD125" s="942"/>
      <c r="DE125" s="942"/>
      <c r="DF125" s="942"/>
      <c r="DG125" s="942"/>
      <c r="DH125" s="942"/>
      <c r="DI125" s="942"/>
      <c r="DJ125" s="942"/>
      <c r="DK125" s="942"/>
      <c r="DL125" s="942"/>
      <c r="DM125" s="942"/>
      <c r="DN125" s="942"/>
      <c r="DO125" s="942"/>
      <c r="DP125" s="942"/>
      <c r="DQ125" s="942"/>
      <c r="DR125" s="942"/>
      <c r="DS125" s="942"/>
      <c r="DT125" s="942"/>
      <c r="DU125" s="942"/>
      <c r="DV125" s="942"/>
      <c r="DW125" s="942"/>
      <c r="DX125" s="942"/>
      <c r="DY125" s="942"/>
      <c r="DZ125" s="1055"/>
    </row>
    <row r="126" spans="6:130" s="1054" customFormat="1" x14ac:dyDescent="0.2">
      <c r="F126" s="942"/>
      <c r="G126" s="942"/>
      <c r="H126" s="942"/>
      <c r="I126" s="942"/>
      <c r="J126" s="942"/>
      <c r="K126" s="942"/>
      <c r="L126" s="942"/>
      <c r="M126" s="942"/>
      <c r="N126" s="942"/>
      <c r="O126" s="942"/>
      <c r="P126" s="942"/>
      <c r="Q126" s="942"/>
      <c r="R126" s="942"/>
      <c r="S126" s="942"/>
      <c r="T126" s="942"/>
      <c r="U126" s="942"/>
      <c r="V126" s="942"/>
      <c r="W126" s="942"/>
      <c r="X126" s="942"/>
      <c r="Y126" s="942"/>
      <c r="Z126" s="942"/>
      <c r="AA126" s="942"/>
      <c r="AB126" s="942"/>
      <c r="AC126" s="942"/>
      <c r="AD126" s="942"/>
      <c r="AE126" s="942"/>
      <c r="AF126" s="942"/>
      <c r="AG126" s="942"/>
      <c r="AH126" s="942"/>
      <c r="AI126" s="942"/>
      <c r="AJ126" s="942"/>
      <c r="AK126" s="942"/>
      <c r="AL126" s="942"/>
      <c r="AM126" s="942"/>
      <c r="AN126" s="942"/>
      <c r="AO126" s="942"/>
      <c r="AP126" s="942"/>
      <c r="AQ126" s="942"/>
      <c r="AR126" s="942"/>
      <c r="AS126" s="942"/>
      <c r="AT126" s="942"/>
      <c r="AU126" s="942"/>
      <c r="AV126" s="942"/>
      <c r="AW126" s="942"/>
      <c r="AX126" s="942"/>
      <c r="AY126" s="942"/>
      <c r="AZ126" s="942"/>
      <c r="BA126" s="942"/>
      <c r="BB126" s="942"/>
      <c r="BC126" s="942"/>
      <c r="BD126" s="942"/>
      <c r="BE126" s="942"/>
      <c r="BF126" s="942"/>
      <c r="BG126" s="942"/>
      <c r="BH126" s="942"/>
      <c r="BI126" s="942"/>
      <c r="BJ126" s="942"/>
      <c r="BK126" s="942"/>
      <c r="BL126" s="942"/>
      <c r="BM126" s="942"/>
      <c r="BN126" s="942"/>
      <c r="BO126" s="942"/>
      <c r="BP126" s="942"/>
      <c r="BQ126" s="942"/>
      <c r="BR126" s="942"/>
      <c r="BS126" s="942"/>
      <c r="BT126" s="942"/>
      <c r="BU126" s="942"/>
      <c r="BV126" s="942"/>
      <c r="BW126" s="942"/>
      <c r="BX126" s="942"/>
      <c r="BY126" s="942"/>
      <c r="BZ126" s="942"/>
      <c r="CA126" s="942"/>
      <c r="CB126" s="942"/>
      <c r="CC126" s="942"/>
      <c r="CD126" s="942"/>
      <c r="CE126" s="942"/>
      <c r="CF126" s="942"/>
      <c r="CG126" s="942"/>
      <c r="CH126" s="942"/>
      <c r="CI126" s="942"/>
      <c r="CJ126" s="942"/>
      <c r="CK126" s="942"/>
      <c r="CL126" s="942"/>
      <c r="CM126" s="942"/>
      <c r="CN126" s="942"/>
      <c r="CO126" s="942"/>
      <c r="CP126" s="942"/>
      <c r="CQ126" s="942"/>
      <c r="CR126" s="942"/>
      <c r="CS126" s="942"/>
      <c r="CT126" s="942"/>
      <c r="CU126" s="942"/>
      <c r="CV126" s="942"/>
      <c r="CW126" s="942"/>
      <c r="CX126" s="942"/>
      <c r="CY126" s="942"/>
      <c r="CZ126" s="942"/>
      <c r="DA126" s="942"/>
      <c r="DB126" s="942"/>
      <c r="DC126" s="942"/>
      <c r="DD126" s="942"/>
      <c r="DE126" s="942"/>
      <c r="DF126" s="942"/>
      <c r="DG126" s="942"/>
      <c r="DH126" s="942"/>
      <c r="DI126" s="942"/>
      <c r="DJ126" s="942"/>
      <c r="DK126" s="942"/>
      <c r="DL126" s="942"/>
      <c r="DM126" s="942"/>
      <c r="DN126" s="942"/>
      <c r="DO126" s="942"/>
      <c r="DP126" s="942"/>
      <c r="DQ126" s="942"/>
      <c r="DR126" s="942"/>
      <c r="DS126" s="942"/>
      <c r="DT126" s="942"/>
      <c r="DU126" s="942"/>
      <c r="DV126" s="942"/>
      <c r="DW126" s="942"/>
      <c r="DX126" s="942"/>
      <c r="DY126" s="942"/>
      <c r="DZ126" s="1055"/>
    </row>
    <row r="127" spans="6:130" s="1054" customFormat="1" x14ac:dyDescent="0.2">
      <c r="F127" s="942"/>
      <c r="G127" s="942"/>
      <c r="H127" s="942"/>
      <c r="I127" s="942"/>
      <c r="J127" s="942"/>
      <c r="K127" s="942"/>
      <c r="L127" s="942"/>
      <c r="M127" s="942"/>
      <c r="N127" s="942"/>
      <c r="O127" s="942"/>
      <c r="P127" s="942"/>
      <c r="Q127" s="942"/>
      <c r="R127" s="942"/>
      <c r="S127" s="942"/>
      <c r="T127" s="942"/>
      <c r="U127" s="942"/>
      <c r="V127" s="942"/>
      <c r="W127" s="942"/>
      <c r="X127" s="942"/>
      <c r="Y127" s="942"/>
      <c r="Z127" s="942"/>
      <c r="AA127" s="942"/>
      <c r="AB127" s="942"/>
      <c r="AC127" s="942"/>
      <c r="AD127" s="942"/>
      <c r="AE127" s="942"/>
      <c r="AF127" s="942"/>
      <c r="AG127" s="942"/>
      <c r="AH127" s="942"/>
      <c r="AI127" s="942"/>
      <c r="AJ127" s="942"/>
      <c r="AK127" s="942"/>
      <c r="AL127" s="942"/>
      <c r="AM127" s="942"/>
      <c r="AN127" s="942"/>
      <c r="AO127" s="942"/>
      <c r="AP127" s="942"/>
      <c r="AQ127" s="942"/>
      <c r="AR127" s="942"/>
      <c r="AS127" s="942"/>
      <c r="AT127" s="942"/>
      <c r="AU127" s="942"/>
      <c r="AV127" s="942"/>
      <c r="AW127" s="942"/>
      <c r="AX127" s="942"/>
      <c r="AY127" s="942"/>
      <c r="AZ127" s="942"/>
      <c r="BA127" s="942"/>
      <c r="BB127" s="942"/>
      <c r="BC127" s="942"/>
      <c r="BD127" s="942"/>
      <c r="BE127" s="942"/>
      <c r="BF127" s="942"/>
      <c r="BG127" s="942"/>
      <c r="BH127" s="942"/>
      <c r="BI127" s="942"/>
      <c r="BJ127" s="942"/>
      <c r="BK127" s="942"/>
      <c r="BL127" s="942"/>
      <c r="BM127" s="942"/>
      <c r="BN127" s="942"/>
      <c r="BO127" s="942"/>
      <c r="BP127" s="942"/>
      <c r="BQ127" s="942"/>
      <c r="BR127" s="942"/>
      <c r="BS127" s="942"/>
      <c r="BT127" s="942"/>
      <c r="BU127" s="942"/>
      <c r="BV127" s="942"/>
      <c r="BW127" s="942"/>
      <c r="BX127" s="942"/>
      <c r="BY127" s="942"/>
      <c r="BZ127" s="942"/>
      <c r="CA127" s="942"/>
      <c r="CB127" s="942"/>
      <c r="CC127" s="942"/>
      <c r="CD127" s="942"/>
      <c r="CE127" s="942"/>
      <c r="CF127" s="942"/>
      <c r="CG127" s="942"/>
      <c r="CH127" s="942"/>
      <c r="CI127" s="942"/>
      <c r="CJ127" s="942"/>
      <c r="CK127" s="942"/>
      <c r="CL127" s="942"/>
      <c r="CM127" s="942"/>
      <c r="CN127" s="942"/>
      <c r="CO127" s="942"/>
      <c r="CP127" s="942"/>
      <c r="CQ127" s="942"/>
      <c r="CR127" s="942"/>
      <c r="CS127" s="942"/>
      <c r="CT127" s="942"/>
      <c r="CU127" s="942"/>
      <c r="CV127" s="942"/>
      <c r="CW127" s="942"/>
      <c r="CX127" s="942"/>
      <c r="CY127" s="942"/>
      <c r="CZ127" s="942"/>
      <c r="DA127" s="942"/>
      <c r="DB127" s="942"/>
      <c r="DC127" s="942"/>
      <c r="DD127" s="942"/>
      <c r="DE127" s="942"/>
      <c r="DF127" s="942"/>
      <c r="DG127" s="942"/>
      <c r="DH127" s="942"/>
      <c r="DI127" s="942"/>
      <c r="DJ127" s="942"/>
      <c r="DK127" s="942"/>
      <c r="DL127" s="942"/>
      <c r="DM127" s="942"/>
      <c r="DN127" s="942"/>
      <c r="DO127" s="942"/>
      <c r="DP127" s="942"/>
      <c r="DQ127" s="942"/>
      <c r="DR127" s="942"/>
      <c r="DS127" s="942"/>
      <c r="DT127" s="942"/>
      <c r="DU127" s="942"/>
      <c r="DV127" s="942"/>
      <c r="DW127" s="942"/>
      <c r="DX127" s="942"/>
      <c r="DY127" s="942"/>
      <c r="DZ127" s="1055"/>
    </row>
    <row r="128" spans="6:130" s="1054" customFormat="1" x14ac:dyDescent="0.2">
      <c r="F128" s="942"/>
      <c r="G128" s="942"/>
      <c r="H128" s="942"/>
      <c r="I128" s="942"/>
      <c r="J128" s="942"/>
      <c r="K128" s="942"/>
      <c r="L128" s="942"/>
      <c r="M128" s="942"/>
      <c r="N128" s="942"/>
      <c r="O128" s="942"/>
      <c r="P128" s="942"/>
      <c r="Q128" s="942"/>
      <c r="R128" s="942"/>
      <c r="S128" s="942"/>
      <c r="T128" s="942"/>
      <c r="U128" s="942"/>
      <c r="V128" s="942"/>
      <c r="W128" s="942"/>
      <c r="X128" s="942"/>
      <c r="Y128" s="942"/>
      <c r="Z128" s="942"/>
      <c r="AA128" s="942"/>
      <c r="AB128" s="942"/>
      <c r="AC128" s="942"/>
      <c r="AD128" s="942"/>
      <c r="AE128" s="942"/>
      <c r="AF128" s="942"/>
      <c r="AG128" s="942"/>
      <c r="AH128" s="942"/>
      <c r="AI128" s="942"/>
      <c r="AJ128" s="942"/>
      <c r="AK128" s="942"/>
      <c r="AL128" s="942"/>
      <c r="AM128" s="942"/>
      <c r="AN128" s="942"/>
      <c r="AO128" s="942"/>
      <c r="AP128" s="942"/>
      <c r="AQ128" s="942"/>
      <c r="AR128" s="942"/>
      <c r="AS128" s="942"/>
      <c r="AT128" s="942"/>
      <c r="AU128" s="942"/>
      <c r="AV128" s="942"/>
      <c r="AW128" s="942"/>
      <c r="AX128" s="942"/>
      <c r="AY128" s="942"/>
      <c r="AZ128" s="942"/>
      <c r="BA128" s="942"/>
      <c r="BB128" s="942"/>
      <c r="BC128" s="942"/>
      <c r="BD128" s="942"/>
      <c r="BE128" s="942"/>
      <c r="BF128" s="942"/>
      <c r="BG128" s="942"/>
      <c r="BH128" s="942"/>
      <c r="BI128" s="942"/>
      <c r="BJ128" s="942"/>
      <c r="BK128" s="942"/>
      <c r="BL128" s="942"/>
      <c r="BM128" s="942"/>
      <c r="BN128" s="942"/>
      <c r="BO128" s="942"/>
      <c r="BP128" s="942"/>
      <c r="BQ128" s="942"/>
      <c r="BR128" s="942"/>
      <c r="BS128" s="942"/>
      <c r="BT128" s="942"/>
      <c r="BU128" s="942"/>
      <c r="BV128" s="942"/>
      <c r="BW128" s="942"/>
      <c r="BX128" s="942"/>
      <c r="BY128" s="942"/>
      <c r="BZ128" s="942"/>
      <c r="CA128" s="942"/>
      <c r="CB128" s="942"/>
      <c r="CC128" s="942"/>
      <c r="CD128" s="942"/>
      <c r="CE128" s="942"/>
      <c r="CF128" s="942"/>
      <c r="CG128" s="942"/>
      <c r="CH128" s="942"/>
      <c r="CI128" s="942"/>
      <c r="CJ128" s="942"/>
      <c r="CK128" s="942"/>
      <c r="CL128" s="942"/>
      <c r="CM128" s="942"/>
      <c r="CN128" s="942"/>
      <c r="CO128" s="942"/>
      <c r="CP128" s="942"/>
      <c r="CQ128" s="942"/>
      <c r="CR128" s="942"/>
      <c r="CS128" s="942"/>
      <c r="CT128" s="942"/>
      <c r="CU128" s="942"/>
      <c r="CV128" s="942"/>
      <c r="CW128" s="942"/>
      <c r="CX128" s="942"/>
      <c r="CY128" s="942"/>
      <c r="CZ128" s="942"/>
      <c r="DA128" s="942"/>
      <c r="DB128" s="942"/>
      <c r="DC128" s="942"/>
      <c r="DD128" s="942"/>
      <c r="DE128" s="942"/>
      <c r="DF128" s="942"/>
      <c r="DG128" s="942"/>
      <c r="DH128" s="942"/>
      <c r="DI128" s="942"/>
      <c r="DJ128" s="942"/>
      <c r="DK128" s="942"/>
      <c r="DL128" s="942"/>
      <c r="DM128" s="942"/>
      <c r="DN128" s="942"/>
      <c r="DO128" s="942"/>
      <c r="DP128" s="942"/>
      <c r="DQ128" s="942"/>
      <c r="DR128" s="942"/>
      <c r="DS128" s="942"/>
      <c r="DT128" s="942"/>
      <c r="DU128" s="942"/>
      <c r="DV128" s="942"/>
      <c r="DW128" s="942"/>
      <c r="DX128" s="942"/>
      <c r="DY128" s="942"/>
      <c r="DZ128" s="1055"/>
    </row>
    <row r="129" spans="6:130" s="1054" customFormat="1" x14ac:dyDescent="0.2">
      <c r="F129" s="942"/>
      <c r="G129" s="942"/>
      <c r="H129" s="942"/>
      <c r="I129" s="942"/>
      <c r="J129" s="942"/>
      <c r="K129" s="942"/>
      <c r="L129" s="942"/>
      <c r="M129" s="942"/>
      <c r="N129" s="942"/>
      <c r="O129" s="942"/>
      <c r="P129" s="942"/>
      <c r="Q129" s="942"/>
      <c r="R129" s="942"/>
      <c r="S129" s="942"/>
      <c r="T129" s="942"/>
      <c r="U129" s="942"/>
      <c r="V129" s="942"/>
      <c r="W129" s="942"/>
      <c r="X129" s="942"/>
      <c r="Y129" s="942"/>
      <c r="Z129" s="942"/>
      <c r="AA129" s="942"/>
      <c r="AB129" s="942"/>
      <c r="AC129" s="942"/>
      <c r="AD129" s="942"/>
      <c r="AE129" s="942"/>
      <c r="AF129" s="942"/>
      <c r="AG129" s="942"/>
      <c r="AH129" s="942"/>
      <c r="AI129" s="942"/>
      <c r="AJ129" s="942"/>
      <c r="AK129" s="942"/>
      <c r="AL129" s="942"/>
      <c r="AM129" s="942"/>
      <c r="AN129" s="942"/>
      <c r="AO129" s="942"/>
      <c r="AP129" s="942"/>
      <c r="AQ129" s="942"/>
      <c r="AR129" s="942"/>
      <c r="AS129" s="942"/>
      <c r="AT129" s="942"/>
      <c r="AU129" s="942"/>
      <c r="AV129" s="942"/>
      <c r="AW129" s="942"/>
      <c r="AX129" s="942"/>
      <c r="AY129" s="942"/>
      <c r="AZ129" s="942"/>
      <c r="BA129" s="942"/>
      <c r="BB129" s="942"/>
      <c r="BC129" s="942"/>
      <c r="BD129" s="942"/>
      <c r="BE129" s="942"/>
      <c r="BF129" s="942"/>
      <c r="BG129" s="942"/>
      <c r="BH129" s="942"/>
      <c r="BI129" s="942"/>
      <c r="BJ129" s="942"/>
      <c r="BK129" s="942"/>
      <c r="BL129" s="942"/>
      <c r="BM129" s="942"/>
      <c r="BN129" s="942"/>
      <c r="BO129" s="942"/>
      <c r="BP129" s="942"/>
      <c r="BQ129" s="942"/>
      <c r="BR129" s="942"/>
      <c r="BS129" s="942"/>
      <c r="BT129" s="942"/>
      <c r="BU129" s="942"/>
      <c r="BV129" s="942"/>
      <c r="BW129" s="942"/>
      <c r="BX129" s="942"/>
      <c r="BY129" s="942"/>
      <c r="BZ129" s="942"/>
      <c r="CA129" s="942"/>
      <c r="CB129" s="942"/>
      <c r="CC129" s="942"/>
      <c r="CD129" s="942"/>
      <c r="CE129" s="942"/>
      <c r="CF129" s="942"/>
      <c r="CG129" s="942"/>
      <c r="CH129" s="942"/>
      <c r="CI129" s="942"/>
      <c r="CJ129" s="942"/>
      <c r="CK129" s="942"/>
      <c r="CL129" s="942"/>
      <c r="CM129" s="942"/>
      <c r="CN129" s="942"/>
      <c r="CO129" s="942"/>
      <c r="CP129" s="942"/>
      <c r="CQ129" s="942"/>
      <c r="CR129" s="942"/>
      <c r="CS129" s="942"/>
      <c r="CT129" s="942"/>
      <c r="CU129" s="942"/>
      <c r="CV129" s="942"/>
      <c r="CW129" s="942"/>
      <c r="CX129" s="942"/>
      <c r="CY129" s="942"/>
      <c r="CZ129" s="942"/>
      <c r="DA129" s="942"/>
      <c r="DB129" s="942"/>
      <c r="DC129" s="942"/>
      <c r="DD129" s="942"/>
      <c r="DE129" s="942"/>
      <c r="DF129" s="942"/>
      <c r="DG129" s="942"/>
      <c r="DH129" s="942"/>
      <c r="DI129" s="942"/>
      <c r="DJ129" s="942"/>
      <c r="DK129" s="942"/>
      <c r="DL129" s="942"/>
      <c r="DM129" s="942"/>
      <c r="DN129" s="942"/>
      <c r="DO129" s="942"/>
      <c r="DP129" s="942"/>
      <c r="DQ129" s="942"/>
      <c r="DR129" s="942"/>
      <c r="DS129" s="942"/>
      <c r="DT129" s="942"/>
      <c r="DU129" s="942"/>
      <c r="DV129" s="942"/>
      <c r="DW129" s="942"/>
      <c r="DX129" s="942"/>
      <c r="DY129" s="942"/>
      <c r="DZ129" s="1055"/>
    </row>
    <row r="130" spans="6:130" s="1054" customFormat="1" x14ac:dyDescent="0.2">
      <c r="F130" s="942"/>
      <c r="G130" s="942"/>
      <c r="H130" s="942"/>
      <c r="I130" s="942"/>
      <c r="J130" s="942"/>
      <c r="K130" s="942"/>
      <c r="L130" s="942"/>
      <c r="M130" s="942"/>
      <c r="N130" s="942"/>
      <c r="O130" s="942"/>
      <c r="P130" s="942"/>
      <c r="Q130" s="942"/>
      <c r="R130" s="942"/>
      <c r="S130" s="942"/>
      <c r="T130" s="942"/>
      <c r="U130" s="942"/>
      <c r="V130" s="942"/>
      <c r="W130" s="942"/>
      <c r="X130" s="942"/>
      <c r="Y130" s="942"/>
      <c r="Z130" s="942"/>
      <c r="AA130" s="942"/>
      <c r="AB130" s="942"/>
      <c r="AC130" s="942"/>
      <c r="AD130" s="942"/>
      <c r="AE130" s="942"/>
      <c r="AF130" s="942"/>
      <c r="AG130" s="942"/>
      <c r="AH130" s="942"/>
      <c r="AI130" s="942"/>
      <c r="AJ130" s="942"/>
      <c r="AK130" s="942"/>
      <c r="AL130" s="942"/>
      <c r="AM130" s="942"/>
      <c r="AN130" s="942"/>
      <c r="AO130" s="942"/>
      <c r="AP130" s="942"/>
      <c r="AQ130" s="942"/>
      <c r="AR130" s="942"/>
      <c r="AS130" s="942"/>
      <c r="AT130" s="942"/>
      <c r="AU130" s="942"/>
      <c r="AV130" s="942"/>
      <c r="AW130" s="942"/>
      <c r="AX130" s="942"/>
      <c r="AY130" s="942"/>
      <c r="AZ130" s="942"/>
      <c r="BA130" s="942"/>
      <c r="BB130" s="942"/>
      <c r="BC130" s="942"/>
      <c r="BD130" s="942"/>
      <c r="BE130" s="942"/>
      <c r="BF130" s="942"/>
      <c r="BG130" s="942"/>
      <c r="BH130" s="942"/>
      <c r="BI130" s="942"/>
      <c r="BJ130" s="942"/>
      <c r="BK130" s="942"/>
      <c r="BL130" s="942"/>
      <c r="BM130" s="942"/>
      <c r="BN130" s="942"/>
      <c r="BO130" s="942"/>
      <c r="BP130" s="942"/>
      <c r="BQ130" s="942"/>
      <c r="BR130" s="942"/>
      <c r="BS130" s="942"/>
      <c r="BT130" s="942"/>
      <c r="BU130" s="942"/>
      <c r="BV130" s="942"/>
      <c r="BW130" s="942"/>
      <c r="BX130" s="942"/>
      <c r="BY130" s="942"/>
      <c r="BZ130" s="942"/>
      <c r="CA130" s="942"/>
      <c r="CB130" s="942"/>
      <c r="CC130" s="942"/>
      <c r="CD130" s="942"/>
      <c r="CE130" s="942"/>
      <c r="CF130" s="942"/>
      <c r="CG130" s="942"/>
      <c r="CH130" s="942"/>
      <c r="CI130" s="942"/>
      <c r="CJ130" s="942"/>
      <c r="CK130" s="942"/>
      <c r="CL130" s="942"/>
      <c r="CM130" s="942"/>
      <c r="CN130" s="942"/>
      <c r="CO130" s="942"/>
      <c r="CP130" s="942"/>
      <c r="CQ130" s="942"/>
      <c r="CR130" s="942"/>
      <c r="CS130" s="942"/>
      <c r="CT130" s="942"/>
      <c r="CU130" s="942"/>
      <c r="CV130" s="942"/>
      <c r="CW130" s="942"/>
      <c r="CX130" s="942"/>
      <c r="CY130" s="942"/>
      <c r="CZ130" s="942"/>
      <c r="DA130" s="942"/>
      <c r="DB130" s="942"/>
      <c r="DC130" s="942"/>
      <c r="DD130" s="942"/>
      <c r="DE130" s="942"/>
      <c r="DF130" s="942"/>
      <c r="DG130" s="942"/>
      <c r="DH130" s="942"/>
      <c r="DI130" s="942"/>
      <c r="DJ130" s="942"/>
      <c r="DK130" s="942"/>
      <c r="DL130" s="942"/>
      <c r="DM130" s="942"/>
      <c r="DN130" s="942"/>
      <c r="DO130" s="942"/>
      <c r="DP130" s="942"/>
      <c r="DQ130" s="942"/>
      <c r="DR130" s="942"/>
      <c r="DS130" s="942"/>
      <c r="DT130" s="942"/>
      <c r="DU130" s="942"/>
      <c r="DV130" s="942"/>
      <c r="DW130" s="942"/>
      <c r="DX130" s="942"/>
      <c r="DY130" s="942"/>
      <c r="DZ130" s="1055"/>
    </row>
    <row r="131" spans="6:130" s="1054" customFormat="1" x14ac:dyDescent="0.2">
      <c r="F131" s="942"/>
      <c r="G131" s="942"/>
      <c r="H131" s="942"/>
      <c r="I131" s="942"/>
      <c r="J131" s="942"/>
      <c r="K131" s="942"/>
      <c r="L131" s="942"/>
      <c r="M131" s="942"/>
      <c r="N131" s="942"/>
      <c r="O131" s="942"/>
      <c r="P131" s="942"/>
      <c r="Q131" s="942"/>
      <c r="R131" s="942"/>
      <c r="S131" s="942"/>
      <c r="T131" s="942"/>
      <c r="U131" s="942"/>
      <c r="V131" s="942"/>
      <c r="W131" s="942"/>
      <c r="X131" s="942"/>
      <c r="Y131" s="942"/>
      <c r="Z131" s="942"/>
      <c r="AA131" s="942"/>
      <c r="AB131" s="942"/>
      <c r="AC131" s="942"/>
      <c r="AD131" s="942"/>
      <c r="AE131" s="942"/>
      <c r="AF131" s="942"/>
      <c r="AG131" s="942"/>
      <c r="AH131" s="942"/>
      <c r="AI131" s="942"/>
      <c r="AJ131" s="942"/>
      <c r="AK131" s="942"/>
      <c r="AL131" s="942"/>
      <c r="AM131" s="942"/>
      <c r="AN131" s="942"/>
      <c r="AO131" s="942"/>
      <c r="AP131" s="942"/>
      <c r="AQ131" s="942"/>
      <c r="AR131" s="942"/>
      <c r="AS131" s="942"/>
      <c r="AT131" s="942"/>
      <c r="AU131" s="942"/>
      <c r="AV131" s="942"/>
      <c r="AW131" s="942"/>
      <c r="AX131" s="942"/>
      <c r="AY131" s="942"/>
      <c r="AZ131" s="942"/>
      <c r="BA131" s="942"/>
      <c r="BB131" s="942"/>
      <c r="BC131" s="942"/>
      <c r="BD131" s="942"/>
      <c r="BE131" s="942"/>
      <c r="BF131" s="942"/>
      <c r="BG131" s="942"/>
      <c r="BH131" s="942"/>
      <c r="BI131" s="942"/>
      <c r="BJ131" s="942"/>
      <c r="BK131" s="942"/>
      <c r="BL131" s="942"/>
      <c r="BM131" s="942"/>
      <c r="BN131" s="942"/>
      <c r="BO131" s="942"/>
      <c r="BP131" s="942"/>
      <c r="BQ131" s="942"/>
      <c r="BR131" s="942"/>
      <c r="BS131" s="942"/>
      <c r="BT131" s="942"/>
      <c r="BU131" s="942"/>
      <c r="BV131" s="942"/>
      <c r="BW131" s="942"/>
      <c r="BX131" s="942"/>
      <c r="BY131" s="942"/>
      <c r="BZ131" s="942"/>
      <c r="CA131" s="942"/>
      <c r="CB131" s="942"/>
      <c r="CC131" s="942"/>
      <c r="CD131" s="942"/>
      <c r="CE131" s="942"/>
      <c r="CF131" s="942"/>
      <c r="CG131" s="942"/>
      <c r="CH131" s="942"/>
      <c r="CI131" s="942"/>
      <c r="CJ131" s="942"/>
      <c r="CK131" s="942"/>
      <c r="CL131" s="942"/>
      <c r="CM131" s="942"/>
      <c r="CN131" s="942"/>
      <c r="CO131" s="942"/>
      <c r="CP131" s="942"/>
      <c r="CQ131" s="942"/>
      <c r="CR131" s="942"/>
      <c r="CS131" s="942"/>
      <c r="CT131" s="942"/>
      <c r="CU131" s="942"/>
      <c r="CV131" s="942"/>
      <c r="CW131" s="942"/>
      <c r="CX131" s="942"/>
      <c r="CY131" s="942"/>
      <c r="CZ131" s="942"/>
      <c r="DA131" s="942"/>
      <c r="DB131" s="942"/>
      <c r="DC131" s="942"/>
      <c r="DD131" s="942"/>
      <c r="DE131" s="942"/>
      <c r="DF131" s="942"/>
      <c r="DG131" s="942"/>
      <c r="DH131" s="942"/>
      <c r="DI131" s="942"/>
      <c r="DJ131" s="942"/>
      <c r="DK131" s="942"/>
      <c r="DL131" s="942"/>
      <c r="DM131" s="942"/>
      <c r="DN131" s="942"/>
      <c r="DO131" s="942"/>
      <c r="DP131" s="942"/>
      <c r="DQ131" s="942"/>
      <c r="DR131" s="942"/>
      <c r="DS131" s="942"/>
      <c r="DT131" s="942"/>
      <c r="DU131" s="942"/>
      <c r="DV131" s="942"/>
      <c r="DW131" s="942"/>
      <c r="DX131" s="942"/>
      <c r="DY131" s="942"/>
      <c r="DZ131" s="1055"/>
    </row>
    <row r="132" spans="6:130" s="1054" customFormat="1" x14ac:dyDescent="0.2">
      <c r="F132" s="942"/>
      <c r="G132" s="942"/>
      <c r="H132" s="942"/>
      <c r="I132" s="942"/>
      <c r="J132" s="942"/>
      <c r="K132" s="942"/>
      <c r="L132" s="942"/>
      <c r="M132" s="942"/>
      <c r="N132" s="942"/>
      <c r="O132" s="942"/>
      <c r="P132" s="942"/>
      <c r="Q132" s="942"/>
      <c r="R132" s="942"/>
      <c r="S132" s="942"/>
      <c r="T132" s="942"/>
      <c r="U132" s="942"/>
      <c r="V132" s="942"/>
      <c r="W132" s="942"/>
      <c r="X132" s="942"/>
      <c r="Y132" s="942"/>
      <c r="Z132" s="942"/>
      <c r="AA132" s="942"/>
      <c r="AB132" s="942"/>
      <c r="AC132" s="942"/>
      <c r="AD132" s="942"/>
      <c r="AE132" s="942"/>
      <c r="AF132" s="942"/>
      <c r="AG132" s="942"/>
      <c r="AH132" s="942"/>
      <c r="AI132" s="942"/>
      <c r="AJ132" s="942"/>
      <c r="AK132" s="942"/>
      <c r="AL132" s="942"/>
      <c r="AM132" s="942"/>
      <c r="AN132" s="942"/>
      <c r="AO132" s="942"/>
      <c r="AP132" s="942"/>
      <c r="AQ132" s="942"/>
      <c r="AR132" s="942"/>
      <c r="AS132" s="942"/>
      <c r="AT132" s="942"/>
      <c r="AU132" s="942"/>
      <c r="AV132" s="942"/>
      <c r="AW132" s="942"/>
      <c r="AX132" s="942"/>
      <c r="AY132" s="942"/>
      <c r="AZ132" s="942"/>
      <c r="BA132" s="942"/>
      <c r="BB132" s="942"/>
      <c r="BC132" s="942"/>
      <c r="BD132" s="942"/>
      <c r="BE132" s="942"/>
      <c r="BF132" s="942"/>
      <c r="BG132" s="942"/>
      <c r="BH132" s="942"/>
      <c r="BI132" s="942"/>
      <c r="BJ132" s="942"/>
      <c r="BK132" s="942"/>
      <c r="BL132" s="942"/>
      <c r="BM132" s="942"/>
      <c r="BN132" s="942"/>
      <c r="BO132" s="942"/>
      <c r="BP132" s="942"/>
      <c r="BQ132" s="942"/>
      <c r="BR132" s="942"/>
      <c r="BS132" s="942"/>
      <c r="BT132" s="942"/>
      <c r="BU132" s="942"/>
      <c r="BV132" s="942"/>
      <c r="BW132" s="942"/>
      <c r="BX132" s="942"/>
      <c r="BY132" s="942"/>
      <c r="BZ132" s="942"/>
      <c r="CA132" s="942"/>
      <c r="CB132" s="942"/>
      <c r="CC132" s="942"/>
      <c r="CD132" s="942"/>
      <c r="CE132" s="942"/>
      <c r="CF132" s="942"/>
      <c r="CG132" s="942"/>
      <c r="CH132" s="942"/>
      <c r="CI132" s="942"/>
      <c r="CJ132" s="942"/>
      <c r="CK132" s="942"/>
      <c r="CL132" s="942"/>
      <c r="CM132" s="942"/>
      <c r="CN132" s="942"/>
      <c r="CO132" s="942"/>
      <c r="CP132" s="942"/>
      <c r="CQ132" s="942"/>
      <c r="CR132" s="942"/>
      <c r="CS132" s="942"/>
      <c r="CT132" s="942"/>
      <c r="CU132" s="942"/>
      <c r="CV132" s="942"/>
      <c r="CW132" s="942"/>
      <c r="CX132" s="942"/>
      <c r="CY132" s="942"/>
      <c r="CZ132" s="942"/>
      <c r="DA132" s="942"/>
      <c r="DB132" s="942"/>
      <c r="DC132" s="942"/>
      <c r="DD132" s="942"/>
      <c r="DE132" s="942"/>
      <c r="DF132" s="942"/>
      <c r="DG132" s="942"/>
      <c r="DH132" s="942"/>
      <c r="DI132" s="942"/>
      <c r="DJ132" s="942"/>
      <c r="DK132" s="942"/>
      <c r="DL132" s="942"/>
      <c r="DM132" s="942"/>
      <c r="DN132" s="942"/>
      <c r="DO132" s="942"/>
      <c r="DP132" s="942"/>
      <c r="DQ132" s="942"/>
      <c r="DR132" s="942"/>
      <c r="DS132" s="942"/>
      <c r="DT132" s="942"/>
      <c r="DU132" s="942"/>
      <c r="DV132" s="942"/>
      <c r="DW132" s="942"/>
      <c r="DX132" s="942"/>
      <c r="DY132" s="942"/>
      <c r="DZ132" s="1055"/>
    </row>
    <row r="133" spans="6:130" s="1054" customFormat="1" x14ac:dyDescent="0.2">
      <c r="F133" s="942"/>
      <c r="G133" s="942"/>
      <c r="H133" s="942"/>
      <c r="I133" s="942"/>
      <c r="J133" s="942"/>
      <c r="K133" s="942"/>
      <c r="L133" s="942"/>
      <c r="M133" s="942"/>
      <c r="N133" s="942"/>
      <c r="O133" s="942"/>
      <c r="P133" s="942"/>
      <c r="Q133" s="942"/>
      <c r="R133" s="942"/>
      <c r="S133" s="942"/>
      <c r="T133" s="942"/>
      <c r="U133" s="942"/>
      <c r="V133" s="942"/>
      <c r="W133" s="942"/>
      <c r="X133" s="942"/>
      <c r="Y133" s="942"/>
      <c r="Z133" s="942"/>
      <c r="AA133" s="942"/>
      <c r="AB133" s="942"/>
      <c r="AC133" s="942"/>
      <c r="AD133" s="942"/>
      <c r="AE133" s="942"/>
      <c r="AF133" s="942"/>
      <c r="AG133" s="942"/>
      <c r="AH133" s="942"/>
      <c r="AI133" s="942"/>
      <c r="AJ133" s="942"/>
      <c r="AK133" s="942"/>
      <c r="AL133" s="942"/>
      <c r="AM133" s="942"/>
      <c r="AN133" s="942"/>
      <c r="AO133" s="942"/>
      <c r="AP133" s="942"/>
      <c r="AQ133" s="942"/>
      <c r="AR133" s="942"/>
      <c r="AS133" s="942"/>
      <c r="AT133" s="942"/>
      <c r="AU133" s="942"/>
      <c r="AV133" s="942"/>
      <c r="AW133" s="942"/>
      <c r="AX133" s="942"/>
      <c r="AY133" s="942"/>
      <c r="AZ133" s="942"/>
      <c r="BA133" s="942"/>
      <c r="BB133" s="942"/>
      <c r="BC133" s="942"/>
      <c r="BD133" s="942"/>
      <c r="BE133" s="942"/>
      <c r="BF133" s="942"/>
      <c r="BG133" s="942"/>
      <c r="BH133" s="942"/>
      <c r="BI133" s="942"/>
      <c r="BJ133" s="942"/>
      <c r="BK133" s="942"/>
      <c r="BL133" s="942"/>
      <c r="BM133" s="942"/>
      <c r="BN133" s="942"/>
      <c r="BO133" s="942"/>
      <c r="BP133" s="942"/>
      <c r="BQ133" s="942"/>
      <c r="BR133" s="942"/>
      <c r="BS133" s="942"/>
      <c r="BT133" s="942"/>
      <c r="BU133" s="942"/>
      <c r="BV133" s="942"/>
      <c r="BW133" s="942"/>
      <c r="BX133" s="942"/>
      <c r="BY133" s="942"/>
      <c r="BZ133" s="942"/>
      <c r="CA133" s="942"/>
      <c r="CB133" s="942"/>
      <c r="CC133" s="942"/>
      <c r="CD133" s="942"/>
      <c r="CE133" s="942"/>
      <c r="CF133" s="942"/>
      <c r="CG133" s="942"/>
      <c r="CH133" s="942"/>
      <c r="CI133" s="942"/>
      <c r="CJ133" s="942"/>
      <c r="CK133" s="942"/>
      <c r="CL133" s="942"/>
      <c r="CM133" s="942"/>
      <c r="CN133" s="942"/>
      <c r="CO133" s="942"/>
      <c r="CP133" s="942"/>
      <c r="CQ133" s="942"/>
      <c r="CR133" s="942"/>
      <c r="CS133" s="942"/>
      <c r="CT133" s="942"/>
      <c r="CU133" s="942"/>
      <c r="CV133" s="942"/>
      <c r="CW133" s="942"/>
      <c r="CX133" s="942"/>
      <c r="CY133" s="942"/>
      <c r="CZ133" s="942"/>
      <c r="DA133" s="942"/>
      <c r="DB133" s="942"/>
      <c r="DC133" s="942"/>
      <c r="DD133" s="942"/>
      <c r="DE133" s="942"/>
      <c r="DF133" s="942"/>
      <c r="DG133" s="942"/>
      <c r="DH133" s="942"/>
      <c r="DI133" s="942"/>
      <c r="DJ133" s="942"/>
      <c r="DK133" s="942"/>
      <c r="DL133" s="942"/>
      <c r="DM133" s="942"/>
      <c r="DN133" s="942"/>
      <c r="DO133" s="942"/>
      <c r="DP133" s="942"/>
      <c r="DQ133" s="942"/>
      <c r="DR133" s="942"/>
      <c r="DS133" s="942"/>
      <c r="DT133" s="942"/>
      <c r="DU133" s="942"/>
      <c r="DV133" s="942"/>
      <c r="DW133" s="942"/>
      <c r="DX133" s="942"/>
      <c r="DY133" s="942"/>
      <c r="DZ133" s="1055"/>
    </row>
    <row r="134" spans="6:130" s="1054" customFormat="1" x14ac:dyDescent="0.2">
      <c r="F134" s="942"/>
      <c r="G134" s="942"/>
      <c r="H134" s="942"/>
      <c r="I134" s="942"/>
      <c r="J134" s="942"/>
      <c r="K134" s="942"/>
      <c r="L134" s="942"/>
      <c r="M134" s="942"/>
      <c r="N134" s="942"/>
      <c r="O134" s="942"/>
      <c r="P134" s="942"/>
      <c r="Q134" s="942"/>
      <c r="R134" s="942"/>
      <c r="S134" s="942"/>
      <c r="T134" s="942"/>
      <c r="U134" s="942"/>
      <c r="V134" s="942"/>
      <c r="W134" s="942"/>
      <c r="X134" s="942"/>
      <c r="Y134" s="942"/>
      <c r="Z134" s="942"/>
      <c r="AA134" s="942"/>
      <c r="AB134" s="942"/>
      <c r="AC134" s="942"/>
      <c r="AD134" s="942"/>
      <c r="AE134" s="942"/>
      <c r="AF134" s="942"/>
      <c r="AG134" s="942"/>
      <c r="AH134" s="942"/>
      <c r="AI134" s="942"/>
      <c r="AJ134" s="942"/>
      <c r="AK134" s="942"/>
      <c r="AL134" s="942"/>
      <c r="AM134" s="942"/>
      <c r="AN134" s="942"/>
      <c r="AO134" s="942"/>
      <c r="AP134" s="942"/>
      <c r="AQ134" s="942"/>
      <c r="AR134" s="942"/>
      <c r="AS134" s="942"/>
      <c r="AT134" s="942"/>
      <c r="AU134" s="942"/>
      <c r="AV134" s="942"/>
      <c r="AW134" s="942"/>
      <c r="AX134" s="942"/>
      <c r="AY134" s="942"/>
      <c r="AZ134" s="942"/>
      <c r="BA134" s="942"/>
      <c r="BB134" s="942"/>
      <c r="BC134" s="942"/>
      <c r="BD134" s="942"/>
      <c r="BE134" s="942"/>
      <c r="BF134" s="942"/>
      <c r="BG134" s="942"/>
      <c r="BH134" s="942"/>
      <c r="BI134" s="942"/>
      <c r="BJ134" s="942"/>
      <c r="BK134" s="942"/>
      <c r="BL134" s="942"/>
      <c r="BM134" s="942"/>
      <c r="BN134" s="942"/>
      <c r="BO134" s="942"/>
      <c r="BP134" s="942"/>
      <c r="BQ134" s="942"/>
      <c r="BR134" s="942"/>
      <c r="BS134" s="942"/>
      <c r="BT134" s="942"/>
      <c r="BU134" s="942"/>
      <c r="BV134" s="942"/>
      <c r="BW134" s="942"/>
      <c r="BX134" s="942"/>
      <c r="BY134" s="942"/>
      <c r="BZ134" s="942"/>
      <c r="CA134" s="942"/>
      <c r="CB134" s="942"/>
      <c r="CC134" s="942"/>
      <c r="CD134" s="942"/>
      <c r="CE134" s="942"/>
      <c r="CF134" s="942"/>
      <c r="CG134" s="942"/>
      <c r="CH134" s="942"/>
      <c r="CI134" s="942"/>
      <c r="CJ134" s="942"/>
      <c r="CK134" s="942"/>
      <c r="CL134" s="942"/>
      <c r="CM134" s="942"/>
      <c r="CN134" s="942"/>
      <c r="CO134" s="942"/>
      <c r="CP134" s="942"/>
      <c r="CQ134" s="942"/>
      <c r="CR134" s="942"/>
      <c r="CS134" s="942"/>
      <c r="CT134" s="942"/>
      <c r="CU134" s="942"/>
      <c r="CV134" s="942"/>
      <c r="CW134" s="942"/>
      <c r="CX134" s="942"/>
      <c r="CY134" s="942"/>
      <c r="CZ134" s="942"/>
      <c r="DA134" s="942"/>
      <c r="DB134" s="942"/>
      <c r="DC134" s="942"/>
      <c r="DD134" s="942"/>
      <c r="DE134" s="942"/>
      <c r="DF134" s="942"/>
      <c r="DG134" s="942"/>
      <c r="DH134" s="942"/>
      <c r="DI134" s="942"/>
      <c r="DJ134" s="942"/>
      <c r="DK134" s="942"/>
      <c r="DL134" s="942"/>
      <c r="DM134" s="942"/>
      <c r="DN134" s="942"/>
      <c r="DO134" s="942"/>
      <c r="DP134" s="942"/>
      <c r="DQ134" s="942"/>
      <c r="DR134" s="942"/>
      <c r="DS134" s="942"/>
      <c r="DT134" s="942"/>
      <c r="DU134" s="942"/>
      <c r="DV134" s="942"/>
      <c r="DW134" s="942"/>
      <c r="DX134" s="942"/>
      <c r="DY134" s="942"/>
      <c r="DZ134" s="1055"/>
    </row>
    <row r="135" spans="6:130" s="1054" customFormat="1" x14ac:dyDescent="0.2">
      <c r="F135" s="942"/>
      <c r="G135" s="942"/>
      <c r="H135" s="942"/>
      <c r="I135" s="942"/>
      <c r="J135" s="942"/>
      <c r="K135" s="942"/>
      <c r="L135" s="942"/>
      <c r="M135" s="942"/>
      <c r="N135" s="942"/>
      <c r="O135" s="942"/>
      <c r="P135" s="942"/>
      <c r="Q135" s="942"/>
      <c r="R135" s="942"/>
      <c r="S135" s="942"/>
      <c r="T135" s="942"/>
      <c r="U135" s="942"/>
      <c r="V135" s="942"/>
      <c r="W135" s="942"/>
      <c r="X135" s="942"/>
      <c r="Y135" s="942"/>
      <c r="Z135" s="942"/>
      <c r="AA135" s="942"/>
      <c r="AB135" s="942"/>
      <c r="AC135" s="942"/>
      <c r="AD135" s="942"/>
      <c r="AE135" s="942"/>
      <c r="AF135" s="942"/>
      <c r="AG135" s="942"/>
      <c r="AH135" s="942"/>
      <c r="AI135" s="942"/>
      <c r="AJ135" s="942"/>
      <c r="AK135" s="942"/>
      <c r="AL135" s="942"/>
      <c r="AM135" s="942"/>
      <c r="AN135" s="942"/>
      <c r="AO135" s="942"/>
      <c r="AP135" s="942"/>
      <c r="AQ135" s="942"/>
      <c r="AR135" s="942"/>
      <c r="AS135" s="942"/>
      <c r="AT135" s="942"/>
      <c r="AU135" s="942"/>
      <c r="AV135" s="942"/>
      <c r="AW135" s="942"/>
      <c r="AX135" s="942"/>
      <c r="AY135" s="942"/>
      <c r="AZ135" s="942"/>
      <c r="BA135" s="942"/>
      <c r="BB135" s="942"/>
      <c r="BC135" s="942"/>
      <c r="BD135" s="942"/>
      <c r="BE135" s="942"/>
      <c r="BF135" s="942"/>
      <c r="BG135" s="942"/>
      <c r="BH135" s="942"/>
      <c r="BI135" s="942"/>
      <c r="BJ135" s="942"/>
      <c r="BK135" s="942"/>
      <c r="BL135" s="942"/>
      <c r="BM135" s="942"/>
      <c r="BN135" s="942"/>
      <c r="BO135" s="942"/>
      <c r="BP135" s="942"/>
      <c r="BQ135" s="942"/>
      <c r="BR135" s="942"/>
      <c r="BS135" s="942"/>
      <c r="BT135" s="942"/>
      <c r="BU135" s="942"/>
      <c r="BV135" s="942"/>
      <c r="BW135" s="942"/>
      <c r="BX135" s="942"/>
      <c r="BY135" s="942"/>
      <c r="BZ135" s="942"/>
      <c r="CA135" s="942"/>
      <c r="CB135" s="942"/>
      <c r="CC135" s="942"/>
      <c r="CD135" s="942"/>
      <c r="CE135" s="942"/>
      <c r="CF135" s="942"/>
      <c r="CG135" s="942"/>
      <c r="CH135" s="942"/>
      <c r="CI135" s="942"/>
      <c r="CJ135" s="942"/>
      <c r="CK135" s="942"/>
      <c r="CL135" s="942"/>
      <c r="CM135" s="942"/>
      <c r="CN135" s="942"/>
      <c r="CO135" s="942"/>
      <c r="CP135" s="942"/>
      <c r="CQ135" s="942"/>
      <c r="CR135" s="942"/>
      <c r="CS135" s="942"/>
      <c r="CT135" s="942"/>
      <c r="CU135" s="942"/>
      <c r="CV135" s="942"/>
      <c r="CW135" s="942"/>
      <c r="CX135" s="942"/>
      <c r="CY135" s="942"/>
      <c r="CZ135" s="942"/>
      <c r="DA135" s="942"/>
      <c r="DB135" s="942"/>
      <c r="DC135" s="942"/>
      <c r="DD135" s="942"/>
      <c r="DE135" s="942"/>
      <c r="DF135" s="942"/>
      <c r="DG135" s="942"/>
      <c r="DH135" s="942"/>
      <c r="DI135" s="942"/>
      <c r="DJ135" s="942"/>
      <c r="DK135" s="942"/>
      <c r="DL135" s="942"/>
      <c r="DM135" s="942"/>
      <c r="DN135" s="942"/>
      <c r="DO135" s="942"/>
      <c r="DP135" s="942"/>
      <c r="DQ135" s="942"/>
      <c r="DR135" s="942"/>
      <c r="DS135" s="942"/>
      <c r="DT135" s="942"/>
      <c r="DU135" s="942"/>
      <c r="DV135" s="942"/>
      <c r="DW135" s="942"/>
      <c r="DX135" s="942"/>
      <c r="DY135" s="942"/>
      <c r="DZ135" s="1055"/>
    </row>
    <row r="136" spans="6:130" s="1054" customFormat="1" x14ac:dyDescent="0.2">
      <c r="F136" s="942"/>
      <c r="G136" s="942"/>
      <c r="H136" s="942"/>
      <c r="I136" s="942"/>
      <c r="J136" s="942"/>
      <c r="K136" s="942"/>
      <c r="L136" s="942"/>
      <c r="M136" s="942"/>
      <c r="N136" s="942"/>
      <c r="O136" s="942"/>
      <c r="P136" s="942"/>
      <c r="Q136" s="942"/>
      <c r="R136" s="942"/>
      <c r="S136" s="942"/>
      <c r="T136" s="942"/>
      <c r="U136" s="942"/>
      <c r="V136" s="942"/>
      <c r="W136" s="942"/>
      <c r="X136" s="942"/>
      <c r="Y136" s="942"/>
      <c r="Z136" s="942"/>
      <c r="AA136" s="942"/>
      <c r="AB136" s="942"/>
      <c r="AC136" s="942"/>
      <c r="AD136" s="942"/>
      <c r="AE136" s="942"/>
      <c r="AF136" s="942"/>
      <c r="AG136" s="942"/>
      <c r="AH136" s="942"/>
      <c r="AI136" s="942"/>
      <c r="AJ136" s="942"/>
      <c r="AK136" s="942"/>
      <c r="AL136" s="942"/>
      <c r="AM136" s="942"/>
      <c r="AN136" s="942"/>
      <c r="AO136" s="942"/>
      <c r="AP136" s="942"/>
      <c r="AQ136" s="942"/>
      <c r="AR136" s="942"/>
      <c r="AS136" s="942"/>
      <c r="AT136" s="942"/>
      <c r="AU136" s="942"/>
      <c r="AV136" s="942"/>
      <c r="AW136" s="942"/>
      <c r="AX136" s="942"/>
      <c r="AY136" s="942"/>
      <c r="AZ136" s="942"/>
      <c r="BA136" s="942"/>
      <c r="BB136" s="942"/>
      <c r="BC136" s="942"/>
      <c r="BD136" s="942"/>
      <c r="BE136" s="942"/>
      <c r="BF136" s="942"/>
      <c r="BG136" s="942"/>
      <c r="BH136" s="942"/>
      <c r="BI136" s="942"/>
      <c r="BJ136" s="942"/>
      <c r="BK136" s="942"/>
      <c r="BL136" s="942"/>
      <c r="BM136" s="942"/>
      <c r="BN136" s="942"/>
      <c r="BO136" s="942"/>
      <c r="BP136" s="942"/>
      <c r="BQ136" s="942"/>
      <c r="BR136" s="942"/>
      <c r="BS136" s="942"/>
      <c r="BT136" s="942"/>
      <c r="BU136" s="942"/>
      <c r="BV136" s="942"/>
      <c r="BW136" s="942"/>
      <c r="BX136" s="942"/>
      <c r="BY136" s="942"/>
      <c r="BZ136" s="942"/>
      <c r="CA136" s="942"/>
      <c r="CB136" s="942"/>
      <c r="CC136" s="942"/>
      <c r="CD136" s="942"/>
      <c r="CE136" s="942"/>
      <c r="CF136" s="942"/>
      <c r="CG136" s="942"/>
      <c r="CH136" s="942"/>
      <c r="CI136" s="942"/>
      <c r="CJ136" s="942"/>
      <c r="CK136" s="942"/>
      <c r="CL136" s="942"/>
      <c r="CM136" s="942"/>
      <c r="CN136" s="942"/>
      <c r="CO136" s="942"/>
      <c r="CP136" s="942"/>
      <c r="CQ136" s="942"/>
      <c r="CR136" s="942"/>
      <c r="CS136" s="942"/>
      <c r="CT136" s="942"/>
      <c r="CU136" s="942"/>
      <c r="CV136" s="942"/>
      <c r="CW136" s="942"/>
      <c r="CX136" s="942"/>
      <c r="CY136" s="942"/>
      <c r="CZ136" s="942"/>
      <c r="DA136" s="942"/>
      <c r="DB136" s="942"/>
      <c r="DC136" s="942"/>
      <c r="DD136" s="942"/>
      <c r="DE136" s="942"/>
      <c r="DF136" s="942"/>
      <c r="DG136" s="942"/>
      <c r="DH136" s="942"/>
      <c r="DI136" s="942"/>
      <c r="DJ136" s="942"/>
      <c r="DK136" s="942"/>
      <c r="DL136" s="942"/>
      <c r="DM136" s="942"/>
      <c r="DN136" s="942"/>
      <c r="DO136" s="942"/>
      <c r="DP136" s="942"/>
      <c r="DQ136" s="942"/>
      <c r="DR136" s="942"/>
      <c r="DS136" s="942"/>
      <c r="DT136" s="942"/>
      <c r="DU136" s="942"/>
      <c r="DV136" s="942"/>
      <c r="DW136" s="942"/>
      <c r="DX136" s="942"/>
      <c r="DY136" s="942"/>
      <c r="DZ136" s="1055"/>
    </row>
    <row r="137" spans="6:130" s="1054" customFormat="1" x14ac:dyDescent="0.2">
      <c r="F137" s="942"/>
      <c r="G137" s="942"/>
      <c r="H137" s="942"/>
      <c r="I137" s="942"/>
      <c r="J137" s="942"/>
      <c r="K137" s="942"/>
      <c r="L137" s="942"/>
      <c r="M137" s="942"/>
      <c r="N137" s="942"/>
      <c r="O137" s="942"/>
      <c r="P137" s="942"/>
      <c r="Q137" s="942"/>
      <c r="R137" s="942"/>
      <c r="S137" s="942"/>
      <c r="T137" s="942"/>
      <c r="U137" s="942"/>
      <c r="V137" s="942"/>
      <c r="W137" s="942"/>
      <c r="X137" s="942"/>
      <c r="Y137" s="942"/>
      <c r="Z137" s="942"/>
      <c r="AA137" s="942"/>
      <c r="AB137" s="942"/>
      <c r="AC137" s="942"/>
      <c r="AD137" s="942"/>
      <c r="AE137" s="942"/>
      <c r="AF137" s="942"/>
      <c r="AG137" s="942"/>
      <c r="AH137" s="942"/>
      <c r="AI137" s="942"/>
      <c r="AJ137" s="942"/>
      <c r="AK137" s="942"/>
      <c r="AL137" s="942"/>
      <c r="AM137" s="942"/>
      <c r="AN137" s="942"/>
      <c r="AO137" s="942"/>
      <c r="AP137" s="942"/>
      <c r="AQ137" s="942"/>
      <c r="AR137" s="942"/>
      <c r="AS137" s="942"/>
      <c r="AT137" s="942"/>
      <c r="AU137" s="942"/>
      <c r="AV137" s="942"/>
      <c r="AW137" s="942"/>
      <c r="AX137" s="942"/>
      <c r="AY137" s="942"/>
      <c r="AZ137" s="942"/>
      <c r="BA137" s="942"/>
      <c r="BB137" s="942"/>
      <c r="BC137" s="942"/>
      <c r="BD137" s="942"/>
      <c r="BE137" s="942"/>
      <c r="BF137" s="942"/>
      <c r="BG137" s="942"/>
      <c r="BH137" s="942"/>
      <c r="BI137" s="942"/>
      <c r="BJ137" s="942"/>
      <c r="BK137" s="942"/>
      <c r="BL137" s="942"/>
      <c r="BM137" s="942"/>
      <c r="BN137" s="942"/>
      <c r="BO137" s="942"/>
      <c r="BP137" s="942"/>
      <c r="BQ137" s="942"/>
      <c r="BR137" s="942"/>
      <c r="BS137" s="942"/>
      <c r="BT137" s="942"/>
      <c r="BU137" s="942"/>
      <c r="BV137" s="942"/>
      <c r="BW137" s="942"/>
      <c r="BX137" s="942"/>
      <c r="BY137" s="942"/>
      <c r="BZ137" s="942"/>
      <c r="CA137" s="942"/>
      <c r="CB137" s="942"/>
      <c r="CC137" s="942"/>
      <c r="CD137" s="942"/>
      <c r="CE137" s="942"/>
      <c r="CF137" s="942"/>
      <c r="CG137" s="942"/>
      <c r="CH137" s="942"/>
      <c r="CI137" s="942"/>
      <c r="CJ137" s="942"/>
      <c r="CK137" s="942"/>
      <c r="CL137" s="942"/>
      <c r="CM137" s="942"/>
      <c r="CN137" s="942"/>
      <c r="CO137" s="942"/>
      <c r="CP137" s="942"/>
      <c r="CQ137" s="942"/>
      <c r="CR137" s="942"/>
      <c r="CS137" s="942"/>
      <c r="CT137" s="942"/>
      <c r="CU137" s="942"/>
      <c r="CV137" s="942"/>
      <c r="CW137" s="942"/>
      <c r="CX137" s="942"/>
      <c r="CY137" s="942"/>
      <c r="CZ137" s="942"/>
      <c r="DA137" s="942"/>
      <c r="DB137" s="942"/>
      <c r="DC137" s="942"/>
      <c r="DD137" s="942"/>
      <c r="DE137" s="942"/>
      <c r="DF137" s="942"/>
      <c r="DG137" s="942"/>
      <c r="DH137" s="942"/>
      <c r="DI137" s="942"/>
      <c r="DJ137" s="942"/>
      <c r="DK137" s="942"/>
      <c r="DL137" s="942"/>
      <c r="DM137" s="942"/>
      <c r="DN137" s="942"/>
      <c r="DO137" s="942"/>
      <c r="DP137" s="942"/>
      <c r="DQ137" s="942"/>
      <c r="DR137" s="942"/>
      <c r="DS137" s="942"/>
      <c r="DT137" s="942"/>
      <c r="DU137" s="942"/>
      <c r="DV137" s="942"/>
      <c r="DW137" s="942"/>
      <c r="DX137" s="942"/>
      <c r="DY137" s="942"/>
      <c r="DZ137" s="1055"/>
    </row>
    <row r="138" spans="6:130" s="1054" customFormat="1" x14ac:dyDescent="0.2">
      <c r="F138" s="942"/>
      <c r="G138" s="942"/>
      <c r="H138" s="942"/>
      <c r="I138" s="942"/>
      <c r="J138" s="942"/>
      <c r="K138" s="942"/>
      <c r="L138" s="942"/>
      <c r="M138" s="942"/>
      <c r="N138" s="942"/>
      <c r="O138" s="942"/>
      <c r="P138" s="942"/>
      <c r="Q138" s="942"/>
      <c r="R138" s="942"/>
      <c r="S138" s="942"/>
      <c r="T138" s="942"/>
      <c r="U138" s="942"/>
      <c r="V138" s="942"/>
      <c r="W138" s="942"/>
      <c r="X138" s="942"/>
      <c r="Y138" s="942"/>
      <c r="Z138" s="942"/>
      <c r="AA138" s="942"/>
      <c r="AB138" s="942"/>
      <c r="AC138" s="942"/>
      <c r="AD138" s="942"/>
      <c r="AE138" s="942"/>
      <c r="AF138" s="942"/>
      <c r="AG138" s="942"/>
      <c r="AH138" s="942"/>
      <c r="AI138" s="942"/>
      <c r="AJ138" s="942"/>
      <c r="AK138" s="942"/>
      <c r="AL138" s="942"/>
      <c r="AM138" s="942"/>
      <c r="AN138" s="942"/>
      <c r="AO138" s="942"/>
      <c r="AP138" s="942"/>
      <c r="AQ138" s="942"/>
      <c r="AR138" s="942"/>
      <c r="AS138" s="942"/>
      <c r="AT138" s="942"/>
      <c r="AU138" s="942"/>
      <c r="AV138" s="942"/>
      <c r="AW138" s="942"/>
      <c r="AX138" s="942"/>
      <c r="AY138" s="942"/>
      <c r="AZ138" s="942"/>
      <c r="BA138" s="942"/>
      <c r="BB138" s="942"/>
      <c r="BC138" s="942"/>
      <c r="BD138" s="942"/>
      <c r="BE138" s="942"/>
      <c r="BF138" s="942"/>
      <c r="BG138" s="942"/>
      <c r="BH138" s="942"/>
      <c r="BI138" s="942"/>
      <c r="BJ138" s="942"/>
      <c r="BK138" s="942"/>
      <c r="BL138" s="942"/>
      <c r="BM138" s="942"/>
      <c r="BN138" s="942"/>
      <c r="BO138" s="942"/>
      <c r="BP138" s="942"/>
      <c r="BQ138" s="942"/>
      <c r="BR138" s="942"/>
      <c r="BS138" s="942"/>
      <c r="BT138" s="942"/>
      <c r="BU138" s="942"/>
      <c r="BV138" s="942"/>
      <c r="BW138" s="942"/>
      <c r="BX138" s="942"/>
      <c r="BY138" s="942"/>
      <c r="BZ138" s="942"/>
      <c r="CA138" s="942"/>
      <c r="CB138" s="942"/>
      <c r="CC138" s="942"/>
      <c r="CD138" s="942"/>
      <c r="CE138" s="942"/>
      <c r="CF138" s="942"/>
      <c r="CG138" s="942"/>
      <c r="CH138" s="942"/>
      <c r="CI138" s="942"/>
      <c r="CJ138" s="942"/>
      <c r="CK138" s="942"/>
      <c r="CL138" s="942"/>
      <c r="CM138" s="942"/>
      <c r="CN138" s="942"/>
      <c r="CO138" s="942"/>
      <c r="CP138" s="942"/>
      <c r="CQ138" s="942"/>
      <c r="CR138" s="942"/>
      <c r="CS138" s="942"/>
      <c r="CT138" s="942"/>
      <c r="CU138" s="942"/>
      <c r="CV138" s="942"/>
      <c r="CW138" s="942"/>
      <c r="CX138" s="942"/>
      <c r="CY138" s="942"/>
      <c r="CZ138" s="942"/>
      <c r="DA138" s="942"/>
      <c r="DB138" s="942"/>
      <c r="DC138" s="942"/>
      <c r="DD138" s="942"/>
      <c r="DE138" s="942"/>
      <c r="DF138" s="942"/>
      <c r="DG138" s="942"/>
      <c r="DH138" s="942"/>
      <c r="DI138" s="942"/>
      <c r="DJ138" s="942"/>
      <c r="DK138" s="942"/>
      <c r="DL138" s="942"/>
      <c r="DM138" s="942"/>
      <c r="DN138" s="942"/>
      <c r="DO138" s="942"/>
      <c r="DP138" s="942"/>
      <c r="DQ138" s="942"/>
      <c r="DR138" s="942"/>
      <c r="DS138" s="942"/>
      <c r="DT138" s="942"/>
      <c r="DU138" s="942"/>
      <c r="DV138" s="942"/>
      <c r="DW138" s="942"/>
      <c r="DX138" s="942"/>
      <c r="DY138" s="942"/>
      <c r="DZ138" s="1055"/>
    </row>
    <row r="139" spans="6:130" s="1054" customFormat="1" x14ac:dyDescent="0.2">
      <c r="F139" s="942"/>
      <c r="G139" s="942"/>
      <c r="H139" s="942"/>
      <c r="I139" s="942"/>
      <c r="J139" s="942"/>
      <c r="K139" s="942"/>
      <c r="L139" s="942"/>
      <c r="M139" s="942"/>
      <c r="N139" s="942"/>
      <c r="O139" s="942"/>
      <c r="P139" s="942"/>
      <c r="Q139" s="942"/>
      <c r="R139" s="942"/>
      <c r="S139" s="942"/>
      <c r="T139" s="942"/>
      <c r="U139" s="942"/>
      <c r="V139" s="942"/>
      <c r="W139" s="942"/>
      <c r="X139" s="942"/>
      <c r="Y139" s="942"/>
      <c r="Z139" s="942"/>
      <c r="AA139" s="942"/>
      <c r="AB139" s="942"/>
      <c r="AC139" s="942"/>
      <c r="AD139" s="942"/>
      <c r="AE139" s="942"/>
      <c r="AF139" s="942"/>
      <c r="AG139" s="942"/>
      <c r="AH139" s="942"/>
      <c r="AI139" s="942"/>
      <c r="AJ139" s="942"/>
      <c r="AK139" s="942"/>
      <c r="AL139" s="942"/>
      <c r="AM139" s="942"/>
      <c r="AN139" s="942"/>
      <c r="AO139" s="942"/>
      <c r="AP139" s="942"/>
      <c r="AQ139" s="942"/>
      <c r="AR139" s="942"/>
      <c r="AS139" s="942"/>
      <c r="AT139" s="942"/>
      <c r="AU139" s="942"/>
      <c r="AV139" s="942"/>
      <c r="AW139" s="942"/>
      <c r="AX139" s="942"/>
      <c r="AY139" s="942"/>
      <c r="AZ139" s="942"/>
      <c r="BA139" s="942"/>
      <c r="BB139" s="942"/>
      <c r="BC139" s="942"/>
      <c r="BD139" s="942"/>
      <c r="BE139" s="942"/>
      <c r="BF139" s="942"/>
      <c r="BG139" s="942"/>
      <c r="BH139" s="942"/>
      <c r="BI139" s="942"/>
      <c r="BJ139" s="942"/>
      <c r="BK139" s="942"/>
      <c r="BL139" s="942"/>
      <c r="BM139" s="942"/>
      <c r="BN139" s="942"/>
      <c r="BO139" s="942"/>
      <c r="BP139" s="942"/>
      <c r="BQ139" s="942"/>
      <c r="BR139" s="942"/>
      <c r="BS139" s="942"/>
      <c r="BT139" s="942"/>
      <c r="BU139" s="942"/>
      <c r="BV139" s="942"/>
      <c r="BW139" s="942"/>
      <c r="BX139" s="942"/>
      <c r="BY139" s="942"/>
      <c r="BZ139" s="942"/>
      <c r="CA139" s="942"/>
      <c r="CB139" s="942"/>
      <c r="CC139" s="942"/>
      <c r="CD139" s="942"/>
      <c r="CE139" s="942"/>
      <c r="CF139" s="942"/>
      <c r="CG139" s="942"/>
      <c r="CH139" s="942"/>
      <c r="CI139" s="942"/>
      <c r="CJ139" s="942"/>
      <c r="CK139" s="942"/>
      <c r="CL139" s="942"/>
      <c r="CM139" s="942"/>
      <c r="CN139" s="942"/>
      <c r="CO139" s="942"/>
      <c r="CP139" s="942"/>
      <c r="CQ139" s="942"/>
      <c r="CR139" s="942"/>
      <c r="CS139" s="942"/>
      <c r="CT139" s="942"/>
      <c r="CU139" s="942"/>
      <c r="CV139" s="942"/>
      <c r="CW139" s="942"/>
      <c r="CX139" s="942"/>
      <c r="CY139" s="942"/>
      <c r="CZ139" s="942"/>
      <c r="DA139" s="942"/>
      <c r="DB139" s="942"/>
      <c r="DC139" s="942"/>
      <c r="DD139" s="942"/>
      <c r="DE139" s="942"/>
      <c r="DF139" s="942"/>
      <c r="DG139" s="942"/>
      <c r="DH139" s="942"/>
      <c r="DI139" s="942"/>
      <c r="DJ139" s="942"/>
      <c r="DK139" s="942"/>
      <c r="DL139" s="942"/>
      <c r="DM139" s="942"/>
      <c r="DN139" s="942"/>
      <c r="DO139" s="942"/>
      <c r="DP139" s="942"/>
      <c r="DQ139" s="942"/>
      <c r="DR139" s="942"/>
      <c r="DS139" s="942"/>
      <c r="DT139" s="942"/>
      <c r="DU139" s="942"/>
      <c r="DV139" s="942"/>
      <c r="DW139" s="942"/>
      <c r="DX139" s="942"/>
      <c r="DY139" s="942"/>
      <c r="DZ139" s="1055"/>
    </row>
    <row r="140" spans="6:130" s="1054" customFormat="1" x14ac:dyDescent="0.2">
      <c r="F140" s="942"/>
      <c r="G140" s="942"/>
      <c r="H140" s="942"/>
      <c r="I140" s="942"/>
      <c r="J140" s="942"/>
      <c r="K140" s="942"/>
      <c r="L140" s="942"/>
      <c r="M140" s="942"/>
      <c r="N140" s="942"/>
      <c r="O140" s="942"/>
      <c r="P140" s="942"/>
      <c r="Q140" s="942"/>
      <c r="R140" s="942"/>
      <c r="S140" s="942"/>
      <c r="T140" s="942"/>
      <c r="U140" s="942"/>
      <c r="V140" s="942"/>
      <c r="W140" s="942"/>
      <c r="X140" s="942"/>
      <c r="Y140" s="942"/>
      <c r="Z140" s="942"/>
      <c r="AA140" s="942"/>
      <c r="AB140" s="942"/>
      <c r="AC140" s="942"/>
      <c r="AD140" s="942"/>
      <c r="AE140" s="942"/>
      <c r="AF140" s="942"/>
      <c r="AG140" s="942"/>
      <c r="AH140" s="942"/>
      <c r="AI140" s="942"/>
      <c r="AJ140" s="942"/>
      <c r="AK140" s="942"/>
      <c r="AL140" s="942"/>
      <c r="AM140" s="942"/>
      <c r="AN140" s="942"/>
      <c r="AO140" s="942"/>
      <c r="AP140" s="942"/>
      <c r="AQ140" s="942"/>
      <c r="AR140" s="942"/>
      <c r="AS140" s="942"/>
      <c r="AT140" s="942"/>
      <c r="AU140" s="942"/>
      <c r="AV140" s="942"/>
      <c r="AW140" s="942"/>
      <c r="AX140" s="942"/>
      <c r="AY140" s="942"/>
      <c r="AZ140" s="942"/>
      <c r="BA140" s="942"/>
      <c r="BB140" s="942"/>
      <c r="BC140" s="942"/>
      <c r="BD140" s="942"/>
      <c r="BE140" s="942"/>
      <c r="BF140" s="942"/>
      <c r="BG140" s="942"/>
      <c r="BH140" s="942"/>
      <c r="BI140" s="942"/>
      <c r="BJ140" s="942"/>
      <c r="BK140" s="942"/>
      <c r="BL140" s="942"/>
      <c r="BM140" s="942"/>
      <c r="BN140" s="942"/>
      <c r="BO140" s="942"/>
      <c r="BP140" s="942"/>
      <c r="BQ140" s="942"/>
      <c r="BR140" s="942"/>
      <c r="BS140" s="942"/>
      <c r="BT140" s="942"/>
      <c r="BU140" s="942"/>
      <c r="BV140" s="942"/>
      <c r="BW140" s="942"/>
      <c r="BX140" s="942"/>
      <c r="BY140" s="942"/>
      <c r="BZ140" s="942"/>
      <c r="CA140" s="942"/>
      <c r="CB140" s="942"/>
      <c r="CC140" s="942"/>
      <c r="CD140" s="942"/>
      <c r="CE140" s="942"/>
      <c r="CF140" s="942"/>
      <c r="CG140" s="942"/>
      <c r="CH140" s="942"/>
      <c r="CI140" s="942"/>
      <c r="CJ140" s="942"/>
      <c r="CK140" s="942"/>
      <c r="CL140" s="942"/>
      <c r="CM140" s="942"/>
      <c r="CN140" s="942"/>
      <c r="CO140" s="942"/>
      <c r="CP140" s="942"/>
      <c r="CQ140" s="942"/>
      <c r="CR140" s="942"/>
      <c r="CS140" s="942"/>
      <c r="CT140" s="942"/>
      <c r="CU140" s="942"/>
      <c r="CV140" s="942"/>
      <c r="CW140" s="942"/>
      <c r="CX140" s="942"/>
      <c r="CY140" s="942"/>
      <c r="CZ140" s="942"/>
      <c r="DA140" s="942"/>
      <c r="DB140" s="942"/>
      <c r="DC140" s="942"/>
      <c r="DD140" s="942"/>
      <c r="DE140" s="942"/>
      <c r="DF140" s="942"/>
      <c r="DG140" s="942"/>
      <c r="DH140" s="942"/>
      <c r="DI140" s="942"/>
      <c r="DJ140" s="942"/>
      <c r="DK140" s="942"/>
      <c r="DL140" s="942"/>
      <c r="DM140" s="942"/>
      <c r="DN140" s="942"/>
      <c r="DO140" s="942"/>
      <c r="DP140" s="942"/>
      <c r="DQ140" s="942"/>
      <c r="DR140" s="942"/>
      <c r="DS140" s="942"/>
      <c r="DT140" s="942"/>
      <c r="DU140" s="942"/>
      <c r="DV140" s="942"/>
      <c r="DW140" s="942"/>
      <c r="DX140" s="942"/>
      <c r="DY140" s="942"/>
      <c r="DZ140" s="1055"/>
    </row>
    <row r="141" spans="6:130" s="1054" customFormat="1" x14ac:dyDescent="0.2">
      <c r="F141" s="942"/>
      <c r="G141" s="942"/>
      <c r="H141" s="942"/>
      <c r="I141" s="942"/>
      <c r="J141" s="942"/>
      <c r="K141" s="942"/>
      <c r="L141" s="942"/>
      <c r="M141" s="942"/>
      <c r="N141" s="942"/>
      <c r="O141" s="942"/>
      <c r="P141" s="942"/>
      <c r="Q141" s="942"/>
      <c r="R141" s="942"/>
      <c r="S141" s="942"/>
      <c r="T141" s="942"/>
      <c r="U141" s="942"/>
      <c r="V141" s="942"/>
      <c r="W141" s="942"/>
      <c r="X141" s="942"/>
      <c r="Y141" s="942"/>
      <c r="Z141" s="942"/>
      <c r="AA141" s="942"/>
      <c r="AB141" s="942"/>
      <c r="AC141" s="942"/>
      <c r="AD141" s="942"/>
      <c r="AE141" s="942"/>
      <c r="AF141" s="942"/>
      <c r="AG141" s="942"/>
      <c r="AH141" s="942"/>
      <c r="AI141" s="942"/>
      <c r="AJ141" s="942"/>
      <c r="AK141" s="942"/>
      <c r="AL141" s="942"/>
      <c r="AM141" s="942"/>
      <c r="AN141" s="942"/>
      <c r="AO141" s="942"/>
      <c r="AP141" s="942"/>
      <c r="AQ141" s="942"/>
      <c r="AR141" s="942"/>
      <c r="AS141" s="942"/>
      <c r="AT141" s="942"/>
      <c r="AU141" s="942"/>
      <c r="AV141" s="942"/>
      <c r="AW141" s="942"/>
      <c r="AX141" s="942"/>
      <c r="AY141" s="942"/>
      <c r="AZ141" s="942"/>
      <c r="BA141" s="942"/>
      <c r="BB141" s="942"/>
      <c r="BC141" s="942"/>
      <c r="BD141" s="942"/>
      <c r="BE141" s="942"/>
      <c r="BF141" s="942"/>
      <c r="BG141" s="942"/>
      <c r="BH141" s="942"/>
      <c r="BI141" s="942"/>
      <c r="BJ141" s="942"/>
      <c r="BK141" s="942"/>
      <c r="BL141" s="942"/>
      <c r="BM141" s="942"/>
      <c r="BN141" s="942"/>
      <c r="BO141" s="942"/>
      <c r="BP141" s="942"/>
      <c r="BQ141" s="942"/>
      <c r="BR141" s="942"/>
      <c r="BS141" s="942"/>
      <c r="BT141" s="942"/>
      <c r="BU141" s="942"/>
      <c r="BV141" s="942"/>
      <c r="BW141" s="942"/>
      <c r="BX141" s="942"/>
      <c r="BY141" s="942"/>
      <c r="BZ141" s="942"/>
      <c r="CA141" s="942"/>
      <c r="CB141" s="942"/>
      <c r="CC141" s="942"/>
      <c r="CD141" s="942"/>
      <c r="CE141" s="942"/>
      <c r="CF141" s="942"/>
      <c r="CG141" s="942"/>
      <c r="CH141" s="942"/>
      <c r="CI141" s="942"/>
      <c r="CJ141" s="942"/>
      <c r="CK141" s="942"/>
      <c r="CL141" s="942"/>
      <c r="CM141" s="942"/>
      <c r="CN141" s="942"/>
      <c r="CO141" s="942"/>
      <c r="CP141" s="942"/>
      <c r="CQ141" s="942"/>
      <c r="CR141" s="942"/>
      <c r="CS141" s="942"/>
      <c r="CT141" s="942"/>
      <c r="CU141" s="942"/>
      <c r="CV141" s="942"/>
      <c r="CW141" s="942"/>
      <c r="CX141" s="942"/>
      <c r="CY141" s="942"/>
      <c r="CZ141" s="942"/>
      <c r="DA141" s="942"/>
      <c r="DB141" s="942"/>
      <c r="DC141" s="942"/>
      <c r="DD141" s="942"/>
      <c r="DE141" s="942"/>
      <c r="DF141" s="942"/>
      <c r="DG141" s="942"/>
      <c r="DH141" s="942"/>
      <c r="DI141" s="942"/>
      <c r="DJ141" s="942"/>
      <c r="DK141" s="942"/>
      <c r="DL141" s="942"/>
      <c r="DM141" s="942"/>
      <c r="DN141" s="942"/>
      <c r="DO141" s="942"/>
      <c r="DP141" s="942"/>
      <c r="DQ141" s="942"/>
      <c r="DR141" s="942"/>
      <c r="DS141" s="942"/>
      <c r="DT141" s="942"/>
      <c r="DU141" s="942"/>
      <c r="DV141" s="942"/>
      <c r="DW141" s="942"/>
      <c r="DX141" s="942"/>
      <c r="DY141" s="942"/>
      <c r="DZ141" s="1055"/>
    </row>
    <row r="142" spans="6:130" s="1054" customFormat="1" x14ac:dyDescent="0.2">
      <c r="F142" s="942"/>
      <c r="G142" s="942"/>
      <c r="H142" s="942"/>
      <c r="I142" s="942"/>
      <c r="J142" s="942"/>
      <c r="K142" s="942"/>
      <c r="L142" s="942"/>
      <c r="M142" s="942"/>
      <c r="N142" s="942"/>
      <c r="O142" s="942"/>
      <c r="P142" s="942"/>
      <c r="Q142" s="942"/>
      <c r="R142" s="942"/>
      <c r="S142" s="942"/>
      <c r="T142" s="942"/>
      <c r="U142" s="942"/>
      <c r="V142" s="942"/>
      <c r="W142" s="942"/>
      <c r="X142" s="942"/>
      <c r="Y142" s="942"/>
      <c r="Z142" s="942"/>
      <c r="AA142" s="942"/>
      <c r="AB142" s="942"/>
      <c r="AC142" s="942"/>
      <c r="AD142" s="942"/>
      <c r="AE142" s="942"/>
      <c r="AF142" s="942"/>
      <c r="AG142" s="942"/>
      <c r="AH142" s="942"/>
      <c r="AI142" s="942"/>
      <c r="AJ142" s="942"/>
      <c r="AK142" s="942"/>
      <c r="AL142" s="942"/>
      <c r="AM142" s="942"/>
      <c r="AN142" s="942"/>
      <c r="AO142" s="942"/>
      <c r="AP142" s="942"/>
      <c r="AQ142" s="942"/>
      <c r="AR142" s="942"/>
      <c r="AS142" s="942"/>
      <c r="AT142" s="942"/>
      <c r="AU142" s="942"/>
      <c r="AV142" s="942"/>
      <c r="AW142" s="942"/>
      <c r="AX142" s="942"/>
      <c r="AY142" s="942"/>
      <c r="AZ142" s="942"/>
      <c r="BA142" s="942"/>
      <c r="BB142" s="942"/>
      <c r="BC142" s="942"/>
      <c r="BD142" s="942"/>
      <c r="BE142" s="942"/>
      <c r="BF142" s="942"/>
      <c r="BG142" s="942"/>
      <c r="BH142" s="942"/>
      <c r="BI142" s="942"/>
      <c r="BJ142" s="942"/>
      <c r="BK142" s="942"/>
      <c r="BL142" s="942"/>
      <c r="BM142" s="942"/>
      <c r="BN142" s="942"/>
      <c r="BO142" s="942"/>
      <c r="BP142" s="942"/>
      <c r="BQ142" s="942"/>
      <c r="BR142" s="942"/>
      <c r="BS142" s="942"/>
      <c r="BT142" s="942"/>
      <c r="BU142" s="942"/>
      <c r="BV142" s="942"/>
      <c r="BW142" s="942"/>
      <c r="BX142" s="942"/>
      <c r="BY142" s="942"/>
      <c r="BZ142" s="942"/>
      <c r="CA142" s="942"/>
      <c r="CB142" s="942"/>
      <c r="CC142" s="942"/>
      <c r="CD142" s="942"/>
      <c r="CE142" s="942"/>
      <c r="CF142" s="942"/>
      <c r="CG142" s="942"/>
      <c r="CH142" s="942"/>
      <c r="CI142" s="942"/>
      <c r="CJ142" s="942"/>
      <c r="CK142" s="942"/>
      <c r="CL142" s="942"/>
      <c r="CM142" s="942"/>
      <c r="CN142" s="942"/>
      <c r="CO142" s="942"/>
      <c r="CP142" s="942"/>
      <c r="CQ142" s="942"/>
      <c r="CR142" s="942"/>
      <c r="CS142" s="942"/>
      <c r="CT142" s="942"/>
      <c r="CU142" s="942"/>
      <c r="CV142" s="942"/>
      <c r="CW142" s="942"/>
      <c r="CX142" s="942"/>
      <c r="CY142" s="942"/>
      <c r="CZ142" s="942"/>
      <c r="DA142" s="942"/>
      <c r="DB142" s="942"/>
      <c r="DC142" s="942"/>
      <c r="DD142" s="942"/>
      <c r="DE142" s="942"/>
      <c r="DF142" s="942"/>
      <c r="DG142" s="942"/>
      <c r="DH142" s="942"/>
      <c r="DI142" s="942"/>
      <c r="DJ142" s="942"/>
      <c r="DK142" s="942"/>
      <c r="DL142" s="942"/>
      <c r="DM142" s="942"/>
      <c r="DN142" s="942"/>
      <c r="DO142" s="942"/>
      <c r="DP142" s="942"/>
      <c r="DQ142" s="942"/>
      <c r="DR142" s="942"/>
      <c r="DS142" s="942"/>
      <c r="DT142" s="942"/>
      <c r="DU142" s="942"/>
      <c r="DV142" s="942"/>
      <c r="DW142" s="942"/>
      <c r="DX142" s="942"/>
      <c r="DY142" s="942"/>
      <c r="DZ142" s="1055"/>
    </row>
    <row r="143" spans="6:130" s="1054" customFormat="1" x14ac:dyDescent="0.2">
      <c r="F143" s="942"/>
      <c r="G143" s="942"/>
      <c r="H143" s="942"/>
      <c r="I143" s="942"/>
      <c r="J143" s="942"/>
      <c r="K143" s="942"/>
      <c r="L143" s="942"/>
      <c r="M143" s="942"/>
      <c r="N143" s="942"/>
      <c r="O143" s="942"/>
      <c r="P143" s="942"/>
      <c r="Q143" s="942"/>
      <c r="R143" s="942"/>
      <c r="S143" s="942"/>
      <c r="T143" s="942"/>
      <c r="U143" s="942"/>
      <c r="V143" s="942"/>
      <c r="W143" s="942"/>
      <c r="X143" s="942"/>
      <c r="Y143" s="942"/>
      <c r="Z143" s="942"/>
      <c r="AA143" s="942"/>
      <c r="AB143" s="942"/>
      <c r="AC143" s="942"/>
      <c r="AD143" s="942"/>
      <c r="AE143" s="942"/>
      <c r="AF143" s="942"/>
      <c r="AG143" s="942"/>
      <c r="AH143" s="942"/>
      <c r="AI143" s="942"/>
      <c r="AJ143" s="942"/>
      <c r="AK143" s="942"/>
      <c r="AL143" s="942"/>
      <c r="AM143" s="942"/>
      <c r="AN143" s="942"/>
      <c r="AO143" s="942"/>
      <c r="AP143" s="942"/>
      <c r="AQ143" s="942"/>
      <c r="AR143" s="942"/>
      <c r="AS143" s="942"/>
      <c r="AT143" s="942"/>
      <c r="AU143" s="942"/>
      <c r="AV143" s="942"/>
      <c r="AW143" s="942"/>
      <c r="AX143" s="942"/>
      <c r="AY143" s="942"/>
      <c r="AZ143" s="942"/>
      <c r="BA143" s="942"/>
      <c r="BB143" s="942"/>
      <c r="BC143" s="942"/>
      <c r="BD143" s="942"/>
      <c r="BE143" s="942"/>
      <c r="BF143" s="942"/>
      <c r="BG143" s="942"/>
      <c r="BH143" s="942"/>
      <c r="BI143" s="942"/>
      <c r="BJ143" s="942"/>
      <c r="BK143" s="942"/>
      <c r="BL143" s="942"/>
      <c r="BM143" s="942"/>
      <c r="BN143" s="942"/>
      <c r="BO143" s="942"/>
      <c r="BP143" s="942"/>
      <c r="BQ143" s="942"/>
      <c r="BR143" s="942"/>
      <c r="BS143" s="942"/>
      <c r="BT143" s="942"/>
      <c r="BU143" s="942"/>
      <c r="BV143" s="942"/>
      <c r="BW143" s="942"/>
      <c r="BX143" s="942"/>
      <c r="BY143" s="942"/>
      <c r="BZ143" s="942"/>
      <c r="CA143" s="942"/>
      <c r="CB143" s="942"/>
      <c r="CC143" s="942"/>
      <c r="CD143" s="942"/>
      <c r="CE143" s="942"/>
      <c r="CF143" s="942"/>
      <c r="CG143" s="942"/>
      <c r="CH143" s="942"/>
      <c r="CI143" s="942"/>
      <c r="CJ143" s="942"/>
      <c r="CK143" s="942"/>
      <c r="CL143" s="942"/>
      <c r="CM143" s="942"/>
      <c r="CN143" s="942"/>
      <c r="CO143" s="942"/>
      <c r="CP143" s="942"/>
      <c r="CQ143" s="942"/>
      <c r="CR143" s="942"/>
      <c r="CS143" s="942"/>
      <c r="CT143" s="942"/>
      <c r="CU143" s="942"/>
      <c r="CV143" s="942"/>
      <c r="CW143" s="942"/>
      <c r="CX143" s="942"/>
      <c r="CY143" s="942"/>
      <c r="CZ143" s="942"/>
      <c r="DA143" s="942"/>
      <c r="DB143" s="942"/>
      <c r="DC143" s="942"/>
      <c r="DD143" s="942"/>
      <c r="DE143" s="942"/>
      <c r="DF143" s="942"/>
      <c r="DG143" s="942"/>
      <c r="DH143" s="942"/>
      <c r="DI143" s="942"/>
      <c r="DJ143" s="942"/>
      <c r="DK143" s="942"/>
      <c r="DL143" s="942"/>
      <c r="DM143" s="942"/>
      <c r="DN143" s="942"/>
      <c r="DO143" s="942"/>
      <c r="DP143" s="942"/>
      <c r="DQ143" s="942"/>
      <c r="DR143" s="942"/>
      <c r="DS143" s="942"/>
      <c r="DT143" s="942"/>
      <c r="DU143" s="942"/>
      <c r="DV143" s="942"/>
      <c r="DW143" s="942"/>
      <c r="DX143" s="942"/>
      <c r="DY143" s="942"/>
      <c r="DZ143" s="1055"/>
    </row>
    <row r="144" spans="6:130" s="1054" customFormat="1" x14ac:dyDescent="0.2">
      <c r="F144" s="942"/>
      <c r="G144" s="942"/>
      <c r="H144" s="942"/>
      <c r="I144" s="942"/>
      <c r="J144" s="942"/>
      <c r="K144" s="942"/>
      <c r="L144" s="942"/>
      <c r="M144" s="942"/>
      <c r="N144" s="942"/>
      <c r="O144" s="942"/>
      <c r="P144" s="942"/>
      <c r="Q144" s="942"/>
      <c r="R144" s="942"/>
      <c r="S144" s="942"/>
      <c r="T144" s="942"/>
      <c r="U144" s="942"/>
      <c r="V144" s="942"/>
      <c r="W144" s="942"/>
      <c r="X144" s="942"/>
      <c r="Y144" s="942"/>
      <c r="Z144" s="942"/>
      <c r="AA144" s="942"/>
      <c r="AB144" s="942"/>
      <c r="AC144" s="942"/>
      <c r="AD144" s="942"/>
      <c r="AE144" s="942"/>
      <c r="AF144" s="942"/>
      <c r="AG144" s="942"/>
      <c r="AH144" s="942"/>
      <c r="AI144" s="942"/>
      <c r="AJ144" s="942"/>
      <c r="AK144" s="942"/>
      <c r="AL144" s="942"/>
      <c r="AM144" s="942"/>
      <c r="AN144" s="942"/>
      <c r="AO144" s="942"/>
      <c r="AP144" s="942"/>
      <c r="AQ144" s="942"/>
      <c r="AR144" s="942"/>
      <c r="AS144" s="942"/>
      <c r="AT144" s="942"/>
      <c r="AU144" s="942"/>
      <c r="AV144" s="942"/>
      <c r="AW144" s="942"/>
      <c r="AX144" s="942"/>
      <c r="AY144" s="942"/>
      <c r="AZ144" s="942"/>
      <c r="BA144" s="942"/>
      <c r="BB144" s="942"/>
      <c r="BC144" s="942"/>
      <c r="BD144" s="942"/>
      <c r="BE144" s="942"/>
      <c r="BF144" s="942"/>
      <c r="BG144" s="942"/>
      <c r="BH144" s="942"/>
      <c r="BI144" s="942"/>
      <c r="BJ144" s="942"/>
      <c r="BK144" s="942"/>
      <c r="BL144" s="942"/>
      <c r="BM144" s="942"/>
      <c r="BN144" s="942"/>
      <c r="BO144" s="942"/>
      <c r="BP144" s="942"/>
      <c r="BQ144" s="942"/>
      <c r="BR144" s="942"/>
      <c r="BS144" s="942"/>
      <c r="BT144" s="942"/>
      <c r="BU144" s="942"/>
      <c r="BV144" s="942"/>
      <c r="BW144" s="942"/>
      <c r="BX144" s="942"/>
      <c r="BY144" s="942"/>
      <c r="BZ144" s="942"/>
      <c r="CA144" s="942"/>
      <c r="CB144" s="942"/>
      <c r="CC144" s="942"/>
      <c r="CD144" s="942"/>
      <c r="CE144" s="942"/>
      <c r="CF144" s="942"/>
      <c r="CG144" s="942"/>
      <c r="CH144" s="942"/>
      <c r="CI144" s="942"/>
      <c r="CJ144" s="942"/>
      <c r="CK144" s="942"/>
      <c r="CL144" s="942"/>
      <c r="CM144" s="942"/>
      <c r="CN144" s="942"/>
      <c r="CO144" s="942"/>
      <c r="CP144" s="942"/>
      <c r="CQ144" s="942"/>
      <c r="CR144" s="942"/>
      <c r="CS144" s="942"/>
      <c r="CT144" s="942"/>
      <c r="CU144" s="942"/>
      <c r="CV144" s="942"/>
      <c r="CW144" s="942"/>
      <c r="CX144" s="942"/>
      <c r="CY144" s="942"/>
      <c r="CZ144" s="942"/>
      <c r="DA144" s="942"/>
      <c r="DB144" s="942"/>
      <c r="DC144" s="942"/>
      <c r="DD144" s="942"/>
      <c r="DE144" s="942"/>
      <c r="DF144" s="942"/>
      <c r="DG144" s="942"/>
      <c r="DH144" s="942"/>
      <c r="DI144" s="942"/>
      <c r="DJ144" s="942"/>
      <c r="DK144" s="942"/>
      <c r="DL144" s="942"/>
      <c r="DM144" s="942"/>
      <c r="DN144" s="942"/>
      <c r="DO144" s="942"/>
      <c r="DP144" s="942"/>
      <c r="DQ144" s="942"/>
      <c r="DR144" s="942"/>
      <c r="DS144" s="942"/>
      <c r="DT144" s="942"/>
      <c r="DU144" s="942"/>
      <c r="DV144" s="942"/>
      <c r="DW144" s="942"/>
      <c r="DX144" s="942"/>
      <c r="DY144" s="942"/>
      <c r="DZ144" s="1055"/>
    </row>
    <row r="184" spans="1:130" s="942" customFormat="1" x14ac:dyDescent="0.2">
      <c r="A184" s="1057"/>
      <c r="B184" s="1058"/>
      <c r="C184" s="1058"/>
      <c r="D184" s="1058"/>
      <c r="E184" s="1058"/>
      <c r="T184" s="1059"/>
      <c r="DZ184" s="1055"/>
    </row>
    <row r="185" spans="1:130" s="942" customFormat="1" x14ac:dyDescent="0.2">
      <c r="A185" s="1060"/>
      <c r="B185" s="1061"/>
      <c r="C185" s="1061"/>
      <c r="D185" s="1061"/>
      <c r="E185" s="1061"/>
      <c r="F185" s="1062"/>
      <c r="G185" s="1062"/>
      <c r="H185" s="1062"/>
      <c r="I185" s="1062"/>
      <c r="J185" s="1062"/>
      <c r="K185" s="1062"/>
      <c r="L185" s="1062"/>
      <c r="M185" s="1062"/>
      <c r="N185" s="1062"/>
      <c r="O185" s="1062"/>
      <c r="P185" s="1062"/>
      <c r="Q185" s="1062"/>
      <c r="R185" s="1062"/>
      <c r="S185" s="1062"/>
      <c r="T185" s="1063"/>
      <c r="DZ185" s="1055"/>
    </row>
    <row r="188" spans="1:130" s="942" customFormat="1" x14ac:dyDescent="0.2">
      <c r="A188" s="1056"/>
      <c r="B188" s="1054"/>
      <c r="C188" s="1054"/>
      <c r="D188" s="1054"/>
      <c r="E188" s="1054"/>
      <c r="M188" s="942">
        <v>734</v>
      </c>
      <c r="DZ188" s="1055"/>
    </row>
  </sheetData>
  <mergeCells count="1">
    <mergeCell ref="D4:D5"/>
  </mergeCells>
  <pageMargins left="0.59055118110236227" right="0" top="0.19685039370078741" bottom="0" header="0" footer="0"/>
  <pageSetup paperSize="9" scale="94" orientation="portrait" r:id="rId1"/>
  <headerFooter differentFirst="1" alignWithMargins="0">
    <firstHeader xml:space="preserve">&amp;RPříloha č. 8 </first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D852"/>
  <sheetViews>
    <sheetView zoomScale="85" zoomScaleNormal="85" workbookViewId="0">
      <pane ySplit="5" topLeftCell="A351" activePane="bottomLeft" state="frozen"/>
      <selection activeCell="D11" sqref="D11"/>
      <selection pane="bottomLeft" activeCell="L355" sqref="L355"/>
    </sheetView>
  </sheetViews>
  <sheetFormatPr defaultRowHeight="12.75" x14ac:dyDescent="0.2"/>
  <cols>
    <col min="1" max="1" width="6.5703125" style="3" customWidth="1"/>
    <col min="2" max="2" width="5.85546875" style="54" customWidth="1"/>
    <col min="3" max="3" width="12.140625" style="3" customWidth="1"/>
    <col min="4" max="4" width="46.85546875" style="3" customWidth="1"/>
    <col min="5" max="5" width="12.28515625" style="3" customWidth="1"/>
    <col min="6" max="6" width="11.85546875" style="3" customWidth="1"/>
    <col min="7" max="7" width="10.140625" style="3" customWidth="1"/>
    <col min="8" max="8" width="9.140625" style="3" customWidth="1"/>
    <col min="9" max="9" width="11.7109375" style="3" customWidth="1"/>
    <col min="10" max="10" width="11" style="3" customWidth="1"/>
    <col min="11" max="11" width="10.7109375" style="3" customWidth="1"/>
    <col min="12" max="12" width="9.5703125" style="3" customWidth="1"/>
    <col min="13" max="13" width="6.28515625" style="3" customWidth="1"/>
    <col min="14" max="15" width="10.5703125" style="58" customWidth="1"/>
    <col min="16" max="16" width="16.7109375" style="58" customWidth="1"/>
    <col min="17" max="17" width="10.5703125" style="58" customWidth="1"/>
    <col min="18" max="18" width="62.7109375" style="4" customWidth="1"/>
    <col min="19" max="33" width="9.140625" style="1" customWidth="1"/>
    <col min="34" max="70" width="9.140625" style="1"/>
    <col min="71" max="82" width="9.140625" style="2"/>
    <col min="83" max="241" width="9.140625" style="3"/>
    <col min="242" max="242" width="7.85546875" style="3" customWidth="1"/>
    <col min="243" max="243" width="4.7109375" style="3" customWidth="1"/>
    <col min="244" max="244" width="12.140625" style="3" customWidth="1"/>
    <col min="245" max="245" width="44.140625" style="3" customWidth="1"/>
    <col min="246" max="246" width="9.7109375" style="3" customWidth="1"/>
    <col min="247" max="247" width="10" style="3" customWidth="1"/>
    <col min="248" max="248" width="10.140625" style="3" customWidth="1"/>
    <col min="249" max="249" width="9.140625" style="3"/>
    <col min="250" max="250" width="11.7109375" style="3" customWidth="1"/>
    <col min="251" max="251" width="10.140625" style="3" customWidth="1"/>
    <col min="252" max="252" width="11" style="3" customWidth="1"/>
    <col min="253" max="253" width="10.7109375" style="3" customWidth="1"/>
    <col min="254" max="254" width="9.5703125" style="3" customWidth="1"/>
    <col min="255" max="255" width="5.7109375" style="3" customWidth="1"/>
    <col min="256" max="256" width="13" style="3" customWidth="1"/>
    <col min="257" max="257" width="9.7109375" style="3" customWidth="1"/>
    <col min="258" max="258" width="13" style="3" customWidth="1"/>
    <col min="259" max="259" width="16.7109375" style="3" customWidth="1"/>
    <col min="260" max="260" width="11.7109375" style="3" customWidth="1"/>
    <col min="261" max="261" width="48.28515625" style="3" customWidth="1"/>
    <col min="262" max="264" width="17.85546875" style="3" customWidth="1"/>
    <col min="265" max="265" width="18.7109375" style="3" customWidth="1"/>
    <col min="266" max="497" width="9.140625" style="3"/>
    <col min="498" max="498" width="7.85546875" style="3" customWidth="1"/>
    <col min="499" max="499" width="4.7109375" style="3" customWidth="1"/>
    <col min="500" max="500" width="12.140625" style="3" customWidth="1"/>
    <col min="501" max="501" width="44.140625" style="3" customWidth="1"/>
    <col min="502" max="502" width="9.7109375" style="3" customWidth="1"/>
    <col min="503" max="503" width="10" style="3" customWidth="1"/>
    <col min="504" max="504" width="10.140625" style="3" customWidth="1"/>
    <col min="505" max="505" width="9.140625" style="3"/>
    <col min="506" max="506" width="11.7109375" style="3" customWidth="1"/>
    <col min="507" max="507" width="10.140625" style="3" customWidth="1"/>
    <col min="508" max="508" width="11" style="3" customWidth="1"/>
    <col min="509" max="509" width="10.7109375" style="3" customWidth="1"/>
    <col min="510" max="510" width="9.5703125" style="3" customWidth="1"/>
    <col min="511" max="511" width="5.7109375" style="3" customWidth="1"/>
    <col min="512" max="512" width="13" style="3" customWidth="1"/>
    <col min="513" max="513" width="9.7109375" style="3" customWidth="1"/>
    <col min="514" max="514" width="13" style="3" customWidth="1"/>
    <col min="515" max="515" width="16.7109375" style="3" customWidth="1"/>
    <col min="516" max="516" width="11.7109375" style="3" customWidth="1"/>
    <col min="517" max="517" width="48.28515625" style="3" customWidth="1"/>
    <col min="518" max="520" width="17.85546875" style="3" customWidth="1"/>
    <col min="521" max="521" width="18.7109375" style="3" customWidth="1"/>
    <col min="522" max="753" width="9.140625" style="3"/>
    <col min="754" max="754" width="7.85546875" style="3" customWidth="1"/>
    <col min="755" max="755" width="4.7109375" style="3" customWidth="1"/>
    <col min="756" max="756" width="12.140625" style="3" customWidth="1"/>
    <col min="757" max="757" width="44.140625" style="3" customWidth="1"/>
    <col min="758" max="758" width="9.7109375" style="3" customWidth="1"/>
    <col min="759" max="759" width="10" style="3" customWidth="1"/>
    <col min="760" max="760" width="10.140625" style="3" customWidth="1"/>
    <col min="761" max="761" width="9.140625" style="3"/>
    <col min="762" max="762" width="11.7109375" style="3" customWidth="1"/>
    <col min="763" max="763" width="10.140625" style="3" customWidth="1"/>
    <col min="764" max="764" width="11" style="3" customWidth="1"/>
    <col min="765" max="765" width="10.7109375" style="3" customWidth="1"/>
    <col min="766" max="766" width="9.5703125" style="3" customWidth="1"/>
    <col min="767" max="767" width="5.7109375" style="3" customWidth="1"/>
    <col min="768" max="768" width="13" style="3" customWidth="1"/>
    <col min="769" max="769" width="9.7109375" style="3" customWidth="1"/>
    <col min="770" max="770" width="13" style="3" customWidth="1"/>
    <col min="771" max="771" width="16.7109375" style="3" customWidth="1"/>
    <col min="772" max="772" width="11.7109375" style="3" customWidth="1"/>
    <col min="773" max="773" width="48.28515625" style="3" customWidth="1"/>
    <col min="774" max="776" width="17.85546875" style="3" customWidth="1"/>
    <col min="777" max="777" width="18.7109375" style="3" customWidth="1"/>
    <col min="778" max="1009" width="9.140625" style="3"/>
    <col min="1010" max="1010" width="7.85546875" style="3" customWidth="1"/>
    <col min="1011" max="1011" width="4.7109375" style="3" customWidth="1"/>
    <col min="1012" max="1012" width="12.140625" style="3" customWidth="1"/>
    <col min="1013" max="1013" width="44.140625" style="3" customWidth="1"/>
    <col min="1014" max="1014" width="9.7109375" style="3" customWidth="1"/>
    <col min="1015" max="1015" width="10" style="3" customWidth="1"/>
    <col min="1016" max="1016" width="10.140625" style="3" customWidth="1"/>
    <col min="1017" max="1017" width="9.140625" style="3"/>
    <col min="1018" max="1018" width="11.7109375" style="3" customWidth="1"/>
    <col min="1019" max="1019" width="10.140625" style="3" customWidth="1"/>
    <col min="1020" max="1020" width="11" style="3" customWidth="1"/>
    <col min="1021" max="1021" width="10.7109375" style="3" customWidth="1"/>
    <col min="1022" max="1022" width="9.5703125" style="3" customWidth="1"/>
    <col min="1023" max="1023" width="5.7109375" style="3" customWidth="1"/>
    <col min="1024" max="1024" width="13" style="3" customWidth="1"/>
    <col min="1025" max="1025" width="9.7109375" style="3" customWidth="1"/>
    <col min="1026" max="1026" width="13" style="3" customWidth="1"/>
    <col min="1027" max="1027" width="16.7109375" style="3" customWidth="1"/>
    <col min="1028" max="1028" width="11.7109375" style="3" customWidth="1"/>
    <col min="1029" max="1029" width="48.28515625" style="3" customWidth="1"/>
    <col min="1030" max="1032" width="17.85546875" style="3" customWidth="1"/>
    <col min="1033" max="1033" width="18.7109375" style="3" customWidth="1"/>
    <col min="1034" max="1265" width="9.140625" style="3"/>
    <col min="1266" max="1266" width="7.85546875" style="3" customWidth="1"/>
    <col min="1267" max="1267" width="4.7109375" style="3" customWidth="1"/>
    <col min="1268" max="1268" width="12.140625" style="3" customWidth="1"/>
    <col min="1269" max="1269" width="44.140625" style="3" customWidth="1"/>
    <col min="1270" max="1270" width="9.7109375" style="3" customWidth="1"/>
    <col min="1271" max="1271" width="10" style="3" customWidth="1"/>
    <col min="1272" max="1272" width="10.140625" style="3" customWidth="1"/>
    <col min="1273" max="1273" width="9.140625" style="3"/>
    <col min="1274" max="1274" width="11.7109375" style="3" customWidth="1"/>
    <col min="1275" max="1275" width="10.140625" style="3" customWidth="1"/>
    <col min="1276" max="1276" width="11" style="3" customWidth="1"/>
    <col min="1277" max="1277" width="10.7109375" style="3" customWidth="1"/>
    <col min="1278" max="1278" width="9.5703125" style="3" customWidth="1"/>
    <col min="1279" max="1279" width="5.7109375" style="3" customWidth="1"/>
    <col min="1280" max="1280" width="13" style="3" customWidth="1"/>
    <col min="1281" max="1281" width="9.7109375" style="3" customWidth="1"/>
    <col min="1282" max="1282" width="13" style="3" customWidth="1"/>
    <col min="1283" max="1283" width="16.7109375" style="3" customWidth="1"/>
    <col min="1284" max="1284" width="11.7109375" style="3" customWidth="1"/>
    <col min="1285" max="1285" width="48.28515625" style="3" customWidth="1"/>
    <col min="1286" max="1288" width="17.85546875" style="3" customWidth="1"/>
    <col min="1289" max="1289" width="18.7109375" style="3" customWidth="1"/>
    <col min="1290" max="1521" width="9.140625" style="3"/>
    <col min="1522" max="1522" width="7.85546875" style="3" customWidth="1"/>
    <col min="1523" max="1523" width="4.7109375" style="3" customWidth="1"/>
    <col min="1524" max="1524" width="12.140625" style="3" customWidth="1"/>
    <col min="1525" max="1525" width="44.140625" style="3" customWidth="1"/>
    <col min="1526" max="1526" width="9.7109375" style="3" customWidth="1"/>
    <col min="1527" max="1527" width="10" style="3" customWidth="1"/>
    <col min="1528" max="1528" width="10.140625" style="3" customWidth="1"/>
    <col min="1529" max="1529" width="9.140625" style="3"/>
    <col min="1530" max="1530" width="11.7109375" style="3" customWidth="1"/>
    <col min="1531" max="1531" width="10.140625" style="3" customWidth="1"/>
    <col min="1532" max="1532" width="11" style="3" customWidth="1"/>
    <col min="1533" max="1533" width="10.7109375" style="3" customWidth="1"/>
    <col min="1534" max="1534" width="9.5703125" style="3" customWidth="1"/>
    <col min="1535" max="1535" width="5.7109375" style="3" customWidth="1"/>
    <col min="1536" max="1536" width="13" style="3" customWidth="1"/>
    <col min="1537" max="1537" width="9.7109375" style="3" customWidth="1"/>
    <col min="1538" max="1538" width="13" style="3" customWidth="1"/>
    <col min="1539" max="1539" width="16.7109375" style="3" customWidth="1"/>
    <col min="1540" max="1540" width="11.7109375" style="3" customWidth="1"/>
    <col min="1541" max="1541" width="48.28515625" style="3" customWidth="1"/>
    <col min="1542" max="1544" width="17.85546875" style="3" customWidth="1"/>
    <col min="1545" max="1545" width="18.7109375" style="3" customWidth="1"/>
    <col min="1546" max="1777" width="9.140625" style="3"/>
    <col min="1778" max="1778" width="7.85546875" style="3" customWidth="1"/>
    <col min="1779" max="1779" width="4.7109375" style="3" customWidth="1"/>
    <col min="1780" max="1780" width="12.140625" style="3" customWidth="1"/>
    <col min="1781" max="1781" width="44.140625" style="3" customWidth="1"/>
    <col min="1782" max="1782" width="9.7109375" style="3" customWidth="1"/>
    <col min="1783" max="1783" width="10" style="3" customWidth="1"/>
    <col min="1784" max="1784" width="10.140625" style="3" customWidth="1"/>
    <col min="1785" max="1785" width="9.140625" style="3"/>
    <col min="1786" max="1786" width="11.7109375" style="3" customWidth="1"/>
    <col min="1787" max="1787" width="10.140625" style="3" customWidth="1"/>
    <col min="1788" max="1788" width="11" style="3" customWidth="1"/>
    <col min="1789" max="1789" width="10.7109375" style="3" customWidth="1"/>
    <col min="1790" max="1790" width="9.5703125" style="3" customWidth="1"/>
    <col min="1791" max="1791" width="5.7109375" style="3" customWidth="1"/>
    <col min="1792" max="1792" width="13" style="3" customWidth="1"/>
    <col min="1793" max="1793" width="9.7109375" style="3" customWidth="1"/>
    <col min="1794" max="1794" width="13" style="3" customWidth="1"/>
    <col min="1795" max="1795" width="16.7109375" style="3" customWidth="1"/>
    <col min="1796" max="1796" width="11.7109375" style="3" customWidth="1"/>
    <col min="1797" max="1797" width="48.28515625" style="3" customWidth="1"/>
    <col min="1798" max="1800" width="17.85546875" style="3" customWidth="1"/>
    <col min="1801" max="1801" width="18.7109375" style="3" customWidth="1"/>
    <col min="1802" max="2033" width="9.140625" style="3"/>
    <col min="2034" max="2034" width="7.85546875" style="3" customWidth="1"/>
    <col min="2035" max="2035" width="4.7109375" style="3" customWidth="1"/>
    <col min="2036" max="2036" width="12.140625" style="3" customWidth="1"/>
    <col min="2037" max="2037" width="44.140625" style="3" customWidth="1"/>
    <col min="2038" max="2038" width="9.7109375" style="3" customWidth="1"/>
    <col min="2039" max="2039" width="10" style="3" customWidth="1"/>
    <col min="2040" max="2040" width="10.140625" style="3" customWidth="1"/>
    <col min="2041" max="2041" width="9.140625" style="3"/>
    <col min="2042" max="2042" width="11.7109375" style="3" customWidth="1"/>
    <col min="2043" max="2043" width="10.140625" style="3" customWidth="1"/>
    <col min="2044" max="2044" width="11" style="3" customWidth="1"/>
    <col min="2045" max="2045" width="10.7109375" style="3" customWidth="1"/>
    <col min="2046" max="2046" width="9.5703125" style="3" customWidth="1"/>
    <col min="2047" max="2047" width="5.7109375" style="3" customWidth="1"/>
    <col min="2048" max="2048" width="13" style="3" customWidth="1"/>
    <col min="2049" max="2049" width="9.7109375" style="3" customWidth="1"/>
    <col min="2050" max="2050" width="13" style="3" customWidth="1"/>
    <col min="2051" max="2051" width="16.7109375" style="3" customWidth="1"/>
    <col min="2052" max="2052" width="11.7109375" style="3" customWidth="1"/>
    <col min="2053" max="2053" width="48.28515625" style="3" customWidth="1"/>
    <col min="2054" max="2056" width="17.85546875" style="3" customWidth="1"/>
    <col min="2057" max="2057" width="18.7109375" style="3" customWidth="1"/>
    <col min="2058" max="2289" width="9.140625" style="3"/>
    <col min="2290" max="2290" width="7.85546875" style="3" customWidth="1"/>
    <col min="2291" max="2291" width="4.7109375" style="3" customWidth="1"/>
    <col min="2292" max="2292" width="12.140625" style="3" customWidth="1"/>
    <col min="2293" max="2293" width="44.140625" style="3" customWidth="1"/>
    <col min="2294" max="2294" width="9.7109375" style="3" customWidth="1"/>
    <col min="2295" max="2295" width="10" style="3" customWidth="1"/>
    <col min="2296" max="2296" width="10.140625" style="3" customWidth="1"/>
    <col min="2297" max="2297" width="9.140625" style="3"/>
    <col min="2298" max="2298" width="11.7109375" style="3" customWidth="1"/>
    <col min="2299" max="2299" width="10.140625" style="3" customWidth="1"/>
    <col min="2300" max="2300" width="11" style="3" customWidth="1"/>
    <col min="2301" max="2301" width="10.7109375" style="3" customWidth="1"/>
    <col min="2302" max="2302" width="9.5703125" style="3" customWidth="1"/>
    <col min="2303" max="2303" width="5.7109375" style="3" customWidth="1"/>
    <col min="2304" max="2304" width="13" style="3" customWidth="1"/>
    <col min="2305" max="2305" width="9.7109375" style="3" customWidth="1"/>
    <col min="2306" max="2306" width="13" style="3" customWidth="1"/>
    <col min="2307" max="2307" width="16.7109375" style="3" customWidth="1"/>
    <col min="2308" max="2308" width="11.7109375" style="3" customWidth="1"/>
    <col min="2309" max="2309" width="48.28515625" style="3" customWidth="1"/>
    <col min="2310" max="2312" width="17.85546875" style="3" customWidth="1"/>
    <col min="2313" max="2313" width="18.7109375" style="3" customWidth="1"/>
    <col min="2314" max="2545" width="9.140625" style="3"/>
    <col min="2546" max="2546" width="7.85546875" style="3" customWidth="1"/>
    <col min="2547" max="2547" width="4.7109375" style="3" customWidth="1"/>
    <col min="2548" max="2548" width="12.140625" style="3" customWidth="1"/>
    <col min="2549" max="2549" width="44.140625" style="3" customWidth="1"/>
    <col min="2550" max="2550" width="9.7109375" style="3" customWidth="1"/>
    <col min="2551" max="2551" width="10" style="3" customWidth="1"/>
    <col min="2552" max="2552" width="10.140625" style="3" customWidth="1"/>
    <col min="2553" max="2553" width="9.140625" style="3"/>
    <col min="2554" max="2554" width="11.7109375" style="3" customWidth="1"/>
    <col min="2555" max="2555" width="10.140625" style="3" customWidth="1"/>
    <col min="2556" max="2556" width="11" style="3" customWidth="1"/>
    <col min="2557" max="2557" width="10.7109375" style="3" customWidth="1"/>
    <col min="2558" max="2558" width="9.5703125" style="3" customWidth="1"/>
    <col min="2559" max="2559" width="5.7109375" style="3" customWidth="1"/>
    <col min="2560" max="2560" width="13" style="3" customWidth="1"/>
    <col min="2561" max="2561" width="9.7109375" style="3" customWidth="1"/>
    <col min="2562" max="2562" width="13" style="3" customWidth="1"/>
    <col min="2563" max="2563" width="16.7109375" style="3" customWidth="1"/>
    <col min="2564" max="2564" width="11.7109375" style="3" customWidth="1"/>
    <col min="2565" max="2565" width="48.28515625" style="3" customWidth="1"/>
    <col min="2566" max="2568" width="17.85546875" style="3" customWidth="1"/>
    <col min="2569" max="2569" width="18.7109375" style="3" customWidth="1"/>
    <col min="2570" max="2801" width="9.140625" style="3"/>
    <col min="2802" max="2802" width="7.85546875" style="3" customWidth="1"/>
    <col min="2803" max="2803" width="4.7109375" style="3" customWidth="1"/>
    <col min="2804" max="2804" width="12.140625" style="3" customWidth="1"/>
    <col min="2805" max="2805" width="44.140625" style="3" customWidth="1"/>
    <col min="2806" max="2806" width="9.7109375" style="3" customWidth="1"/>
    <col min="2807" max="2807" width="10" style="3" customWidth="1"/>
    <col min="2808" max="2808" width="10.140625" style="3" customWidth="1"/>
    <col min="2809" max="2809" width="9.140625" style="3"/>
    <col min="2810" max="2810" width="11.7109375" style="3" customWidth="1"/>
    <col min="2811" max="2811" width="10.140625" style="3" customWidth="1"/>
    <col min="2812" max="2812" width="11" style="3" customWidth="1"/>
    <col min="2813" max="2813" width="10.7109375" style="3" customWidth="1"/>
    <col min="2814" max="2814" width="9.5703125" style="3" customWidth="1"/>
    <col min="2815" max="2815" width="5.7109375" style="3" customWidth="1"/>
    <col min="2816" max="2816" width="13" style="3" customWidth="1"/>
    <col min="2817" max="2817" width="9.7109375" style="3" customWidth="1"/>
    <col min="2818" max="2818" width="13" style="3" customWidth="1"/>
    <col min="2819" max="2819" width="16.7109375" style="3" customWidth="1"/>
    <col min="2820" max="2820" width="11.7109375" style="3" customWidth="1"/>
    <col min="2821" max="2821" width="48.28515625" style="3" customWidth="1"/>
    <col min="2822" max="2824" width="17.85546875" style="3" customWidth="1"/>
    <col min="2825" max="2825" width="18.7109375" style="3" customWidth="1"/>
    <col min="2826" max="3057" width="9.140625" style="3"/>
    <col min="3058" max="3058" width="7.85546875" style="3" customWidth="1"/>
    <col min="3059" max="3059" width="4.7109375" style="3" customWidth="1"/>
    <col min="3060" max="3060" width="12.140625" style="3" customWidth="1"/>
    <col min="3061" max="3061" width="44.140625" style="3" customWidth="1"/>
    <col min="3062" max="3062" width="9.7109375" style="3" customWidth="1"/>
    <col min="3063" max="3063" width="10" style="3" customWidth="1"/>
    <col min="3064" max="3064" width="10.140625" style="3" customWidth="1"/>
    <col min="3065" max="3065" width="9.140625" style="3"/>
    <col min="3066" max="3066" width="11.7109375" style="3" customWidth="1"/>
    <col min="3067" max="3067" width="10.140625" style="3" customWidth="1"/>
    <col min="3068" max="3068" width="11" style="3" customWidth="1"/>
    <col min="3069" max="3069" width="10.7109375" style="3" customWidth="1"/>
    <col min="3070" max="3070" width="9.5703125" style="3" customWidth="1"/>
    <col min="3071" max="3071" width="5.7109375" style="3" customWidth="1"/>
    <col min="3072" max="3072" width="13" style="3" customWidth="1"/>
    <col min="3073" max="3073" width="9.7109375" style="3" customWidth="1"/>
    <col min="3074" max="3074" width="13" style="3" customWidth="1"/>
    <col min="3075" max="3075" width="16.7109375" style="3" customWidth="1"/>
    <col min="3076" max="3076" width="11.7109375" style="3" customWidth="1"/>
    <col min="3077" max="3077" width="48.28515625" style="3" customWidth="1"/>
    <col min="3078" max="3080" width="17.85546875" style="3" customWidth="1"/>
    <col min="3081" max="3081" width="18.7109375" style="3" customWidth="1"/>
    <col min="3082" max="3313" width="9.140625" style="3"/>
    <col min="3314" max="3314" width="7.85546875" style="3" customWidth="1"/>
    <col min="3315" max="3315" width="4.7109375" style="3" customWidth="1"/>
    <col min="3316" max="3316" width="12.140625" style="3" customWidth="1"/>
    <col min="3317" max="3317" width="44.140625" style="3" customWidth="1"/>
    <col min="3318" max="3318" width="9.7109375" style="3" customWidth="1"/>
    <col min="3319" max="3319" width="10" style="3" customWidth="1"/>
    <col min="3320" max="3320" width="10.140625" style="3" customWidth="1"/>
    <col min="3321" max="3321" width="9.140625" style="3"/>
    <col min="3322" max="3322" width="11.7109375" style="3" customWidth="1"/>
    <col min="3323" max="3323" width="10.140625" style="3" customWidth="1"/>
    <col min="3324" max="3324" width="11" style="3" customWidth="1"/>
    <col min="3325" max="3325" width="10.7109375" style="3" customWidth="1"/>
    <col min="3326" max="3326" width="9.5703125" style="3" customWidth="1"/>
    <col min="3327" max="3327" width="5.7109375" style="3" customWidth="1"/>
    <col min="3328" max="3328" width="13" style="3" customWidth="1"/>
    <col min="3329" max="3329" width="9.7109375" style="3" customWidth="1"/>
    <col min="3330" max="3330" width="13" style="3" customWidth="1"/>
    <col min="3331" max="3331" width="16.7109375" style="3" customWidth="1"/>
    <col min="3332" max="3332" width="11.7109375" style="3" customWidth="1"/>
    <col min="3333" max="3333" width="48.28515625" style="3" customWidth="1"/>
    <col min="3334" max="3336" width="17.85546875" style="3" customWidth="1"/>
    <col min="3337" max="3337" width="18.7109375" style="3" customWidth="1"/>
    <col min="3338" max="3569" width="9.140625" style="3"/>
    <col min="3570" max="3570" width="7.85546875" style="3" customWidth="1"/>
    <col min="3571" max="3571" width="4.7109375" style="3" customWidth="1"/>
    <col min="3572" max="3572" width="12.140625" style="3" customWidth="1"/>
    <col min="3573" max="3573" width="44.140625" style="3" customWidth="1"/>
    <col min="3574" max="3574" width="9.7109375" style="3" customWidth="1"/>
    <col min="3575" max="3575" width="10" style="3" customWidth="1"/>
    <col min="3576" max="3576" width="10.140625" style="3" customWidth="1"/>
    <col min="3577" max="3577" width="9.140625" style="3"/>
    <col min="3578" max="3578" width="11.7109375" style="3" customWidth="1"/>
    <col min="3579" max="3579" width="10.140625" style="3" customWidth="1"/>
    <col min="3580" max="3580" width="11" style="3" customWidth="1"/>
    <col min="3581" max="3581" width="10.7109375" style="3" customWidth="1"/>
    <col min="3582" max="3582" width="9.5703125" style="3" customWidth="1"/>
    <col min="3583" max="3583" width="5.7109375" style="3" customWidth="1"/>
    <col min="3584" max="3584" width="13" style="3" customWidth="1"/>
    <col min="3585" max="3585" width="9.7109375" style="3" customWidth="1"/>
    <col min="3586" max="3586" width="13" style="3" customWidth="1"/>
    <col min="3587" max="3587" width="16.7109375" style="3" customWidth="1"/>
    <col min="3588" max="3588" width="11.7109375" style="3" customWidth="1"/>
    <col min="3589" max="3589" width="48.28515625" style="3" customWidth="1"/>
    <col min="3590" max="3592" width="17.85546875" style="3" customWidth="1"/>
    <col min="3593" max="3593" width="18.7109375" style="3" customWidth="1"/>
    <col min="3594" max="3825" width="9.140625" style="3"/>
    <col min="3826" max="3826" width="7.85546875" style="3" customWidth="1"/>
    <col min="3827" max="3827" width="4.7109375" style="3" customWidth="1"/>
    <col min="3828" max="3828" width="12.140625" style="3" customWidth="1"/>
    <col min="3829" max="3829" width="44.140625" style="3" customWidth="1"/>
    <col min="3830" max="3830" width="9.7109375" style="3" customWidth="1"/>
    <col min="3831" max="3831" width="10" style="3" customWidth="1"/>
    <col min="3832" max="3832" width="10.140625" style="3" customWidth="1"/>
    <col min="3833" max="3833" width="9.140625" style="3"/>
    <col min="3834" max="3834" width="11.7109375" style="3" customWidth="1"/>
    <col min="3835" max="3835" width="10.140625" style="3" customWidth="1"/>
    <col min="3836" max="3836" width="11" style="3" customWidth="1"/>
    <col min="3837" max="3837" width="10.7109375" style="3" customWidth="1"/>
    <col min="3838" max="3838" width="9.5703125" style="3" customWidth="1"/>
    <col min="3839" max="3839" width="5.7109375" style="3" customWidth="1"/>
    <col min="3840" max="3840" width="13" style="3" customWidth="1"/>
    <col min="3841" max="3841" width="9.7109375" style="3" customWidth="1"/>
    <col min="3842" max="3842" width="13" style="3" customWidth="1"/>
    <col min="3843" max="3843" width="16.7109375" style="3" customWidth="1"/>
    <col min="3844" max="3844" width="11.7109375" style="3" customWidth="1"/>
    <col min="3845" max="3845" width="48.28515625" style="3" customWidth="1"/>
    <col min="3846" max="3848" width="17.85546875" style="3" customWidth="1"/>
    <col min="3849" max="3849" width="18.7109375" style="3" customWidth="1"/>
    <col min="3850" max="4081" width="9.140625" style="3"/>
    <col min="4082" max="4082" width="7.85546875" style="3" customWidth="1"/>
    <col min="4083" max="4083" width="4.7109375" style="3" customWidth="1"/>
    <col min="4084" max="4084" width="12.140625" style="3" customWidth="1"/>
    <col min="4085" max="4085" width="44.140625" style="3" customWidth="1"/>
    <col min="4086" max="4086" width="9.7109375" style="3" customWidth="1"/>
    <col min="4087" max="4087" width="10" style="3" customWidth="1"/>
    <col min="4088" max="4088" width="10.140625" style="3" customWidth="1"/>
    <col min="4089" max="4089" width="9.140625" style="3"/>
    <col min="4090" max="4090" width="11.7109375" style="3" customWidth="1"/>
    <col min="4091" max="4091" width="10.140625" style="3" customWidth="1"/>
    <col min="4092" max="4092" width="11" style="3" customWidth="1"/>
    <col min="4093" max="4093" width="10.7109375" style="3" customWidth="1"/>
    <col min="4094" max="4094" width="9.5703125" style="3" customWidth="1"/>
    <col min="4095" max="4095" width="5.7109375" style="3" customWidth="1"/>
    <col min="4096" max="4096" width="13" style="3" customWidth="1"/>
    <col min="4097" max="4097" width="9.7109375" style="3" customWidth="1"/>
    <col min="4098" max="4098" width="13" style="3" customWidth="1"/>
    <col min="4099" max="4099" width="16.7109375" style="3" customWidth="1"/>
    <col min="4100" max="4100" width="11.7109375" style="3" customWidth="1"/>
    <col min="4101" max="4101" width="48.28515625" style="3" customWidth="1"/>
    <col min="4102" max="4104" width="17.85546875" style="3" customWidth="1"/>
    <col min="4105" max="4105" width="18.7109375" style="3" customWidth="1"/>
    <col min="4106" max="4337" width="9.140625" style="3"/>
    <col min="4338" max="4338" width="7.85546875" style="3" customWidth="1"/>
    <col min="4339" max="4339" width="4.7109375" style="3" customWidth="1"/>
    <col min="4340" max="4340" width="12.140625" style="3" customWidth="1"/>
    <col min="4341" max="4341" width="44.140625" style="3" customWidth="1"/>
    <col min="4342" max="4342" width="9.7109375" style="3" customWidth="1"/>
    <col min="4343" max="4343" width="10" style="3" customWidth="1"/>
    <col min="4344" max="4344" width="10.140625" style="3" customWidth="1"/>
    <col min="4345" max="4345" width="9.140625" style="3"/>
    <col min="4346" max="4346" width="11.7109375" style="3" customWidth="1"/>
    <col min="4347" max="4347" width="10.140625" style="3" customWidth="1"/>
    <col min="4348" max="4348" width="11" style="3" customWidth="1"/>
    <col min="4349" max="4349" width="10.7109375" style="3" customWidth="1"/>
    <col min="4350" max="4350" width="9.5703125" style="3" customWidth="1"/>
    <col min="4351" max="4351" width="5.7109375" style="3" customWidth="1"/>
    <col min="4352" max="4352" width="13" style="3" customWidth="1"/>
    <col min="4353" max="4353" width="9.7109375" style="3" customWidth="1"/>
    <col min="4354" max="4354" width="13" style="3" customWidth="1"/>
    <col min="4355" max="4355" width="16.7109375" style="3" customWidth="1"/>
    <col min="4356" max="4356" width="11.7109375" style="3" customWidth="1"/>
    <col min="4357" max="4357" width="48.28515625" style="3" customWidth="1"/>
    <col min="4358" max="4360" width="17.85546875" style="3" customWidth="1"/>
    <col min="4361" max="4361" width="18.7109375" style="3" customWidth="1"/>
    <col min="4362" max="4593" width="9.140625" style="3"/>
    <col min="4594" max="4594" width="7.85546875" style="3" customWidth="1"/>
    <col min="4595" max="4595" width="4.7109375" style="3" customWidth="1"/>
    <col min="4596" max="4596" width="12.140625" style="3" customWidth="1"/>
    <col min="4597" max="4597" width="44.140625" style="3" customWidth="1"/>
    <col min="4598" max="4598" width="9.7109375" style="3" customWidth="1"/>
    <col min="4599" max="4599" width="10" style="3" customWidth="1"/>
    <col min="4600" max="4600" width="10.140625" style="3" customWidth="1"/>
    <col min="4601" max="4601" width="9.140625" style="3"/>
    <col min="4602" max="4602" width="11.7109375" style="3" customWidth="1"/>
    <col min="4603" max="4603" width="10.140625" style="3" customWidth="1"/>
    <col min="4604" max="4604" width="11" style="3" customWidth="1"/>
    <col min="4605" max="4605" width="10.7109375" style="3" customWidth="1"/>
    <col min="4606" max="4606" width="9.5703125" style="3" customWidth="1"/>
    <col min="4607" max="4607" width="5.7109375" style="3" customWidth="1"/>
    <col min="4608" max="4608" width="13" style="3" customWidth="1"/>
    <col min="4609" max="4609" width="9.7109375" style="3" customWidth="1"/>
    <col min="4610" max="4610" width="13" style="3" customWidth="1"/>
    <col min="4611" max="4611" width="16.7109375" style="3" customWidth="1"/>
    <col min="4612" max="4612" width="11.7109375" style="3" customWidth="1"/>
    <col min="4613" max="4613" width="48.28515625" style="3" customWidth="1"/>
    <col min="4614" max="4616" width="17.85546875" style="3" customWidth="1"/>
    <col min="4617" max="4617" width="18.7109375" style="3" customWidth="1"/>
    <col min="4618" max="4849" width="9.140625" style="3"/>
    <col min="4850" max="4850" width="7.85546875" style="3" customWidth="1"/>
    <col min="4851" max="4851" width="4.7109375" style="3" customWidth="1"/>
    <col min="4852" max="4852" width="12.140625" style="3" customWidth="1"/>
    <col min="4853" max="4853" width="44.140625" style="3" customWidth="1"/>
    <col min="4854" max="4854" width="9.7109375" style="3" customWidth="1"/>
    <col min="4855" max="4855" width="10" style="3" customWidth="1"/>
    <col min="4856" max="4856" width="10.140625" style="3" customWidth="1"/>
    <col min="4857" max="4857" width="9.140625" style="3"/>
    <col min="4858" max="4858" width="11.7109375" style="3" customWidth="1"/>
    <col min="4859" max="4859" width="10.140625" style="3" customWidth="1"/>
    <col min="4860" max="4860" width="11" style="3" customWidth="1"/>
    <col min="4861" max="4861" width="10.7109375" style="3" customWidth="1"/>
    <col min="4862" max="4862" width="9.5703125" style="3" customWidth="1"/>
    <col min="4863" max="4863" width="5.7109375" style="3" customWidth="1"/>
    <col min="4864" max="4864" width="13" style="3" customWidth="1"/>
    <col min="4865" max="4865" width="9.7109375" style="3" customWidth="1"/>
    <col min="4866" max="4866" width="13" style="3" customWidth="1"/>
    <col min="4867" max="4867" width="16.7109375" style="3" customWidth="1"/>
    <col min="4868" max="4868" width="11.7109375" style="3" customWidth="1"/>
    <col min="4869" max="4869" width="48.28515625" style="3" customWidth="1"/>
    <col min="4870" max="4872" width="17.85546875" style="3" customWidth="1"/>
    <col min="4873" max="4873" width="18.7109375" style="3" customWidth="1"/>
    <col min="4874" max="5105" width="9.140625" style="3"/>
    <col min="5106" max="5106" width="7.85546875" style="3" customWidth="1"/>
    <col min="5107" max="5107" width="4.7109375" style="3" customWidth="1"/>
    <col min="5108" max="5108" width="12.140625" style="3" customWidth="1"/>
    <col min="5109" max="5109" width="44.140625" style="3" customWidth="1"/>
    <col min="5110" max="5110" width="9.7109375" style="3" customWidth="1"/>
    <col min="5111" max="5111" width="10" style="3" customWidth="1"/>
    <col min="5112" max="5112" width="10.140625" style="3" customWidth="1"/>
    <col min="5113" max="5113" width="9.140625" style="3"/>
    <col min="5114" max="5114" width="11.7109375" style="3" customWidth="1"/>
    <col min="5115" max="5115" width="10.140625" style="3" customWidth="1"/>
    <col min="5116" max="5116" width="11" style="3" customWidth="1"/>
    <col min="5117" max="5117" width="10.7109375" style="3" customWidth="1"/>
    <col min="5118" max="5118" width="9.5703125" style="3" customWidth="1"/>
    <col min="5119" max="5119" width="5.7109375" style="3" customWidth="1"/>
    <col min="5120" max="5120" width="13" style="3" customWidth="1"/>
    <col min="5121" max="5121" width="9.7109375" style="3" customWidth="1"/>
    <col min="5122" max="5122" width="13" style="3" customWidth="1"/>
    <col min="5123" max="5123" width="16.7109375" style="3" customWidth="1"/>
    <col min="5124" max="5124" width="11.7109375" style="3" customWidth="1"/>
    <col min="5125" max="5125" width="48.28515625" style="3" customWidth="1"/>
    <col min="5126" max="5128" width="17.85546875" style="3" customWidth="1"/>
    <col min="5129" max="5129" width="18.7109375" style="3" customWidth="1"/>
    <col min="5130" max="5361" width="9.140625" style="3"/>
    <col min="5362" max="5362" width="7.85546875" style="3" customWidth="1"/>
    <col min="5363" max="5363" width="4.7109375" style="3" customWidth="1"/>
    <col min="5364" max="5364" width="12.140625" style="3" customWidth="1"/>
    <col min="5365" max="5365" width="44.140625" style="3" customWidth="1"/>
    <col min="5366" max="5366" width="9.7109375" style="3" customWidth="1"/>
    <col min="5367" max="5367" width="10" style="3" customWidth="1"/>
    <col min="5368" max="5368" width="10.140625" style="3" customWidth="1"/>
    <col min="5369" max="5369" width="9.140625" style="3"/>
    <col min="5370" max="5370" width="11.7109375" style="3" customWidth="1"/>
    <col min="5371" max="5371" width="10.140625" style="3" customWidth="1"/>
    <col min="5372" max="5372" width="11" style="3" customWidth="1"/>
    <col min="5373" max="5373" width="10.7109375" style="3" customWidth="1"/>
    <col min="5374" max="5374" width="9.5703125" style="3" customWidth="1"/>
    <col min="5375" max="5375" width="5.7109375" style="3" customWidth="1"/>
    <col min="5376" max="5376" width="13" style="3" customWidth="1"/>
    <col min="5377" max="5377" width="9.7109375" style="3" customWidth="1"/>
    <col min="5378" max="5378" width="13" style="3" customWidth="1"/>
    <col min="5379" max="5379" width="16.7109375" style="3" customWidth="1"/>
    <col min="5380" max="5380" width="11.7109375" style="3" customWidth="1"/>
    <col min="5381" max="5381" width="48.28515625" style="3" customWidth="1"/>
    <col min="5382" max="5384" width="17.85546875" style="3" customWidth="1"/>
    <col min="5385" max="5385" width="18.7109375" style="3" customWidth="1"/>
    <col min="5386" max="5617" width="9.140625" style="3"/>
    <col min="5618" max="5618" width="7.85546875" style="3" customWidth="1"/>
    <col min="5619" max="5619" width="4.7109375" style="3" customWidth="1"/>
    <col min="5620" max="5620" width="12.140625" style="3" customWidth="1"/>
    <col min="5621" max="5621" width="44.140625" style="3" customWidth="1"/>
    <col min="5622" max="5622" width="9.7109375" style="3" customWidth="1"/>
    <col min="5623" max="5623" width="10" style="3" customWidth="1"/>
    <col min="5624" max="5624" width="10.140625" style="3" customWidth="1"/>
    <col min="5625" max="5625" width="9.140625" style="3"/>
    <col min="5626" max="5626" width="11.7109375" style="3" customWidth="1"/>
    <col min="5627" max="5627" width="10.140625" style="3" customWidth="1"/>
    <col min="5628" max="5628" width="11" style="3" customWidth="1"/>
    <col min="5629" max="5629" width="10.7109375" style="3" customWidth="1"/>
    <col min="5630" max="5630" width="9.5703125" style="3" customWidth="1"/>
    <col min="5631" max="5631" width="5.7109375" style="3" customWidth="1"/>
    <col min="5632" max="5632" width="13" style="3" customWidth="1"/>
    <col min="5633" max="5633" width="9.7109375" style="3" customWidth="1"/>
    <col min="5634" max="5634" width="13" style="3" customWidth="1"/>
    <col min="5635" max="5635" width="16.7109375" style="3" customWidth="1"/>
    <col min="5636" max="5636" width="11.7109375" style="3" customWidth="1"/>
    <col min="5637" max="5637" width="48.28515625" style="3" customWidth="1"/>
    <col min="5638" max="5640" width="17.85546875" style="3" customWidth="1"/>
    <col min="5641" max="5641" width="18.7109375" style="3" customWidth="1"/>
    <col min="5642" max="5873" width="9.140625" style="3"/>
    <col min="5874" max="5874" width="7.85546875" style="3" customWidth="1"/>
    <col min="5875" max="5875" width="4.7109375" style="3" customWidth="1"/>
    <col min="5876" max="5876" width="12.140625" style="3" customWidth="1"/>
    <col min="5877" max="5877" width="44.140625" style="3" customWidth="1"/>
    <col min="5878" max="5878" width="9.7109375" style="3" customWidth="1"/>
    <col min="5879" max="5879" width="10" style="3" customWidth="1"/>
    <col min="5880" max="5880" width="10.140625" style="3" customWidth="1"/>
    <col min="5881" max="5881" width="9.140625" style="3"/>
    <col min="5882" max="5882" width="11.7109375" style="3" customWidth="1"/>
    <col min="5883" max="5883" width="10.140625" style="3" customWidth="1"/>
    <col min="5884" max="5884" width="11" style="3" customWidth="1"/>
    <col min="5885" max="5885" width="10.7109375" style="3" customWidth="1"/>
    <col min="5886" max="5886" width="9.5703125" style="3" customWidth="1"/>
    <col min="5887" max="5887" width="5.7109375" style="3" customWidth="1"/>
    <col min="5888" max="5888" width="13" style="3" customWidth="1"/>
    <col min="5889" max="5889" width="9.7109375" style="3" customWidth="1"/>
    <col min="5890" max="5890" width="13" style="3" customWidth="1"/>
    <col min="5891" max="5891" width="16.7109375" style="3" customWidth="1"/>
    <col min="5892" max="5892" width="11.7109375" style="3" customWidth="1"/>
    <col min="5893" max="5893" width="48.28515625" style="3" customWidth="1"/>
    <col min="5894" max="5896" width="17.85546875" style="3" customWidth="1"/>
    <col min="5897" max="5897" width="18.7109375" style="3" customWidth="1"/>
    <col min="5898" max="6129" width="9.140625" style="3"/>
    <col min="6130" max="6130" width="7.85546875" style="3" customWidth="1"/>
    <col min="6131" max="6131" width="4.7109375" style="3" customWidth="1"/>
    <col min="6132" max="6132" width="12.140625" style="3" customWidth="1"/>
    <col min="6133" max="6133" width="44.140625" style="3" customWidth="1"/>
    <col min="6134" max="6134" width="9.7109375" style="3" customWidth="1"/>
    <col min="6135" max="6135" width="10" style="3" customWidth="1"/>
    <col min="6136" max="6136" width="10.140625" style="3" customWidth="1"/>
    <col min="6137" max="6137" width="9.140625" style="3"/>
    <col min="6138" max="6138" width="11.7109375" style="3" customWidth="1"/>
    <col min="6139" max="6139" width="10.140625" style="3" customWidth="1"/>
    <col min="6140" max="6140" width="11" style="3" customWidth="1"/>
    <col min="6141" max="6141" width="10.7109375" style="3" customWidth="1"/>
    <col min="6142" max="6142" width="9.5703125" style="3" customWidth="1"/>
    <col min="6143" max="6143" width="5.7109375" style="3" customWidth="1"/>
    <col min="6144" max="6144" width="13" style="3" customWidth="1"/>
    <col min="6145" max="6145" width="9.7109375" style="3" customWidth="1"/>
    <col min="6146" max="6146" width="13" style="3" customWidth="1"/>
    <col min="6147" max="6147" width="16.7109375" style="3" customWidth="1"/>
    <col min="6148" max="6148" width="11.7109375" style="3" customWidth="1"/>
    <col min="6149" max="6149" width="48.28515625" style="3" customWidth="1"/>
    <col min="6150" max="6152" width="17.85546875" style="3" customWidth="1"/>
    <col min="6153" max="6153" width="18.7109375" style="3" customWidth="1"/>
    <col min="6154" max="6385" width="9.140625" style="3"/>
    <col min="6386" max="6386" width="7.85546875" style="3" customWidth="1"/>
    <col min="6387" max="6387" width="4.7109375" style="3" customWidth="1"/>
    <col min="6388" max="6388" width="12.140625" style="3" customWidth="1"/>
    <col min="6389" max="6389" width="44.140625" style="3" customWidth="1"/>
    <col min="6390" max="6390" width="9.7109375" style="3" customWidth="1"/>
    <col min="6391" max="6391" width="10" style="3" customWidth="1"/>
    <col min="6392" max="6392" width="10.140625" style="3" customWidth="1"/>
    <col min="6393" max="6393" width="9.140625" style="3"/>
    <col min="6394" max="6394" width="11.7109375" style="3" customWidth="1"/>
    <col min="6395" max="6395" width="10.140625" style="3" customWidth="1"/>
    <col min="6396" max="6396" width="11" style="3" customWidth="1"/>
    <col min="6397" max="6397" width="10.7109375" style="3" customWidth="1"/>
    <col min="6398" max="6398" width="9.5703125" style="3" customWidth="1"/>
    <col min="6399" max="6399" width="5.7109375" style="3" customWidth="1"/>
    <col min="6400" max="6400" width="13" style="3" customWidth="1"/>
    <col min="6401" max="6401" width="9.7109375" style="3" customWidth="1"/>
    <col min="6402" max="6402" width="13" style="3" customWidth="1"/>
    <col min="6403" max="6403" width="16.7109375" style="3" customWidth="1"/>
    <col min="6404" max="6404" width="11.7109375" style="3" customWidth="1"/>
    <col min="6405" max="6405" width="48.28515625" style="3" customWidth="1"/>
    <col min="6406" max="6408" width="17.85546875" style="3" customWidth="1"/>
    <col min="6409" max="6409" width="18.7109375" style="3" customWidth="1"/>
    <col min="6410" max="6641" width="9.140625" style="3"/>
    <col min="6642" max="6642" width="7.85546875" style="3" customWidth="1"/>
    <col min="6643" max="6643" width="4.7109375" style="3" customWidth="1"/>
    <col min="6644" max="6644" width="12.140625" style="3" customWidth="1"/>
    <col min="6645" max="6645" width="44.140625" style="3" customWidth="1"/>
    <col min="6646" max="6646" width="9.7109375" style="3" customWidth="1"/>
    <col min="6647" max="6647" width="10" style="3" customWidth="1"/>
    <col min="6648" max="6648" width="10.140625" style="3" customWidth="1"/>
    <col min="6649" max="6649" width="9.140625" style="3"/>
    <col min="6650" max="6650" width="11.7109375" style="3" customWidth="1"/>
    <col min="6651" max="6651" width="10.140625" style="3" customWidth="1"/>
    <col min="6652" max="6652" width="11" style="3" customWidth="1"/>
    <col min="6653" max="6653" width="10.7109375" style="3" customWidth="1"/>
    <col min="6654" max="6654" width="9.5703125" style="3" customWidth="1"/>
    <col min="6655" max="6655" width="5.7109375" style="3" customWidth="1"/>
    <col min="6656" max="6656" width="13" style="3" customWidth="1"/>
    <col min="6657" max="6657" width="9.7109375" style="3" customWidth="1"/>
    <col min="6658" max="6658" width="13" style="3" customWidth="1"/>
    <col min="6659" max="6659" width="16.7109375" style="3" customWidth="1"/>
    <col min="6660" max="6660" width="11.7109375" style="3" customWidth="1"/>
    <col min="6661" max="6661" width="48.28515625" style="3" customWidth="1"/>
    <col min="6662" max="6664" width="17.85546875" style="3" customWidth="1"/>
    <col min="6665" max="6665" width="18.7109375" style="3" customWidth="1"/>
    <col min="6666" max="6897" width="9.140625" style="3"/>
    <col min="6898" max="6898" width="7.85546875" style="3" customWidth="1"/>
    <col min="6899" max="6899" width="4.7109375" style="3" customWidth="1"/>
    <col min="6900" max="6900" width="12.140625" style="3" customWidth="1"/>
    <col min="6901" max="6901" width="44.140625" style="3" customWidth="1"/>
    <col min="6902" max="6902" width="9.7109375" style="3" customWidth="1"/>
    <col min="6903" max="6903" width="10" style="3" customWidth="1"/>
    <col min="6904" max="6904" width="10.140625" style="3" customWidth="1"/>
    <col min="6905" max="6905" width="9.140625" style="3"/>
    <col min="6906" max="6906" width="11.7109375" style="3" customWidth="1"/>
    <col min="6907" max="6907" width="10.140625" style="3" customWidth="1"/>
    <col min="6908" max="6908" width="11" style="3" customWidth="1"/>
    <col min="6909" max="6909" width="10.7109375" style="3" customWidth="1"/>
    <col min="6910" max="6910" width="9.5703125" style="3" customWidth="1"/>
    <col min="6911" max="6911" width="5.7109375" style="3" customWidth="1"/>
    <col min="6912" max="6912" width="13" style="3" customWidth="1"/>
    <col min="6913" max="6913" width="9.7109375" style="3" customWidth="1"/>
    <col min="6914" max="6914" width="13" style="3" customWidth="1"/>
    <col min="6915" max="6915" width="16.7109375" style="3" customWidth="1"/>
    <col min="6916" max="6916" width="11.7109375" style="3" customWidth="1"/>
    <col min="6917" max="6917" width="48.28515625" style="3" customWidth="1"/>
    <col min="6918" max="6920" width="17.85546875" style="3" customWidth="1"/>
    <col min="6921" max="6921" width="18.7109375" style="3" customWidth="1"/>
    <col min="6922" max="7153" width="9.140625" style="3"/>
    <col min="7154" max="7154" width="7.85546875" style="3" customWidth="1"/>
    <col min="7155" max="7155" width="4.7109375" style="3" customWidth="1"/>
    <col min="7156" max="7156" width="12.140625" style="3" customWidth="1"/>
    <col min="7157" max="7157" width="44.140625" style="3" customWidth="1"/>
    <col min="7158" max="7158" width="9.7109375" style="3" customWidth="1"/>
    <col min="7159" max="7159" width="10" style="3" customWidth="1"/>
    <col min="7160" max="7160" width="10.140625" style="3" customWidth="1"/>
    <col min="7161" max="7161" width="9.140625" style="3"/>
    <col min="7162" max="7162" width="11.7109375" style="3" customWidth="1"/>
    <col min="7163" max="7163" width="10.140625" style="3" customWidth="1"/>
    <col min="7164" max="7164" width="11" style="3" customWidth="1"/>
    <col min="7165" max="7165" width="10.7109375" style="3" customWidth="1"/>
    <col min="7166" max="7166" width="9.5703125" style="3" customWidth="1"/>
    <col min="7167" max="7167" width="5.7109375" style="3" customWidth="1"/>
    <col min="7168" max="7168" width="13" style="3" customWidth="1"/>
    <col min="7169" max="7169" width="9.7109375" style="3" customWidth="1"/>
    <col min="7170" max="7170" width="13" style="3" customWidth="1"/>
    <col min="7171" max="7171" width="16.7109375" style="3" customWidth="1"/>
    <col min="7172" max="7172" width="11.7109375" style="3" customWidth="1"/>
    <col min="7173" max="7173" width="48.28515625" style="3" customWidth="1"/>
    <col min="7174" max="7176" width="17.85546875" style="3" customWidth="1"/>
    <col min="7177" max="7177" width="18.7109375" style="3" customWidth="1"/>
    <col min="7178" max="7409" width="9.140625" style="3"/>
    <col min="7410" max="7410" width="7.85546875" style="3" customWidth="1"/>
    <col min="7411" max="7411" width="4.7109375" style="3" customWidth="1"/>
    <col min="7412" max="7412" width="12.140625" style="3" customWidth="1"/>
    <col min="7413" max="7413" width="44.140625" style="3" customWidth="1"/>
    <col min="7414" max="7414" width="9.7109375" style="3" customWidth="1"/>
    <col min="7415" max="7415" width="10" style="3" customWidth="1"/>
    <col min="7416" max="7416" width="10.140625" style="3" customWidth="1"/>
    <col min="7417" max="7417" width="9.140625" style="3"/>
    <col min="7418" max="7418" width="11.7109375" style="3" customWidth="1"/>
    <col min="7419" max="7419" width="10.140625" style="3" customWidth="1"/>
    <col min="7420" max="7420" width="11" style="3" customWidth="1"/>
    <col min="7421" max="7421" width="10.7109375" style="3" customWidth="1"/>
    <col min="7422" max="7422" width="9.5703125" style="3" customWidth="1"/>
    <col min="7423" max="7423" width="5.7109375" style="3" customWidth="1"/>
    <col min="7424" max="7424" width="13" style="3" customWidth="1"/>
    <col min="7425" max="7425" width="9.7109375" style="3" customWidth="1"/>
    <col min="7426" max="7426" width="13" style="3" customWidth="1"/>
    <col min="7427" max="7427" width="16.7109375" style="3" customWidth="1"/>
    <col min="7428" max="7428" width="11.7109375" style="3" customWidth="1"/>
    <col min="7429" max="7429" width="48.28515625" style="3" customWidth="1"/>
    <col min="7430" max="7432" width="17.85546875" style="3" customWidth="1"/>
    <col min="7433" max="7433" width="18.7109375" style="3" customWidth="1"/>
    <col min="7434" max="7665" width="9.140625" style="3"/>
    <col min="7666" max="7666" width="7.85546875" style="3" customWidth="1"/>
    <col min="7667" max="7667" width="4.7109375" style="3" customWidth="1"/>
    <col min="7668" max="7668" width="12.140625" style="3" customWidth="1"/>
    <col min="7669" max="7669" width="44.140625" style="3" customWidth="1"/>
    <col min="7670" max="7670" width="9.7109375" style="3" customWidth="1"/>
    <col min="7671" max="7671" width="10" style="3" customWidth="1"/>
    <col min="7672" max="7672" width="10.140625" style="3" customWidth="1"/>
    <col min="7673" max="7673" width="9.140625" style="3"/>
    <col min="7674" max="7674" width="11.7109375" style="3" customWidth="1"/>
    <col min="7675" max="7675" width="10.140625" style="3" customWidth="1"/>
    <col min="7676" max="7676" width="11" style="3" customWidth="1"/>
    <col min="7677" max="7677" width="10.7109375" style="3" customWidth="1"/>
    <col min="7678" max="7678" width="9.5703125" style="3" customWidth="1"/>
    <col min="7679" max="7679" width="5.7109375" style="3" customWidth="1"/>
    <col min="7680" max="7680" width="13" style="3" customWidth="1"/>
    <col min="7681" max="7681" width="9.7109375" style="3" customWidth="1"/>
    <col min="7682" max="7682" width="13" style="3" customWidth="1"/>
    <col min="7683" max="7683" width="16.7109375" style="3" customWidth="1"/>
    <col min="7684" max="7684" width="11.7109375" style="3" customWidth="1"/>
    <col min="7685" max="7685" width="48.28515625" style="3" customWidth="1"/>
    <col min="7686" max="7688" width="17.85546875" style="3" customWidth="1"/>
    <col min="7689" max="7689" width="18.7109375" style="3" customWidth="1"/>
    <col min="7690" max="7921" width="9.140625" style="3"/>
    <col min="7922" max="7922" width="7.85546875" style="3" customWidth="1"/>
    <col min="7923" max="7923" width="4.7109375" style="3" customWidth="1"/>
    <col min="7924" max="7924" width="12.140625" style="3" customWidth="1"/>
    <col min="7925" max="7925" width="44.140625" style="3" customWidth="1"/>
    <col min="7926" max="7926" width="9.7109375" style="3" customWidth="1"/>
    <col min="7927" max="7927" width="10" style="3" customWidth="1"/>
    <col min="7928" max="7928" width="10.140625" style="3" customWidth="1"/>
    <col min="7929" max="7929" width="9.140625" style="3"/>
    <col min="7930" max="7930" width="11.7109375" style="3" customWidth="1"/>
    <col min="7931" max="7931" width="10.140625" style="3" customWidth="1"/>
    <col min="7932" max="7932" width="11" style="3" customWidth="1"/>
    <col min="7933" max="7933" width="10.7109375" style="3" customWidth="1"/>
    <col min="7934" max="7934" width="9.5703125" style="3" customWidth="1"/>
    <col min="7935" max="7935" width="5.7109375" style="3" customWidth="1"/>
    <col min="7936" max="7936" width="13" style="3" customWidth="1"/>
    <col min="7937" max="7937" width="9.7109375" style="3" customWidth="1"/>
    <col min="7938" max="7938" width="13" style="3" customWidth="1"/>
    <col min="7939" max="7939" width="16.7109375" style="3" customWidth="1"/>
    <col min="7940" max="7940" width="11.7109375" style="3" customWidth="1"/>
    <col min="7941" max="7941" width="48.28515625" style="3" customWidth="1"/>
    <col min="7942" max="7944" width="17.85546875" style="3" customWidth="1"/>
    <col min="7945" max="7945" width="18.7109375" style="3" customWidth="1"/>
    <col min="7946" max="8177" width="9.140625" style="3"/>
    <col min="8178" max="8178" width="7.85546875" style="3" customWidth="1"/>
    <col min="8179" max="8179" width="4.7109375" style="3" customWidth="1"/>
    <col min="8180" max="8180" width="12.140625" style="3" customWidth="1"/>
    <col min="8181" max="8181" width="44.140625" style="3" customWidth="1"/>
    <col min="8182" max="8182" width="9.7109375" style="3" customWidth="1"/>
    <col min="8183" max="8183" width="10" style="3" customWidth="1"/>
    <col min="8184" max="8184" width="10.140625" style="3" customWidth="1"/>
    <col min="8185" max="8185" width="9.140625" style="3"/>
    <col min="8186" max="8186" width="11.7109375" style="3" customWidth="1"/>
    <col min="8187" max="8187" width="10.140625" style="3" customWidth="1"/>
    <col min="8188" max="8188" width="11" style="3" customWidth="1"/>
    <col min="8189" max="8189" width="10.7109375" style="3" customWidth="1"/>
    <col min="8190" max="8190" width="9.5703125" style="3" customWidth="1"/>
    <col min="8191" max="8191" width="5.7109375" style="3" customWidth="1"/>
    <col min="8192" max="8192" width="13" style="3" customWidth="1"/>
    <col min="8193" max="8193" width="9.7109375" style="3" customWidth="1"/>
    <col min="8194" max="8194" width="13" style="3" customWidth="1"/>
    <col min="8195" max="8195" width="16.7109375" style="3" customWidth="1"/>
    <col min="8196" max="8196" width="11.7109375" style="3" customWidth="1"/>
    <col min="8197" max="8197" width="48.28515625" style="3" customWidth="1"/>
    <col min="8198" max="8200" width="17.85546875" style="3" customWidth="1"/>
    <col min="8201" max="8201" width="18.7109375" style="3" customWidth="1"/>
    <col min="8202" max="8433" width="9.140625" style="3"/>
    <col min="8434" max="8434" width="7.85546875" style="3" customWidth="1"/>
    <col min="8435" max="8435" width="4.7109375" style="3" customWidth="1"/>
    <col min="8436" max="8436" width="12.140625" style="3" customWidth="1"/>
    <col min="8437" max="8437" width="44.140625" style="3" customWidth="1"/>
    <col min="8438" max="8438" width="9.7109375" style="3" customWidth="1"/>
    <col min="8439" max="8439" width="10" style="3" customWidth="1"/>
    <col min="8440" max="8440" width="10.140625" style="3" customWidth="1"/>
    <col min="8441" max="8441" width="9.140625" style="3"/>
    <col min="8442" max="8442" width="11.7109375" style="3" customWidth="1"/>
    <col min="8443" max="8443" width="10.140625" style="3" customWidth="1"/>
    <col min="8444" max="8444" width="11" style="3" customWidth="1"/>
    <col min="8445" max="8445" width="10.7109375" style="3" customWidth="1"/>
    <col min="8446" max="8446" width="9.5703125" style="3" customWidth="1"/>
    <col min="8447" max="8447" width="5.7109375" style="3" customWidth="1"/>
    <col min="8448" max="8448" width="13" style="3" customWidth="1"/>
    <col min="8449" max="8449" width="9.7109375" style="3" customWidth="1"/>
    <col min="8450" max="8450" width="13" style="3" customWidth="1"/>
    <col min="8451" max="8451" width="16.7109375" style="3" customWidth="1"/>
    <col min="8452" max="8452" width="11.7109375" style="3" customWidth="1"/>
    <col min="8453" max="8453" width="48.28515625" style="3" customWidth="1"/>
    <col min="8454" max="8456" width="17.85546875" style="3" customWidth="1"/>
    <col min="8457" max="8457" width="18.7109375" style="3" customWidth="1"/>
    <col min="8458" max="8689" width="9.140625" style="3"/>
    <col min="8690" max="8690" width="7.85546875" style="3" customWidth="1"/>
    <col min="8691" max="8691" width="4.7109375" style="3" customWidth="1"/>
    <col min="8692" max="8692" width="12.140625" style="3" customWidth="1"/>
    <col min="8693" max="8693" width="44.140625" style="3" customWidth="1"/>
    <col min="8694" max="8694" width="9.7109375" style="3" customWidth="1"/>
    <col min="8695" max="8695" width="10" style="3" customWidth="1"/>
    <col min="8696" max="8696" width="10.140625" style="3" customWidth="1"/>
    <col min="8697" max="8697" width="9.140625" style="3"/>
    <col min="8698" max="8698" width="11.7109375" style="3" customWidth="1"/>
    <col min="8699" max="8699" width="10.140625" style="3" customWidth="1"/>
    <col min="8700" max="8700" width="11" style="3" customWidth="1"/>
    <col min="8701" max="8701" width="10.7109375" style="3" customWidth="1"/>
    <col min="8702" max="8702" width="9.5703125" style="3" customWidth="1"/>
    <col min="8703" max="8703" width="5.7109375" style="3" customWidth="1"/>
    <col min="8704" max="8704" width="13" style="3" customWidth="1"/>
    <col min="8705" max="8705" width="9.7109375" style="3" customWidth="1"/>
    <col min="8706" max="8706" width="13" style="3" customWidth="1"/>
    <col min="8707" max="8707" width="16.7109375" style="3" customWidth="1"/>
    <col min="8708" max="8708" width="11.7109375" style="3" customWidth="1"/>
    <col min="8709" max="8709" width="48.28515625" style="3" customWidth="1"/>
    <col min="8710" max="8712" width="17.85546875" style="3" customWidth="1"/>
    <col min="8713" max="8713" width="18.7109375" style="3" customWidth="1"/>
    <col min="8714" max="8945" width="9.140625" style="3"/>
    <col min="8946" max="8946" width="7.85546875" style="3" customWidth="1"/>
    <col min="8947" max="8947" width="4.7109375" style="3" customWidth="1"/>
    <col min="8948" max="8948" width="12.140625" style="3" customWidth="1"/>
    <col min="8949" max="8949" width="44.140625" style="3" customWidth="1"/>
    <col min="8950" max="8950" width="9.7109375" style="3" customWidth="1"/>
    <col min="8951" max="8951" width="10" style="3" customWidth="1"/>
    <col min="8952" max="8952" width="10.140625" style="3" customWidth="1"/>
    <col min="8953" max="8953" width="9.140625" style="3"/>
    <col min="8954" max="8954" width="11.7109375" style="3" customWidth="1"/>
    <col min="8955" max="8955" width="10.140625" style="3" customWidth="1"/>
    <col min="8956" max="8956" width="11" style="3" customWidth="1"/>
    <col min="8957" max="8957" width="10.7109375" style="3" customWidth="1"/>
    <col min="8958" max="8958" width="9.5703125" style="3" customWidth="1"/>
    <col min="8959" max="8959" width="5.7109375" style="3" customWidth="1"/>
    <col min="8960" max="8960" width="13" style="3" customWidth="1"/>
    <col min="8961" max="8961" width="9.7109375" style="3" customWidth="1"/>
    <col min="8962" max="8962" width="13" style="3" customWidth="1"/>
    <col min="8963" max="8963" width="16.7109375" style="3" customWidth="1"/>
    <col min="8964" max="8964" width="11.7109375" style="3" customWidth="1"/>
    <col min="8965" max="8965" width="48.28515625" style="3" customWidth="1"/>
    <col min="8966" max="8968" width="17.85546875" style="3" customWidth="1"/>
    <col min="8969" max="8969" width="18.7109375" style="3" customWidth="1"/>
    <col min="8970" max="9201" width="9.140625" style="3"/>
    <col min="9202" max="9202" width="7.85546875" style="3" customWidth="1"/>
    <col min="9203" max="9203" width="4.7109375" style="3" customWidth="1"/>
    <col min="9204" max="9204" width="12.140625" style="3" customWidth="1"/>
    <col min="9205" max="9205" width="44.140625" style="3" customWidth="1"/>
    <col min="9206" max="9206" width="9.7109375" style="3" customWidth="1"/>
    <col min="9207" max="9207" width="10" style="3" customWidth="1"/>
    <col min="9208" max="9208" width="10.140625" style="3" customWidth="1"/>
    <col min="9209" max="9209" width="9.140625" style="3"/>
    <col min="9210" max="9210" width="11.7109375" style="3" customWidth="1"/>
    <col min="9211" max="9211" width="10.140625" style="3" customWidth="1"/>
    <col min="9212" max="9212" width="11" style="3" customWidth="1"/>
    <col min="9213" max="9213" width="10.7109375" style="3" customWidth="1"/>
    <col min="9214" max="9214" width="9.5703125" style="3" customWidth="1"/>
    <col min="9215" max="9215" width="5.7109375" style="3" customWidth="1"/>
    <col min="9216" max="9216" width="13" style="3" customWidth="1"/>
    <col min="9217" max="9217" width="9.7109375" style="3" customWidth="1"/>
    <col min="9218" max="9218" width="13" style="3" customWidth="1"/>
    <col min="9219" max="9219" width="16.7109375" style="3" customWidth="1"/>
    <col min="9220" max="9220" width="11.7109375" style="3" customWidth="1"/>
    <col min="9221" max="9221" width="48.28515625" style="3" customWidth="1"/>
    <col min="9222" max="9224" width="17.85546875" style="3" customWidth="1"/>
    <col min="9225" max="9225" width="18.7109375" style="3" customWidth="1"/>
    <col min="9226" max="9457" width="9.140625" style="3"/>
    <col min="9458" max="9458" width="7.85546875" style="3" customWidth="1"/>
    <col min="9459" max="9459" width="4.7109375" style="3" customWidth="1"/>
    <col min="9460" max="9460" width="12.140625" style="3" customWidth="1"/>
    <col min="9461" max="9461" width="44.140625" style="3" customWidth="1"/>
    <col min="9462" max="9462" width="9.7109375" style="3" customWidth="1"/>
    <col min="9463" max="9463" width="10" style="3" customWidth="1"/>
    <col min="9464" max="9464" width="10.140625" style="3" customWidth="1"/>
    <col min="9465" max="9465" width="9.140625" style="3"/>
    <col min="9466" max="9466" width="11.7109375" style="3" customWidth="1"/>
    <col min="9467" max="9467" width="10.140625" style="3" customWidth="1"/>
    <col min="9468" max="9468" width="11" style="3" customWidth="1"/>
    <col min="9469" max="9469" width="10.7109375" style="3" customWidth="1"/>
    <col min="9470" max="9470" width="9.5703125" style="3" customWidth="1"/>
    <col min="9471" max="9471" width="5.7109375" style="3" customWidth="1"/>
    <col min="9472" max="9472" width="13" style="3" customWidth="1"/>
    <col min="9473" max="9473" width="9.7109375" style="3" customWidth="1"/>
    <col min="9474" max="9474" width="13" style="3" customWidth="1"/>
    <col min="9475" max="9475" width="16.7109375" style="3" customWidth="1"/>
    <col min="9476" max="9476" width="11.7109375" style="3" customWidth="1"/>
    <col min="9477" max="9477" width="48.28515625" style="3" customWidth="1"/>
    <col min="9478" max="9480" width="17.85546875" style="3" customWidth="1"/>
    <col min="9481" max="9481" width="18.7109375" style="3" customWidth="1"/>
    <col min="9482" max="9713" width="9.140625" style="3"/>
    <col min="9714" max="9714" width="7.85546875" style="3" customWidth="1"/>
    <col min="9715" max="9715" width="4.7109375" style="3" customWidth="1"/>
    <col min="9716" max="9716" width="12.140625" style="3" customWidth="1"/>
    <col min="9717" max="9717" width="44.140625" style="3" customWidth="1"/>
    <col min="9718" max="9718" width="9.7109375" style="3" customWidth="1"/>
    <col min="9719" max="9719" width="10" style="3" customWidth="1"/>
    <col min="9720" max="9720" width="10.140625" style="3" customWidth="1"/>
    <col min="9721" max="9721" width="9.140625" style="3"/>
    <col min="9722" max="9722" width="11.7109375" style="3" customWidth="1"/>
    <col min="9723" max="9723" width="10.140625" style="3" customWidth="1"/>
    <col min="9724" max="9724" width="11" style="3" customWidth="1"/>
    <col min="9725" max="9725" width="10.7109375" style="3" customWidth="1"/>
    <col min="9726" max="9726" width="9.5703125" style="3" customWidth="1"/>
    <col min="9727" max="9727" width="5.7109375" style="3" customWidth="1"/>
    <col min="9728" max="9728" width="13" style="3" customWidth="1"/>
    <col min="9729" max="9729" width="9.7109375" style="3" customWidth="1"/>
    <col min="9730" max="9730" width="13" style="3" customWidth="1"/>
    <col min="9731" max="9731" width="16.7109375" style="3" customWidth="1"/>
    <col min="9732" max="9732" width="11.7109375" style="3" customWidth="1"/>
    <col min="9733" max="9733" width="48.28515625" style="3" customWidth="1"/>
    <col min="9734" max="9736" width="17.85546875" style="3" customWidth="1"/>
    <col min="9737" max="9737" width="18.7109375" style="3" customWidth="1"/>
    <col min="9738" max="9969" width="9.140625" style="3"/>
    <col min="9970" max="9970" width="7.85546875" style="3" customWidth="1"/>
    <col min="9971" max="9971" width="4.7109375" style="3" customWidth="1"/>
    <col min="9972" max="9972" width="12.140625" style="3" customWidth="1"/>
    <col min="9973" max="9973" width="44.140625" style="3" customWidth="1"/>
    <col min="9974" max="9974" width="9.7109375" style="3" customWidth="1"/>
    <col min="9975" max="9975" width="10" style="3" customWidth="1"/>
    <col min="9976" max="9976" width="10.140625" style="3" customWidth="1"/>
    <col min="9977" max="9977" width="9.140625" style="3"/>
    <col min="9978" max="9978" width="11.7109375" style="3" customWidth="1"/>
    <col min="9979" max="9979" width="10.140625" style="3" customWidth="1"/>
    <col min="9980" max="9980" width="11" style="3" customWidth="1"/>
    <col min="9981" max="9981" width="10.7109375" style="3" customWidth="1"/>
    <col min="9982" max="9982" width="9.5703125" style="3" customWidth="1"/>
    <col min="9983" max="9983" width="5.7109375" style="3" customWidth="1"/>
    <col min="9984" max="9984" width="13" style="3" customWidth="1"/>
    <col min="9985" max="9985" width="9.7109375" style="3" customWidth="1"/>
    <col min="9986" max="9986" width="13" style="3" customWidth="1"/>
    <col min="9987" max="9987" width="16.7109375" style="3" customWidth="1"/>
    <col min="9988" max="9988" width="11.7109375" style="3" customWidth="1"/>
    <col min="9989" max="9989" width="48.28515625" style="3" customWidth="1"/>
    <col min="9990" max="9992" width="17.85546875" style="3" customWidth="1"/>
    <col min="9993" max="9993" width="18.7109375" style="3" customWidth="1"/>
    <col min="9994" max="10225" width="9.140625" style="3"/>
    <col min="10226" max="10226" width="7.85546875" style="3" customWidth="1"/>
    <col min="10227" max="10227" width="4.7109375" style="3" customWidth="1"/>
    <col min="10228" max="10228" width="12.140625" style="3" customWidth="1"/>
    <col min="10229" max="10229" width="44.140625" style="3" customWidth="1"/>
    <col min="10230" max="10230" width="9.7109375" style="3" customWidth="1"/>
    <col min="10231" max="10231" width="10" style="3" customWidth="1"/>
    <col min="10232" max="10232" width="10.140625" style="3" customWidth="1"/>
    <col min="10233" max="10233" width="9.140625" style="3"/>
    <col min="10234" max="10234" width="11.7109375" style="3" customWidth="1"/>
    <col min="10235" max="10235" width="10.140625" style="3" customWidth="1"/>
    <col min="10236" max="10236" width="11" style="3" customWidth="1"/>
    <col min="10237" max="10237" width="10.7109375" style="3" customWidth="1"/>
    <col min="10238" max="10238" width="9.5703125" style="3" customWidth="1"/>
    <col min="10239" max="10239" width="5.7109375" style="3" customWidth="1"/>
    <col min="10240" max="10240" width="13" style="3" customWidth="1"/>
    <col min="10241" max="10241" width="9.7109375" style="3" customWidth="1"/>
    <col min="10242" max="10242" width="13" style="3" customWidth="1"/>
    <col min="10243" max="10243" width="16.7109375" style="3" customWidth="1"/>
    <col min="10244" max="10244" width="11.7109375" style="3" customWidth="1"/>
    <col min="10245" max="10245" width="48.28515625" style="3" customWidth="1"/>
    <col min="10246" max="10248" width="17.85546875" style="3" customWidth="1"/>
    <col min="10249" max="10249" width="18.7109375" style="3" customWidth="1"/>
    <col min="10250" max="10481" width="9.140625" style="3"/>
    <col min="10482" max="10482" width="7.85546875" style="3" customWidth="1"/>
    <col min="10483" max="10483" width="4.7109375" style="3" customWidth="1"/>
    <col min="10484" max="10484" width="12.140625" style="3" customWidth="1"/>
    <col min="10485" max="10485" width="44.140625" style="3" customWidth="1"/>
    <col min="10486" max="10486" width="9.7109375" style="3" customWidth="1"/>
    <col min="10487" max="10487" width="10" style="3" customWidth="1"/>
    <col min="10488" max="10488" width="10.140625" style="3" customWidth="1"/>
    <col min="10489" max="10489" width="9.140625" style="3"/>
    <col min="10490" max="10490" width="11.7109375" style="3" customWidth="1"/>
    <col min="10491" max="10491" width="10.140625" style="3" customWidth="1"/>
    <col min="10492" max="10492" width="11" style="3" customWidth="1"/>
    <col min="10493" max="10493" width="10.7109375" style="3" customWidth="1"/>
    <col min="10494" max="10494" width="9.5703125" style="3" customWidth="1"/>
    <col min="10495" max="10495" width="5.7109375" style="3" customWidth="1"/>
    <col min="10496" max="10496" width="13" style="3" customWidth="1"/>
    <col min="10497" max="10497" width="9.7109375" style="3" customWidth="1"/>
    <col min="10498" max="10498" width="13" style="3" customWidth="1"/>
    <col min="10499" max="10499" width="16.7109375" style="3" customWidth="1"/>
    <col min="10500" max="10500" width="11.7109375" style="3" customWidth="1"/>
    <col min="10501" max="10501" width="48.28515625" style="3" customWidth="1"/>
    <col min="10502" max="10504" width="17.85546875" style="3" customWidth="1"/>
    <col min="10505" max="10505" width="18.7109375" style="3" customWidth="1"/>
    <col min="10506" max="10737" width="9.140625" style="3"/>
    <col min="10738" max="10738" width="7.85546875" style="3" customWidth="1"/>
    <col min="10739" max="10739" width="4.7109375" style="3" customWidth="1"/>
    <col min="10740" max="10740" width="12.140625" style="3" customWidth="1"/>
    <col min="10741" max="10741" width="44.140625" style="3" customWidth="1"/>
    <col min="10742" max="10742" width="9.7109375" style="3" customWidth="1"/>
    <col min="10743" max="10743" width="10" style="3" customWidth="1"/>
    <col min="10744" max="10744" width="10.140625" style="3" customWidth="1"/>
    <col min="10745" max="10745" width="9.140625" style="3"/>
    <col min="10746" max="10746" width="11.7109375" style="3" customWidth="1"/>
    <col min="10747" max="10747" width="10.140625" style="3" customWidth="1"/>
    <col min="10748" max="10748" width="11" style="3" customWidth="1"/>
    <col min="10749" max="10749" width="10.7109375" style="3" customWidth="1"/>
    <col min="10750" max="10750" width="9.5703125" style="3" customWidth="1"/>
    <col min="10751" max="10751" width="5.7109375" style="3" customWidth="1"/>
    <col min="10752" max="10752" width="13" style="3" customWidth="1"/>
    <col min="10753" max="10753" width="9.7109375" style="3" customWidth="1"/>
    <col min="10754" max="10754" width="13" style="3" customWidth="1"/>
    <col min="10755" max="10755" width="16.7109375" style="3" customWidth="1"/>
    <col min="10756" max="10756" width="11.7109375" style="3" customWidth="1"/>
    <col min="10757" max="10757" width="48.28515625" style="3" customWidth="1"/>
    <col min="10758" max="10760" width="17.85546875" style="3" customWidth="1"/>
    <col min="10761" max="10761" width="18.7109375" style="3" customWidth="1"/>
    <col min="10762" max="10993" width="9.140625" style="3"/>
    <col min="10994" max="10994" width="7.85546875" style="3" customWidth="1"/>
    <col min="10995" max="10995" width="4.7109375" style="3" customWidth="1"/>
    <col min="10996" max="10996" width="12.140625" style="3" customWidth="1"/>
    <col min="10997" max="10997" width="44.140625" style="3" customWidth="1"/>
    <col min="10998" max="10998" width="9.7109375" style="3" customWidth="1"/>
    <col min="10999" max="10999" width="10" style="3" customWidth="1"/>
    <col min="11000" max="11000" width="10.140625" style="3" customWidth="1"/>
    <col min="11001" max="11001" width="9.140625" style="3"/>
    <col min="11002" max="11002" width="11.7109375" style="3" customWidth="1"/>
    <col min="11003" max="11003" width="10.140625" style="3" customWidth="1"/>
    <col min="11004" max="11004" width="11" style="3" customWidth="1"/>
    <col min="11005" max="11005" width="10.7109375" style="3" customWidth="1"/>
    <col min="11006" max="11006" width="9.5703125" style="3" customWidth="1"/>
    <col min="11007" max="11007" width="5.7109375" style="3" customWidth="1"/>
    <col min="11008" max="11008" width="13" style="3" customWidth="1"/>
    <col min="11009" max="11009" width="9.7109375" style="3" customWidth="1"/>
    <col min="11010" max="11010" width="13" style="3" customWidth="1"/>
    <col min="11011" max="11011" width="16.7109375" style="3" customWidth="1"/>
    <col min="11012" max="11012" width="11.7109375" style="3" customWidth="1"/>
    <col min="11013" max="11013" width="48.28515625" style="3" customWidth="1"/>
    <col min="11014" max="11016" width="17.85546875" style="3" customWidth="1"/>
    <col min="11017" max="11017" width="18.7109375" style="3" customWidth="1"/>
    <col min="11018" max="11249" width="9.140625" style="3"/>
    <col min="11250" max="11250" width="7.85546875" style="3" customWidth="1"/>
    <col min="11251" max="11251" width="4.7109375" style="3" customWidth="1"/>
    <col min="11252" max="11252" width="12.140625" style="3" customWidth="1"/>
    <col min="11253" max="11253" width="44.140625" style="3" customWidth="1"/>
    <col min="11254" max="11254" width="9.7109375" style="3" customWidth="1"/>
    <col min="11255" max="11255" width="10" style="3" customWidth="1"/>
    <col min="11256" max="11256" width="10.140625" style="3" customWidth="1"/>
    <col min="11257" max="11257" width="9.140625" style="3"/>
    <col min="11258" max="11258" width="11.7109375" style="3" customWidth="1"/>
    <col min="11259" max="11259" width="10.140625" style="3" customWidth="1"/>
    <col min="11260" max="11260" width="11" style="3" customWidth="1"/>
    <col min="11261" max="11261" width="10.7109375" style="3" customWidth="1"/>
    <col min="11262" max="11262" width="9.5703125" style="3" customWidth="1"/>
    <col min="11263" max="11263" width="5.7109375" style="3" customWidth="1"/>
    <col min="11264" max="11264" width="13" style="3" customWidth="1"/>
    <col min="11265" max="11265" width="9.7109375" style="3" customWidth="1"/>
    <col min="11266" max="11266" width="13" style="3" customWidth="1"/>
    <col min="11267" max="11267" width="16.7109375" style="3" customWidth="1"/>
    <col min="11268" max="11268" width="11.7109375" style="3" customWidth="1"/>
    <col min="11269" max="11269" width="48.28515625" style="3" customWidth="1"/>
    <col min="11270" max="11272" width="17.85546875" style="3" customWidth="1"/>
    <col min="11273" max="11273" width="18.7109375" style="3" customWidth="1"/>
    <col min="11274" max="11505" width="9.140625" style="3"/>
    <col min="11506" max="11506" width="7.85546875" style="3" customWidth="1"/>
    <col min="11507" max="11507" width="4.7109375" style="3" customWidth="1"/>
    <col min="11508" max="11508" width="12.140625" style="3" customWidth="1"/>
    <col min="11509" max="11509" width="44.140625" style="3" customWidth="1"/>
    <col min="11510" max="11510" width="9.7109375" style="3" customWidth="1"/>
    <col min="11511" max="11511" width="10" style="3" customWidth="1"/>
    <col min="11512" max="11512" width="10.140625" style="3" customWidth="1"/>
    <col min="11513" max="11513" width="9.140625" style="3"/>
    <col min="11514" max="11514" width="11.7109375" style="3" customWidth="1"/>
    <col min="11515" max="11515" width="10.140625" style="3" customWidth="1"/>
    <col min="11516" max="11516" width="11" style="3" customWidth="1"/>
    <col min="11517" max="11517" width="10.7109375" style="3" customWidth="1"/>
    <col min="11518" max="11518" width="9.5703125" style="3" customWidth="1"/>
    <col min="11519" max="11519" width="5.7109375" style="3" customWidth="1"/>
    <col min="11520" max="11520" width="13" style="3" customWidth="1"/>
    <col min="11521" max="11521" width="9.7109375" style="3" customWidth="1"/>
    <col min="11522" max="11522" width="13" style="3" customWidth="1"/>
    <col min="11523" max="11523" width="16.7109375" style="3" customWidth="1"/>
    <col min="11524" max="11524" width="11.7109375" style="3" customWidth="1"/>
    <col min="11525" max="11525" width="48.28515625" style="3" customWidth="1"/>
    <col min="11526" max="11528" width="17.85546875" style="3" customWidth="1"/>
    <col min="11529" max="11529" width="18.7109375" style="3" customWidth="1"/>
    <col min="11530" max="11761" width="9.140625" style="3"/>
    <col min="11762" max="11762" width="7.85546875" style="3" customWidth="1"/>
    <col min="11763" max="11763" width="4.7109375" style="3" customWidth="1"/>
    <col min="11764" max="11764" width="12.140625" style="3" customWidth="1"/>
    <col min="11765" max="11765" width="44.140625" style="3" customWidth="1"/>
    <col min="11766" max="11766" width="9.7109375" style="3" customWidth="1"/>
    <col min="11767" max="11767" width="10" style="3" customWidth="1"/>
    <col min="11768" max="11768" width="10.140625" style="3" customWidth="1"/>
    <col min="11769" max="11769" width="9.140625" style="3"/>
    <col min="11770" max="11770" width="11.7109375" style="3" customWidth="1"/>
    <col min="11771" max="11771" width="10.140625" style="3" customWidth="1"/>
    <col min="11772" max="11772" width="11" style="3" customWidth="1"/>
    <col min="11773" max="11773" width="10.7109375" style="3" customWidth="1"/>
    <col min="11774" max="11774" width="9.5703125" style="3" customWidth="1"/>
    <col min="11775" max="11775" width="5.7109375" style="3" customWidth="1"/>
    <col min="11776" max="11776" width="13" style="3" customWidth="1"/>
    <col min="11777" max="11777" width="9.7109375" style="3" customWidth="1"/>
    <col min="11778" max="11778" width="13" style="3" customWidth="1"/>
    <col min="11779" max="11779" width="16.7109375" style="3" customWidth="1"/>
    <col min="11780" max="11780" width="11.7109375" style="3" customWidth="1"/>
    <col min="11781" max="11781" width="48.28515625" style="3" customWidth="1"/>
    <col min="11782" max="11784" width="17.85546875" style="3" customWidth="1"/>
    <col min="11785" max="11785" width="18.7109375" style="3" customWidth="1"/>
    <col min="11786" max="12017" width="9.140625" style="3"/>
    <col min="12018" max="12018" width="7.85546875" style="3" customWidth="1"/>
    <col min="12019" max="12019" width="4.7109375" style="3" customWidth="1"/>
    <col min="12020" max="12020" width="12.140625" style="3" customWidth="1"/>
    <col min="12021" max="12021" width="44.140625" style="3" customWidth="1"/>
    <col min="12022" max="12022" width="9.7109375" style="3" customWidth="1"/>
    <col min="12023" max="12023" width="10" style="3" customWidth="1"/>
    <col min="12024" max="12024" width="10.140625" style="3" customWidth="1"/>
    <col min="12025" max="12025" width="9.140625" style="3"/>
    <col min="12026" max="12026" width="11.7109375" style="3" customWidth="1"/>
    <col min="12027" max="12027" width="10.140625" style="3" customWidth="1"/>
    <col min="12028" max="12028" width="11" style="3" customWidth="1"/>
    <col min="12029" max="12029" width="10.7109375" style="3" customWidth="1"/>
    <col min="12030" max="12030" width="9.5703125" style="3" customWidth="1"/>
    <col min="12031" max="12031" width="5.7109375" style="3" customWidth="1"/>
    <col min="12032" max="12032" width="13" style="3" customWidth="1"/>
    <col min="12033" max="12033" width="9.7109375" style="3" customWidth="1"/>
    <col min="12034" max="12034" width="13" style="3" customWidth="1"/>
    <col min="12035" max="12035" width="16.7109375" style="3" customWidth="1"/>
    <col min="12036" max="12036" width="11.7109375" style="3" customWidth="1"/>
    <col min="12037" max="12037" width="48.28515625" style="3" customWidth="1"/>
    <col min="12038" max="12040" width="17.85546875" style="3" customWidth="1"/>
    <col min="12041" max="12041" width="18.7109375" style="3" customWidth="1"/>
    <col min="12042" max="12273" width="9.140625" style="3"/>
    <col min="12274" max="12274" width="7.85546875" style="3" customWidth="1"/>
    <col min="12275" max="12275" width="4.7109375" style="3" customWidth="1"/>
    <col min="12276" max="12276" width="12.140625" style="3" customWidth="1"/>
    <col min="12277" max="12277" width="44.140625" style="3" customWidth="1"/>
    <col min="12278" max="12278" width="9.7109375" style="3" customWidth="1"/>
    <col min="12279" max="12279" width="10" style="3" customWidth="1"/>
    <col min="12280" max="12280" width="10.140625" style="3" customWidth="1"/>
    <col min="12281" max="12281" width="9.140625" style="3"/>
    <col min="12282" max="12282" width="11.7109375" style="3" customWidth="1"/>
    <col min="12283" max="12283" width="10.140625" style="3" customWidth="1"/>
    <col min="12284" max="12284" width="11" style="3" customWidth="1"/>
    <col min="12285" max="12285" width="10.7109375" style="3" customWidth="1"/>
    <col min="12286" max="12286" width="9.5703125" style="3" customWidth="1"/>
    <col min="12287" max="12287" width="5.7109375" style="3" customWidth="1"/>
    <col min="12288" max="12288" width="13" style="3" customWidth="1"/>
    <col min="12289" max="12289" width="9.7109375" style="3" customWidth="1"/>
    <col min="12290" max="12290" width="13" style="3" customWidth="1"/>
    <col min="12291" max="12291" width="16.7109375" style="3" customWidth="1"/>
    <col min="12292" max="12292" width="11.7109375" style="3" customWidth="1"/>
    <col min="12293" max="12293" width="48.28515625" style="3" customWidth="1"/>
    <col min="12294" max="12296" width="17.85546875" style="3" customWidth="1"/>
    <col min="12297" max="12297" width="18.7109375" style="3" customWidth="1"/>
    <col min="12298" max="12529" width="9.140625" style="3"/>
    <col min="12530" max="12530" width="7.85546875" style="3" customWidth="1"/>
    <col min="12531" max="12531" width="4.7109375" style="3" customWidth="1"/>
    <col min="12532" max="12532" width="12.140625" style="3" customWidth="1"/>
    <col min="12533" max="12533" width="44.140625" style="3" customWidth="1"/>
    <col min="12534" max="12534" width="9.7109375" style="3" customWidth="1"/>
    <col min="12535" max="12535" width="10" style="3" customWidth="1"/>
    <col min="12536" max="12536" width="10.140625" style="3" customWidth="1"/>
    <col min="12537" max="12537" width="9.140625" style="3"/>
    <col min="12538" max="12538" width="11.7109375" style="3" customWidth="1"/>
    <col min="12539" max="12539" width="10.140625" style="3" customWidth="1"/>
    <col min="12540" max="12540" width="11" style="3" customWidth="1"/>
    <col min="12541" max="12541" width="10.7109375" style="3" customWidth="1"/>
    <col min="12542" max="12542" width="9.5703125" style="3" customWidth="1"/>
    <col min="12543" max="12543" width="5.7109375" style="3" customWidth="1"/>
    <col min="12544" max="12544" width="13" style="3" customWidth="1"/>
    <col min="12545" max="12545" width="9.7109375" style="3" customWidth="1"/>
    <col min="12546" max="12546" width="13" style="3" customWidth="1"/>
    <col min="12547" max="12547" width="16.7109375" style="3" customWidth="1"/>
    <col min="12548" max="12548" width="11.7109375" style="3" customWidth="1"/>
    <col min="12549" max="12549" width="48.28515625" style="3" customWidth="1"/>
    <col min="12550" max="12552" width="17.85546875" style="3" customWidth="1"/>
    <col min="12553" max="12553" width="18.7109375" style="3" customWidth="1"/>
    <col min="12554" max="12785" width="9.140625" style="3"/>
    <col min="12786" max="12786" width="7.85546875" style="3" customWidth="1"/>
    <col min="12787" max="12787" width="4.7109375" style="3" customWidth="1"/>
    <col min="12788" max="12788" width="12.140625" style="3" customWidth="1"/>
    <col min="12789" max="12789" width="44.140625" style="3" customWidth="1"/>
    <col min="12790" max="12790" width="9.7109375" style="3" customWidth="1"/>
    <col min="12791" max="12791" width="10" style="3" customWidth="1"/>
    <col min="12792" max="12792" width="10.140625" style="3" customWidth="1"/>
    <col min="12793" max="12793" width="9.140625" style="3"/>
    <col min="12794" max="12794" width="11.7109375" style="3" customWidth="1"/>
    <col min="12795" max="12795" width="10.140625" style="3" customWidth="1"/>
    <col min="12796" max="12796" width="11" style="3" customWidth="1"/>
    <col min="12797" max="12797" width="10.7109375" style="3" customWidth="1"/>
    <col min="12798" max="12798" width="9.5703125" style="3" customWidth="1"/>
    <col min="12799" max="12799" width="5.7109375" style="3" customWidth="1"/>
    <col min="12800" max="12800" width="13" style="3" customWidth="1"/>
    <col min="12801" max="12801" width="9.7109375" style="3" customWidth="1"/>
    <col min="12802" max="12802" width="13" style="3" customWidth="1"/>
    <col min="12803" max="12803" width="16.7109375" style="3" customWidth="1"/>
    <col min="12804" max="12804" width="11.7109375" style="3" customWidth="1"/>
    <col min="12805" max="12805" width="48.28515625" style="3" customWidth="1"/>
    <col min="12806" max="12808" width="17.85546875" style="3" customWidth="1"/>
    <col min="12809" max="12809" width="18.7109375" style="3" customWidth="1"/>
    <col min="12810" max="13041" width="9.140625" style="3"/>
    <col min="13042" max="13042" width="7.85546875" style="3" customWidth="1"/>
    <col min="13043" max="13043" width="4.7109375" style="3" customWidth="1"/>
    <col min="13044" max="13044" width="12.140625" style="3" customWidth="1"/>
    <col min="13045" max="13045" width="44.140625" style="3" customWidth="1"/>
    <col min="13046" max="13046" width="9.7109375" style="3" customWidth="1"/>
    <col min="13047" max="13047" width="10" style="3" customWidth="1"/>
    <col min="13048" max="13048" width="10.140625" style="3" customWidth="1"/>
    <col min="13049" max="13049" width="9.140625" style="3"/>
    <col min="13050" max="13050" width="11.7109375" style="3" customWidth="1"/>
    <col min="13051" max="13051" width="10.140625" style="3" customWidth="1"/>
    <col min="13052" max="13052" width="11" style="3" customWidth="1"/>
    <col min="13053" max="13053" width="10.7109375" style="3" customWidth="1"/>
    <col min="13054" max="13054" width="9.5703125" style="3" customWidth="1"/>
    <col min="13055" max="13055" width="5.7109375" style="3" customWidth="1"/>
    <col min="13056" max="13056" width="13" style="3" customWidth="1"/>
    <col min="13057" max="13057" width="9.7109375" style="3" customWidth="1"/>
    <col min="13058" max="13058" width="13" style="3" customWidth="1"/>
    <col min="13059" max="13059" width="16.7109375" style="3" customWidth="1"/>
    <col min="13060" max="13060" width="11.7109375" style="3" customWidth="1"/>
    <col min="13061" max="13061" width="48.28515625" style="3" customWidth="1"/>
    <col min="13062" max="13064" width="17.85546875" style="3" customWidth="1"/>
    <col min="13065" max="13065" width="18.7109375" style="3" customWidth="1"/>
    <col min="13066" max="13297" width="9.140625" style="3"/>
    <col min="13298" max="13298" width="7.85546875" style="3" customWidth="1"/>
    <col min="13299" max="13299" width="4.7109375" style="3" customWidth="1"/>
    <col min="13300" max="13300" width="12.140625" style="3" customWidth="1"/>
    <col min="13301" max="13301" width="44.140625" style="3" customWidth="1"/>
    <col min="13302" max="13302" width="9.7109375" style="3" customWidth="1"/>
    <col min="13303" max="13303" width="10" style="3" customWidth="1"/>
    <col min="13304" max="13304" width="10.140625" style="3" customWidth="1"/>
    <col min="13305" max="13305" width="9.140625" style="3"/>
    <col min="13306" max="13306" width="11.7109375" style="3" customWidth="1"/>
    <col min="13307" max="13307" width="10.140625" style="3" customWidth="1"/>
    <col min="13308" max="13308" width="11" style="3" customWidth="1"/>
    <col min="13309" max="13309" width="10.7109375" style="3" customWidth="1"/>
    <col min="13310" max="13310" width="9.5703125" style="3" customWidth="1"/>
    <col min="13311" max="13311" width="5.7109375" style="3" customWidth="1"/>
    <col min="13312" max="13312" width="13" style="3" customWidth="1"/>
    <col min="13313" max="13313" width="9.7109375" style="3" customWidth="1"/>
    <col min="13314" max="13314" width="13" style="3" customWidth="1"/>
    <col min="13315" max="13315" width="16.7109375" style="3" customWidth="1"/>
    <col min="13316" max="13316" width="11.7109375" style="3" customWidth="1"/>
    <col min="13317" max="13317" width="48.28515625" style="3" customWidth="1"/>
    <col min="13318" max="13320" width="17.85546875" style="3" customWidth="1"/>
    <col min="13321" max="13321" width="18.7109375" style="3" customWidth="1"/>
    <col min="13322" max="13553" width="9.140625" style="3"/>
    <col min="13554" max="13554" width="7.85546875" style="3" customWidth="1"/>
    <col min="13555" max="13555" width="4.7109375" style="3" customWidth="1"/>
    <col min="13556" max="13556" width="12.140625" style="3" customWidth="1"/>
    <col min="13557" max="13557" width="44.140625" style="3" customWidth="1"/>
    <col min="13558" max="13558" width="9.7109375" style="3" customWidth="1"/>
    <col min="13559" max="13559" width="10" style="3" customWidth="1"/>
    <col min="13560" max="13560" width="10.140625" style="3" customWidth="1"/>
    <col min="13561" max="13561" width="9.140625" style="3"/>
    <col min="13562" max="13562" width="11.7109375" style="3" customWidth="1"/>
    <col min="13563" max="13563" width="10.140625" style="3" customWidth="1"/>
    <col min="13564" max="13564" width="11" style="3" customWidth="1"/>
    <col min="13565" max="13565" width="10.7109375" style="3" customWidth="1"/>
    <col min="13566" max="13566" width="9.5703125" style="3" customWidth="1"/>
    <col min="13567" max="13567" width="5.7109375" style="3" customWidth="1"/>
    <col min="13568" max="13568" width="13" style="3" customWidth="1"/>
    <col min="13569" max="13569" width="9.7109375" style="3" customWidth="1"/>
    <col min="13570" max="13570" width="13" style="3" customWidth="1"/>
    <col min="13571" max="13571" width="16.7109375" style="3" customWidth="1"/>
    <col min="13572" max="13572" width="11.7109375" style="3" customWidth="1"/>
    <col min="13573" max="13573" width="48.28515625" style="3" customWidth="1"/>
    <col min="13574" max="13576" width="17.85546875" style="3" customWidth="1"/>
    <col min="13577" max="13577" width="18.7109375" style="3" customWidth="1"/>
    <col min="13578" max="13809" width="9.140625" style="3"/>
    <col min="13810" max="13810" width="7.85546875" style="3" customWidth="1"/>
    <col min="13811" max="13811" width="4.7109375" style="3" customWidth="1"/>
    <col min="13812" max="13812" width="12.140625" style="3" customWidth="1"/>
    <col min="13813" max="13813" width="44.140625" style="3" customWidth="1"/>
    <col min="13814" max="13814" width="9.7109375" style="3" customWidth="1"/>
    <col min="13815" max="13815" width="10" style="3" customWidth="1"/>
    <col min="13816" max="13816" width="10.140625" style="3" customWidth="1"/>
    <col min="13817" max="13817" width="9.140625" style="3"/>
    <col min="13818" max="13818" width="11.7109375" style="3" customWidth="1"/>
    <col min="13819" max="13819" width="10.140625" style="3" customWidth="1"/>
    <col min="13820" max="13820" width="11" style="3" customWidth="1"/>
    <col min="13821" max="13821" width="10.7109375" style="3" customWidth="1"/>
    <col min="13822" max="13822" width="9.5703125" style="3" customWidth="1"/>
    <col min="13823" max="13823" width="5.7109375" style="3" customWidth="1"/>
    <col min="13824" max="13824" width="13" style="3" customWidth="1"/>
    <col min="13825" max="13825" width="9.7109375" style="3" customWidth="1"/>
    <col min="13826" max="13826" width="13" style="3" customWidth="1"/>
    <col min="13827" max="13827" width="16.7109375" style="3" customWidth="1"/>
    <col min="13828" max="13828" width="11.7109375" style="3" customWidth="1"/>
    <col min="13829" max="13829" width="48.28515625" style="3" customWidth="1"/>
    <col min="13830" max="13832" width="17.85546875" style="3" customWidth="1"/>
    <col min="13833" max="13833" width="18.7109375" style="3" customWidth="1"/>
    <col min="13834" max="14065" width="9.140625" style="3"/>
    <col min="14066" max="14066" width="7.85546875" style="3" customWidth="1"/>
    <col min="14067" max="14067" width="4.7109375" style="3" customWidth="1"/>
    <col min="14068" max="14068" width="12.140625" style="3" customWidth="1"/>
    <col min="14069" max="14069" width="44.140625" style="3" customWidth="1"/>
    <col min="14070" max="14070" width="9.7109375" style="3" customWidth="1"/>
    <col min="14071" max="14071" width="10" style="3" customWidth="1"/>
    <col min="14072" max="14072" width="10.140625" style="3" customWidth="1"/>
    <col min="14073" max="14073" width="9.140625" style="3"/>
    <col min="14074" max="14074" width="11.7109375" style="3" customWidth="1"/>
    <col min="14075" max="14075" width="10.140625" style="3" customWidth="1"/>
    <col min="14076" max="14076" width="11" style="3" customWidth="1"/>
    <col min="14077" max="14077" width="10.7109375" style="3" customWidth="1"/>
    <col min="14078" max="14078" width="9.5703125" style="3" customWidth="1"/>
    <col min="14079" max="14079" width="5.7109375" style="3" customWidth="1"/>
    <col min="14080" max="14080" width="13" style="3" customWidth="1"/>
    <col min="14081" max="14081" width="9.7109375" style="3" customWidth="1"/>
    <col min="14082" max="14082" width="13" style="3" customWidth="1"/>
    <col min="14083" max="14083" width="16.7109375" style="3" customWidth="1"/>
    <col min="14084" max="14084" width="11.7109375" style="3" customWidth="1"/>
    <col min="14085" max="14085" width="48.28515625" style="3" customWidth="1"/>
    <col min="14086" max="14088" width="17.85546875" style="3" customWidth="1"/>
    <col min="14089" max="14089" width="18.7109375" style="3" customWidth="1"/>
    <col min="14090" max="14321" width="9.140625" style="3"/>
    <col min="14322" max="14322" width="7.85546875" style="3" customWidth="1"/>
    <col min="14323" max="14323" width="4.7109375" style="3" customWidth="1"/>
    <col min="14324" max="14324" width="12.140625" style="3" customWidth="1"/>
    <col min="14325" max="14325" width="44.140625" style="3" customWidth="1"/>
    <col min="14326" max="14326" width="9.7109375" style="3" customWidth="1"/>
    <col min="14327" max="14327" width="10" style="3" customWidth="1"/>
    <col min="14328" max="14328" width="10.140625" style="3" customWidth="1"/>
    <col min="14329" max="14329" width="9.140625" style="3"/>
    <col min="14330" max="14330" width="11.7109375" style="3" customWidth="1"/>
    <col min="14331" max="14331" width="10.140625" style="3" customWidth="1"/>
    <col min="14332" max="14332" width="11" style="3" customWidth="1"/>
    <col min="14333" max="14333" width="10.7109375" style="3" customWidth="1"/>
    <col min="14334" max="14334" width="9.5703125" style="3" customWidth="1"/>
    <col min="14335" max="14335" width="5.7109375" style="3" customWidth="1"/>
    <col min="14336" max="14336" width="13" style="3" customWidth="1"/>
    <col min="14337" max="14337" width="9.7109375" style="3" customWidth="1"/>
    <col min="14338" max="14338" width="13" style="3" customWidth="1"/>
    <col min="14339" max="14339" width="16.7109375" style="3" customWidth="1"/>
    <col min="14340" max="14340" width="11.7109375" style="3" customWidth="1"/>
    <col min="14341" max="14341" width="48.28515625" style="3" customWidth="1"/>
    <col min="14342" max="14344" width="17.85546875" style="3" customWidth="1"/>
    <col min="14345" max="14345" width="18.7109375" style="3" customWidth="1"/>
    <col min="14346" max="14577" width="9.140625" style="3"/>
    <col min="14578" max="14578" width="7.85546875" style="3" customWidth="1"/>
    <col min="14579" max="14579" width="4.7109375" style="3" customWidth="1"/>
    <col min="14580" max="14580" width="12.140625" style="3" customWidth="1"/>
    <col min="14581" max="14581" width="44.140625" style="3" customWidth="1"/>
    <col min="14582" max="14582" width="9.7109375" style="3" customWidth="1"/>
    <col min="14583" max="14583" width="10" style="3" customWidth="1"/>
    <col min="14584" max="14584" width="10.140625" style="3" customWidth="1"/>
    <col min="14585" max="14585" width="9.140625" style="3"/>
    <col min="14586" max="14586" width="11.7109375" style="3" customWidth="1"/>
    <col min="14587" max="14587" width="10.140625" style="3" customWidth="1"/>
    <col min="14588" max="14588" width="11" style="3" customWidth="1"/>
    <col min="14589" max="14589" width="10.7109375" style="3" customWidth="1"/>
    <col min="14590" max="14590" width="9.5703125" style="3" customWidth="1"/>
    <col min="14591" max="14591" width="5.7109375" style="3" customWidth="1"/>
    <col min="14592" max="14592" width="13" style="3" customWidth="1"/>
    <col min="14593" max="14593" width="9.7109375" style="3" customWidth="1"/>
    <col min="14594" max="14594" width="13" style="3" customWidth="1"/>
    <col min="14595" max="14595" width="16.7109375" style="3" customWidth="1"/>
    <col min="14596" max="14596" width="11.7109375" style="3" customWidth="1"/>
    <col min="14597" max="14597" width="48.28515625" style="3" customWidth="1"/>
    <col min="14598" max="14600" width="17.85546875" style="3" customWidth="1"/>
    <col min="14601" max="14601" width="18.7109375" style="3" customWidth="1"/>
    <col min="14602" max="14833" width="9.140625" style="3"/>
    <col min="14834" max="14834" width="7.85546875" style="3" customWidth="1"/>
    <col min="14835" max="14835" width="4.7109375" style="3" customWidth="1"/>
    <col min="14836" max="14836" width="12.140625" style="3" customWidth="1"/>
    <col min="14837" max="14837" width="44.140625" style="3" customWidth="1"/>
    <col min="14838" max="14838" width="9.7109375" style="3" customWidth="1"/>
    <col min="14839" max="14839" width="10" style="3" customWidth="1"/>
    <col min="14840" max="14840" width="10.140625" style="3" customWidth="1"/>
    <col min="14841" max="14841" width="9.140625" style="3"/>
    <col min="14842" max="14842" width="11.7109375" style="3" customWidth="1"/>
    <col min="14843" max="14843" width="10.140625" style="3" customWidth="1"/>
    <col min="14844" max="14844" width="11" style="3" customWidth="1"/>
    <col min="14845" max="14845" width="10.7109375" style="3" customWidth="1"/>
    <col min="14846" max="14846" width="9.5703125" style="3" customWidth="1"/>
    <col min="14847" max="14847" width="5.7109375" style="3" customWidth="1"/>
    <col min="14848" max="14848" width="13" style="3" customWidth="1"/>
    <col min="14849" max="14849" width="9.7109375" style="3" customWidth="1"/>
    <col min="14850" max="14850" width="13" style="3" customWidth="1"/>
    <col min="14851" max="14851" width="16.7109375" style="3" customWidth="1"/>
    <col min="14852" max="14852" width="11.7109375" style="3" customWidth="1"/>
    <col min="14853" max="14853" width="48.28515625" style="3" customWidth="1"/>
    <col min="14854" max="14856" width="17.85546875" style="3" customWidth="1"/>
    <col min="14857" max="14857" width="18.7109375" style="3" customWidth="1"/>
    <col min="14858" max="15089" width="9.140625" style="3"/>
    <col min="15090" max="15090" width="7.85546875" style="3" customWidth="1"/>
    <col min="15091" max="15091" width="4.7109375" style="3" customWidth="1"/>
    <col min="15092" max="15092" width="12.140625" style="3" customWidth="1"/>
    <col min="15093" max="15093" width="44.140625" style="3" customWidth="1"/>
    <col min="15094" max="15094" width="9.7109375" style="3" customWidth="1"/>
    <col min="15095" max="15095" width="10" style="3" customWidth="1"/>
    <col min="15096" max="15096" width="10.140625" style="3" customWidth="1"/>
    <col min="15097" max="15097" width="9.140625" style="3"/>
    <col min="15098" max="15098" width="11.7109375" style="3" customWidth="1"/>
    <col min="15099" max="15099" width="10.140625" style="3" customWidth="1"/>
    <col min="15100" max="15100" width="11" style="3" customWidth="1"/>
    <col min="15101" max="15101" width="10.7109375" style="3" customWidth="1"/>
    <col min="15102" max="15102" width="9.5703125" style="3" customWidth="1"/>
    <col min="15103" max="15103" width="5.7109375" style="3" customWidth="1"/>
    <col min="15104" max="15104" width="13" style="3" customWidth="1"/>
    <col min="15105" max="15105" width="9.7109375" style="3" customWidth="1"/>
    <col min="15106" max="15106" width="13" style="3" customWidth="1"/>
    <col min="15107" max="15107" width="16.7109375" style="3" customWidth="1"/>
    <col min="15108" max="15108" width="11.7109375" style="3" customWidth="1"/>
    <col min="15109" max="15109" width="48.28515625" style="3" customWidth="1"/>
    <col min="15110" max="15112" width="17.85546875" style="3" customWidth="1"/>
    <col min="15113" max="15113" width="18.7109375" style="3" customWidth="1"/>
    <col min="15114" max="15345" width="9.140625" style="3"/>
    <col min="15346" max="15346" width="7.85546875" style="3" customWidth="1"/>
    <col min="15347" max="15347" width="4.7109375" style="3" customWidth="1"/>
    <col min="15348" max="15348" width="12.140625" style="3" customWidth="1"/>
    <col min="15349" max="15349" width="44.140625" style="3" customWidth="1"/>
    <col min="15350" max="15350" width="9.7109375" style="3" customWidth="1"/>
    <col min="15351" max="15351" width="10" style="3" customWidth="1"/>
    <col min="15352" max="15352" width="10.140625" style="3" customWidth="1"/>
    <col min="15353" max="15353" width="9.140625" style="3"/>
    <col min="15354" max="15354" width="11.7109375" style="3" customWidth="1"/>
    <col min="15355" max="15355" width="10.140625" style="3" customWidth="1"/>
    <col min="15356" max="15356" width="11" style="3" customWidth="1"/>
    <col min="15357" max="15357" width="10.7109375" style="3" customWidth="1"/>
    <col min="15358" max="15358" width="9.5703125" style="3" customWidth="1"/>
    <col min="15359" max="15359" width="5.7109375" style="3" customWidth="1"/>
    <col min="15360" max="15360" width="13" style="3" customWidth="1"/>
    <col min="15361" max="15361" width="9.7109375" style="3" customWidth="1"/>
    <col min="15362" max="15362" width="13" style="3" customWidth="1"/>
    <col min="15363" max="15363" width="16.7109375" style="3" customWidth="1"/>
    <col min="15364" max="15364" width="11.7109375" style="3" customWidth="1"/>
    <col min="15365" max="15365" width="48.28515625" style="3" customWidth="1"/>
    <col min="15366" max="15368" width="17.85546875" style="3" customWidth="1"/>
    <col min="15369" max="15369" width="18.7109375" style="3" customWidth="1"/>
    <col min="15370" max="15601" width="9.140625" style="3"/>
    <col min="15602" max="15602" width="7.85546875" style="3" customWidth="1"/>
    <col min="15603" max="15603" width="4.7109375" style="3" customWidth="1"/>
    <col min="15604" max="15604" width="12.140625" style="3" customWidth="1"/>
    <col min="15605" max="15605" width="44.140625" style="3" customWidth="1"/>
    <col min="15606" max="15606" width="9.7109375" style="3" customWidth="1"/>
    <col min="15607" max="15607" width="10" style="3" customWidth="1"/>
    <col min="15608" max="15608" width="10.140625" style="3" customWidth="1"/>
    <col min="15609" max="15609" width="9.140625" style="3"/>
    <col min="15610" max="15610" width="11.7109375" style="3" customWidth="1"/>
    <col min="15611" max="15611" width="10.140625" style="3" customWidth="1"/>
    <col min="15612" max="15612" width="11" style="3" customWidth="1"/>
    <col min="15613" max="15613" width="10.7109375" style="3" customWidth="1"/>
    <col min="15614" max="15614" width="9.5703125" style="3" customWidth="1"/>
    <col min="15615" max="15615" width="5.7109375" style="3" customWidth="1"/>
    <col min="15616" max="15616" width="13" style="3" customWidth="1"/>
    <col min="15617" max="15617" width="9.7109375" style="3" customWidth="1"/>
    <col min="15618" max="15618" width="13" style="3" customWidth="1"/>
    <col min="15619" max="15619" width="16.7109375" style="3" customWidth="1"/>
    <col min="15620" max="15620" width="11.7109375" style="3" customWidth="1"/>
    <col min="15621" max="15621" width="48.28515625" style="3" customWidth="1"/>
    <col min="15622" max="15624" width="17.85546875" style="3" customWidth="1"/>
    <col min="15625" max="15625" width="18.7109375" style="3" customWidth="1"/>
    <col min="15626" max="15857" width="9.140625" style="3"/>
    <col min="15858" max="15858" width="7.85546875" style="3" customWidth="1"/>
    <col min="15859" max="15859" width="4.7109375" style="3" customWidth="1"/>
    <col min="15860" max="15860" width="12.140625" style="3" customWidth="1"/>
    <col min="15861" max="15861" width="44.140625" style="3" customWidth="1"/>
    <col min="15862" max="15862" width="9.7109375" style="3" customWidth="1"/>
    <col min="15863" max="15863" width="10" style="3" customWidth="1"/>
    <col min="15864" max="15864" width="10.140625" style="3" customWidth="1"/>
    <col min="15865" max="15865" width="9.140625" style="3"/>
    <col min="15866" max="15866" width="11.7109375" style="3" customWidth="1"/>
    <col min="15867" max="15867" width="10.140625" style="3" customWidth="1"/>
    <col min="15868" max="15868" width="11" style="3" customWidth="1"/>
    <col min="15869" max="15869" width="10.7109375" style="3" customWidth="1"/>
    <col min="15870" max="15870" width="9.5703125" style="3" customWidth="1"/>
    <col min="15871" max="15871" width="5.7109375" style="3" customWidth="1"/>
    <col min="15872" max="15872" width="13" style="3" customWidth="1"/>
    <col min="15873" max="15873" width="9.7109375" style="3" customWidth="1"/>
    <col min="15874" max="15874" width="13" style="3" customWidth="1"/>
    <col min="15875" max="15875" width="16.7109375" style="3" customWidth="1"/>
    <col min="15876" max="15876" width="11.7109375" style="3" customWidth="1"/>
    <col min="15877" max="15877" width="48.28515625" style="3" customWidth="1"/>
    <col min="15878" max="15880" width="17.85546875" style="3" customWidth="1"/>
    <col min="15881" max="15881" width="18.7109375" style="3" customWidth="1"/>
    <col min="15882" max="16113" width="9.140625" style="3"/>
    <col min="16114" max="16114" width="7.85546875" style="3" customWidth="1"/>
    <col min="16115" max="16115" width="4.7109375" style="3" customWidth="1"/>
    <col min="16116" max="16116" width="12.140625" style="3" customWidth="1"/>
    <col min="16117" max="16117" width="44.140625" style="3" customWidth="1"/>
    <col min="16118" max="16118" width="9.7109375" style="3" customWidth="1"/>
    <col min="16119" max="16119" width="10" style="3" customWidth="1"/>
    <col min="16120" max="16120" width="10.140625" style="3" customWidth="1"/>
    <col min="16121" max="16121" width="9.140625" style="3"/>
    <col min="16122" max="16122" width="11.7109375" style="3" customWidth="1"/>
    <col min="16123" max="16123" width="10.140625" style="3" customWidth="1"/>
    <col min="16124" max="16124" width="11" style="3" customWidth="1"/>
    <col min="16125" max="16125" width="10.7109375" style="3" customWidth="1"/>
    <col min="16126" max="16126" width="9.5703125" style="3" customWidth="1"/>
    <col min="16127" max="16127" width="5.7109375" style="3" customWidth="1"/>
    <col min="16128" max="16128" width="13" style="3" customWidth="1"/>
    <col min="16129" max="16129" width="9.7109375" style="3" customWidth="1"/>
    <col min="16130" max="16130" width="13" style="3" customWidth="1"/>
    <col min="16131" max="16131" width="16.7109375" style="3" customWidth="1"/>
    <col min="16132" max="16132" width="11.7109375" style="3" customWidth="1"/>
    <col min="16133" max="16133" width="48.28515625" style="3" customWidth="1"/>
    <col min="16134" max="16136" width="17.85546875" style="3" customWidth="1"/>
    <col min="16137" max="16137" width="18.7109375" style="3" customWidth="1"/>
    <col min="16138" max="16384" width="9.140625" style="3"/>
  </cols>
  <sheetData>
    <row r="1" spans="1:70" ht="26.25" x14ac:dyDescent="0.2">
      <c r="A1" s="1101" t="s">
        <v>0</v>
      </c>
      <c r="B1" s="1101"/>
      <c r="C1" s="1101"/>
      <c r="D1" s="1101"/>
      <c r="E1" s="1101"/>
      <c r="F1" s="1101"/>
      <c r="G1" s="1101"/>
      <c r="H1" s="1101"/>
      <c r="I1" s="1101"/>
      <c r="J1" s="1101"/>
      <c r="K1" s="1101"/>
      <c r="L1" s="1101"/>
      <c r="M1" s="1101"/>
      <c r="N1" s="1101"/>
      <c r="O1" s="1101"/>
      <c r="P1" s="1101"/>
      <c r="Q1" s="1101"/>
      <c r="R1" s="1101"/>
    </row>
    <row r="2" spans="1:70" ht="15.75" thickBot="1" x14ac:dyDescent="0.25">
      <c r="A2" s="60"/>
      <c r="B2" s="61"/>
      <c r="C2" s="62"/>
      <c r="D2" s="63"/>
      <c r="E2" s="64"/>
      <c r="F2" s="65"/>
      <c r="G2" s="65"/>
      <c r="H2" s="65"/>
      <c r="I2" s="65"/>
      <c r="J2" s="62"/>
      <c r="K2" s="65"/>
      <c r="L2" s="62"/>
      <c r="M2" s="66"/>
      <c r="N2" s="61"/>
      <c r="O2" s="61"/>
      <c r="P2" s="67"/>
      <c r="Q2" s="67"/>
      <c r="R2" s="68" t="s">
        <v>1040</v>
      </c>
    </row>
    <row r="3" spans="1:70" ht="12.75" customHeight="1" x14ac:dyDescent="0.2">
      <c r="A3" s="69"/>
      <c r="B3" s="70"/>
      <c r="C3" s="70"/>
      <c r="D3" s="70"/>
      <c r="E3" s="1102" t="s">
        <v>1</v>
      </c>
      <c r="F3" s="1103"/>
      <c r="G3" s="1103"/>
      <c r="H3" s="1103"/>
      <c r="I3" s="71" t="s">
        <v>2</v>
      </c>
      <c r="J3" s="1104"/>
      <c r="K3" s="1105"/>
      <c r="L3" s="1106" t="s">
        <v>3</v>
      </c>
      <c r="M3" s="1104"/>
      <c r="N3" s="1107" t="s">
        <v>4</v>
      </c>
      <c r="O3" s="1108"/>
      <c r="P3" s="1108"/>
      <c r="Q3" s="1109"/>
      <c r="R3" s="72"/>
    </row>
    <row r="4" spans="1:70" ht="15" x14ac:dyDescent="0.2">
      <c r="A4" s="73" t="s">
        <v>5</v>
      </c>
      <c r="B4" s="74" t="s">
        <v>6</v>
      </c>
      <c r="C4" s="74" t="s">
        <v>7</v>
      </c>
      <c r="D4" s="74" t="s">
        <v>8</v>
      </c>
      <c r="E4" s="1093" t="s">
        <v>9</v>
      </c>
      <c r="F4" s="1095" t="s">
        <v>10</v>
      </c>
      <c r="G4" s="1096"/>
      <c r="H4" s="1096"/>
      <c r="I4" s="75" t="s">
        <v>11</v>
      </c>
      <c r="J4" s="76" t="s">
        <v>12</v>
      </c>
      <c r="K4" s="77" t="s">
        <v>13</v>
      </c>
      <c r="L4" s="78" t="s">
        <v>14</v>
      </c>
      <c r="M4" s="79" t="s">
        <v>15</v>
      </c>
      <c r="N4" s="80" t="s">
        <v>16</v>
      </c>
      <c r="O4" s="74" t="s">
        <v>16</v>
      </c>
      <c r="P4" s="1097" t="s">
        <v>17</v>
      </c>
      <c r="Q4" s="1099" t="s">
        <v>18</v>
      </c>
      <c r="R4" s="81" t="s">
        <v>19</v>
      </c>
    </row>
    <row r="5" spans="1:70" ht="15.75" thickBot="1" x14ac:dyDescent="0.25">
      <c r="A5" s="73"/>
      <c r="B5" s="74"/>
      <c r="C5" s="74"/>
      <c r="D5" s="74"/>
      <c r="E5" s="1094"/>
      <c r="F5" s="82" t="s">
        <v>20</v>
      </c>
      <c r="G5" s="83" t="s">
        <v>21</v>
      </c>
      <c r="H5" s="84" t="s">
        <v>22</v>
      </c>
      <c r="I5" s="75" t="s">
        <v>23</v>
      </c>
      <c r="J5" s="85" t="s">
        <v>25</v>
      </c>
      <c r="K5" s="85" t="s">
        <v>25</v>
      </c>
      <c r="L5" s="86">
        <v>2018</v>
      </c>
      <c r="M5" s="84" t="s">
        <v>26</v>
      </c>
      <c r="N5" s="87" t="s">
        <v>27</v>
      </c>
      <c r="O5" s="88" t="s">
        <v>28</v>
      </c>
      <c r="P5" s="1098"/>
      <c r="Q5" s="1100"/>
      <c r="R5" s="89"/>
    </row>
    <row r="6" spans="1:70" ht="21" customHeight="1" thickBot="1" x14ac:dyDescent="0.25">
      <c r="A6" s="90" t="s">
        <v>29</v>
      </c>
      <c r="B6" s="91"/>
      <c r="C6" s="92"/>
      <c r="D6" s="93"/>
      <c r="E6" s="94">
        <f t="shared" ref="E6:L6" si="0">E7</f>
        <v>10888</v>
      </c>
      <c r="F6" s="95">
        <f t="shared" si="0"/>
        <v>9736</v>
      </c>
      <c r="G6" s="95">
        <f t="shared" si="0"/>
        <v>810</v>
      </c>
      <c r="H6" s="95">
        <f t="shared" si="0"/>
        <v>342</v>
      </c>
      <c r="I6" s="96">
        <f t="shared" si="0"/>
        <v>1152</v>
      </c>
      <c r="J6" s="97">
        <f t="shared" si="0"/>
        <v>3919</v>
      </c>
      <c r="K6" s="95">
        <f t="shared" si="0"/>
        <v>654</v>
      </c>
      <c r="L6" s="97">
        <f t="shared" si="0"/>
        <v>653</v>
      </c>
      <c r="M6" s="98">
        <f t="shared" ref="M6:M68" si="1">(L6/K6)*100</f>
        <v>99.84709480122325</v>
      </c>
      <c r="N6" s="99"/>
      <c r="O6" s="100"/>
      <c r="P6" s="101"/>
      <c r="Q6" s="102"/>
      <c r="R6" s="103"/>
    </row>
    <row r="7" spans="1:70" ht="31.5" customHeight="1" thickBot="1" x14ac:dyDescent="0.25">
      <c r="A7" s="1081" t="s">
        <v>30</v>
      </c>
      <c r="B7" s="1082"/>
      <c r="C7" s="1082"/>
      <c r="D7" s="1083"/>
      <c r="E7" s="104">
        <f t="shared" ref="E7:L7" si="2">SUM(E8)</f>
        <v>10888</v>
      </c>
      <c r="F7" s="105">
        <f t="shared" si="2"/>
        <v>9736</v>
      </c>
      <c r="G7" s="105">
        <f t="shared" si="2"/>
        <v>810</v>
      </c>
      <c r="H7" s="105">
        <f t="shared" si="2"/>
        <v>342</v>
      </c>
      <c r="I7" s="106">
        <f t="shared" si="2"/>
        <v>1152</v>
      </c>
      <c r="J7" s="107">
        <f t="shared" si="2"/>
        <v>3919</v>
      </c>
      <c r="K7" s="105">
        <f t="shared" si="2"/>
        <v>654</v>
      </c>
      <c r="L7" s="105">
        <f t="shared" si="2"/>
        <v>653</v>
      </c>
      <c r="M7" s="108">
        <f t="shared" si="1"/>
        <v>99.84709480122325</v>
      </c>
      <c r="N7" s="109"/>
      <c r="O7" s="110"/>
      <c r="P7" s="110"/>
      <c r="Q7" s="111"/>
      <c r="R7" s="112"/>
    </row>
    <row r="8" spans="1:70" ht="140.25" customHeight="1" thickBot="1" x14ac:dyDescent="0.25">
      <c r="A8" s="113">
        <v>8195</v>
      </c>
      <c r="B8" s="114" t="s">
        <v>31</v>
      </c>
      <c r="C8" s="114" t="s">
        <v>32</v>
      </c>
      <c r="D8" s="115" t="s">
        <v>33</v>
      </c>
      <c r="E8" s="116">
        <f>SUM(F8:H8)</f>
        <v>10888</v>
      </c>
      <c r="F8" s="117">
        <v>9736</v>
      </c>
      <c r="G8" s="117">
        <v>810</v>
      </c>
      <c r="H8" s="118">
        <v>342</v>
      </c>
      <c r="I8" s="119">
        <v>1152</v>
      </c>
      <c r="J8" s="120">
        <v>3919</v>
      </c>
      <c r="K8" s="121">
        <v>654</v>
      </c>
      <c r="L8" s="122">
        <v>653</v>
      </c>
      <c r="M8" s="123">
        <f t="shared" si="1"/>
        <v>99.84709480122325</v>
      </c>
      <c r="N8" s="124" t="s">
        <v>34</v>
      </c>
      <c r="O8" s="125" t="s">
        <v>35</v>
      </c>
      <c r="P8" s="125" t="s">
        <v>36</v>
      </c>
      <c r="Q8" s="126" t="s">
        <v>37</v>
      </c>
      <c r="R8" s="127" t="s">
        <v>38</v>
      </c>
    </row>
    <row r="9" spans="1:70" ht="21" customHeight="1" thickBot="1" x14ac:dyDescent="0.25">
      <c r="A9" s="128" t="s">
        <v>39</v>
      </c>
      <c r="B9" s="129"/>
      <c r="C9" s="129"/>
      <c r="D9" s="130"/>
      <c r="E9" s="94">
        <f t="shared" ref="E9:L9" si="3">E10+E42+E80+E85+E88+E91+E123+E212</f>
        <v>11130532.695350001</v>
      </c>
      <c r="F9" s="95">
        <f t="shared" si="3"/>
        <v>10469309.81425</v>
      </c>
      <c r="G9" s="95">
        <f t="shared" si="3"/>
        <v>363387</v>
      </c>
      <c r="H9" s="95">
        <f t="shared" si="3"/>
        <v>297835.8811</v>
      </c>
      <c r="I9" s="96">
        <f t="shared" si="3"/>
        <v>2029775.7135000001</v>
      </c>
      <c r="J9" s="97">
        <f t="shared" si="3"/>
        <v>781925</v>
      </c>
      <c r="K9" s="95">
        <f t="shared" si="3"/>
        <v>392269</v>
      </c>
      <c r="L9" s="95">
        <f t="shared" si="3"/>
        <v>354832</v>
      </c>
      <c r="M9" s="98">
        <f t="shared" si="1"/>
        <v>90.456294022724208</v>
      </c>
      <c r="N9" s="99"/>
      <c r="O9" s="100"/>
      <c r="P9" s="101"/>
      <c r="Q9" s="131"/>
      <c r="R9" s="132"/>
    </row>
    <row r="10" spans="1:70" ht="21" customHeight="1" thickBot="1" x14ac:dyDescent="0.25">
      <c r="A10" s="1070" t="s">
        <v>40</v>
      </c>
      <c r="B10" s="1071"/>
      <c r="C10" s="1071"/>
      <c r="D10" s="1072"/>
      <c r="E10" s="107">
        <f t="shared" ref="E10:L10" si="4">SUM(E11:E41)</f>
        <v>2795453.3062499999</v>
      </c>
      <c r="F10" s="107">
        <f t="shared" si="4"/>
        <v>2632139.3062499999</v>
      </c>
      <c r="G10" s="107">
        <f t="shared" si="4"/>
        <v>53107</v>
      </c>
      <c r="H10" s="105">
        <f t="shared" si="4"/>
        <v>110207</v>
      </c>
      <c r="I10" s="106">
        <f t="shared" si="4"/>
        <v>288222.55350000004</v>
      </c>
      <c r="J10" s="107">
        <f t="shared" si="4"/>
        <v>121326</v>
      </c>
      <c r="K10" s="107">
        <f t="shared" si="4"/>
        <v>44730</v>
      </c>
      <c r="L10" s="107">
        <f t="shared" si="4"/>
        <v>43093</v>
      </c>
      <c r="M10" s="108">
        <f t="shared" si="1"/>
        <v>96.340263805052544</v>
      </c>
      <c r="N10" s="109"/>
      <c r="O10" s="110"/>
      <c r="P10" s="110"/>
      <c r="Q10" s="111"/>
      <c r="R10" s="112"/>
    </row>
    <row r="11" spans="1:70" s="2" customFormat="1" ht="42" customHeight="1" x14ac:dyDescent="0.2">
      <c r="A11" s="133">
        <v>3069</v>
      </c>
      <c r="B11" s="114" t="s">
        <v>41</v>
      </c>
      <c r="C11" s="114" t="s">
        <v>42</v>
      </c>
      <c r="D11" s="134" t="s">
        <v>43</v>
      </c>
      <c r="E11" s="135">
        <f>F11+G11+H11</f>
        <v>68370</v>
      </c>
      <c r="F11" s="118">
        <v>55200</v>
      </c>
      <c r="G11" s="118">
        <v>3000</v>
      </c>
      <c r="H11" s="118">
        <v>10170</v>
      </c>
      <c r="I11" s="119">
        <v>2975</v>
      </c>
      <c r="J11" s="136">
        <v>10198</v>
      </c>
      <c r="K11" s="136">
        <v>0</v>
      </c>
      <c r="L11" s="136">
        <v>0</v>
      </c>
      <c r="M11" s="137" t="s">
        <v>44</v>
      </c>
      <c r="N11" s="124" t="s">
        <v>45</v>
      </c>
      <c r="O11" s="125" t="s">
        <v>46</v>
      </c>
      <c r="P11" s="125" t="s">
        <v>47</v>
      </c>
      <c r="Q11" s="126" t="s">
        <v>48</v>
      </c>
      <c r="R11" s="138" t="s">
        <v>49</v>
      </c>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row>
    <row r="12" spans="1:70" s="6" customFormat="1" ht="69.75" customHeight="1" x14ac:dyDescent="0.2">
      <c r="A12" s="139">
        <v>3115</v>
      </c>
      <c r="B12" s="140" t="s">
        <v>50</v>
      </c>
      <c r="C12" s="114" t="s">
        <v>51</v>
      </c>
      <c r="D12" s="141" t="s">
        <v>52</v>
      </c>
      <c r="E12" s="142">
        <f t="shared" ref="E12:E36" si="5">SUM(F12:H12)</f>
        <v>12895</v>
      </c>
      <c r="F12" s="143">
        <v>9130</v>
      </c>
      <c r="G12" s="143">
        <v>500</v>
      </c>
      <c r="H12" s="143">
        <v>3265</v>
      </c>
      <c r="I12" s="144">
        <v>844</v>
      </c>
      <c r="J12" s="145">
        <v>2316</v>
      </c>
      <c r="K12" s="145">
        <v>1316</v>
      </c>
      <c r="L12" s="146">
        <v>50</v>
      </c>
      <c r="M12" s="147">
        <f t="shared" si="1"/>
        <v>3.7993920972644375</v>
      </c>
      <c r="N12" s="124" t="s">
        <v>53</v>
      </c>
      <c r="O12" s="125" t="s">
        <v>54</v>
      </c>
      <c r="P12" s="125"/>
      <c r="Q12" s="126"/>
      <c r="R12" s="127" t="s">
        <v>55</v>
      </c>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s="2" customFormat="1" ht="28.5" customHeight="1" x14ac:dyDescent="0.2">
      <c r="A13" s="148">
        <v>3136</v>
      </c>
      <c r="B13" s="149" t="s">
        <v>56</v>
      </c>
      <c r="C13" s="114" t="s">
        <v>42</v>
      </c>
      <c r="D13" s="150" t="s">
        <v>57</v>
      </c>
      <c r="E13" s="116">
        <f t="shared" si="5"/>
        <v>27298</v>
      </c>
      <c r="F13" s="118">
        <v>26646</v>
      </c>
      <c r="G13" s="151">
        <v>604</v>
      </c>
      <c r="H13" s="118">
        <v>48</v>
      </c>
      <c r="I13" s="119">
        <v>27298</v>
      </c>
      <c r="J13" s="136">
        <v>10519</v>
      </c>
      <c r="K13" s="136">
        <v>10040</v>
      </c>
      <c r="L13" s="152">
        <v>10039</v>
      </c>
      <c r="M13" s="153">
        <f t="shared" si="1"/>
        <v>99.990039840637451</v>
      </c>
      <c r="N13" s="124" t="s">
        <v>58</v>
      </c>
      <c r="O13" s="125" t="s">
        <v>59</v>
      </c>
      <c r="P13" s="125" t="s">
        <v>24</v>
      </c>
      <c r="Q13" s="126" t="s">
        <v>60</v>
      </c>
      <c r="R13" s="127" t="s">
        <v>61</v>
      </c>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row>
    <row r="14" spans="1:70" s="6" customFormat="1" ht="90.75" customHeight="1" x14ac:dyDescent="0.2">
      <c r="A14" s="154">
        <v>3140</v>
      </c>
      <c r="B14" s="155" t="s">
        <v>50</v>
      </c>
      <c r="C14" s="155" t="s">
        <v>51</v>
      </c>
      <c r="D14" s="156" t="s">
        <v>62</v>
      </c>
      <c r="E14" s="157">
        <f t="shared" si="5"/>
        <v>28477</v>
      </c>
      <c r="F14" s="158">
        <v>22221</v>
      </c>
      <c r="G14" s="158">
        <v>930</v>
      </c>
      <c r="H14" s="159">
        <v>5326</v>
      </c>
      <c r="I14" s="160">
        <v>1035</v>
      </c>
      <c r="J14" s="158">
        <v>26028</v>
      </c>
      <c r="K14" s="158">
        <v>454</v>
      </c>
      <c r="L14" s="158">
        <v>454</v>
      </c>
      <c r="M14" s="161">
        <f t="shared" si="1"/>
        <v>100</v>
      </c>
      <c r="N14" s="162"/>
      <c r="O14" s="163" t="s">
        <v>63</v>
      </c>
      <c r="P14" s="164"/>
      <c r="Q14" s="165"/>
      <c r="R14" s="166" t="s">
        <v>64</v>
      </c>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pans="1:70" s="2" customFormat="1" ht="104.25" customHeight="1" x14ac:dyDescent="0.2">
      <c r="A15" s="167">
        <v>3165</v>
      </c>
      <c r="B15" s="149" t="s">
        <v>41</v>
      </c>
      <c r="C15" s="168" t="s">
        <v>32</v>
      </c>
      <c r="D15" s="150" t="s">
        <v>65</v>
      </c>
      <c r="E15" s="135">
        <f t="shared" si="5"/>
        <v>7100</v>
      </c>
      <c r="F15" s="143">
        <v>6000</v>
      </c>
      <c r="G15" s="169">
        <v>1100</v>
      </c>
      <c r="H15" s="143">
        <v>0</v>
      </c>
      <c r="I15" s="144">
        <v>577</v>
      </c>
      <c r="J15" s="136">
        <v>507</v>
      </c>
      <c r="K15" s="136">
        <v>0</v>
      </c>
      <c r="L15" s="152">
        <v>0</v>
      </c>
      <c r="M15" s="137" t="s">
        <v>44</v>
      </c>
      <c r="N15" s="170" t="s">
        <v>66</v>
      </c>
      <c r="O15" s="171" t="s">
        <v>67</v>
      </c>
      <c r="P15" s="171" t="s">
        <v>37</v>
      </c>
      <c r="Q15" s="172" t="s">
        <v>37</v>
      </c>
      <c r="R15" s="173" t="s">
        <v>68</v>
      </c>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1:70" s="6" customFormat="1" ht="42.75" customHeight="1" x14ac:dyDescent="0.2">
      <c r="A16" s="174">
        <v>3170</v>
      </c>
      <c r="B16" s="175" t="s">
        <v>41</v>
      </c>
      <c r="C16" s="176" t="s">
        <v>51</v>
      </c>
      <c r="D16" s="177" t="s">
        <v>69</v>
      </c>
      <c r="E16" s="157">
        <f t="shared" si="5"/>
        <v>44958</v>
      </c>
      <c r="F16" s="178">
        <v>42000</v>
      </c>
      <c r="G16" s="179">
        <v>1721</v>
      </c>
      <c r="H16" s="180">
        <v>1237</v>
      </c>
      <c r="I16" s="181">
        <v>1434</v>
      </c>
      <c r="J16" s="145">
        <v>549</v>
      </c>
      <c r="K16" s="145">
        <v>442</v>
      </c>
      <c r="L16" s="182">
        <v>407</v>
      </c>
      <c r="M16" s="183">
        <f t="shared" si="1"/>
        <v>92.081447963800898</v>
      </c>
      <c r="N16" s="162" t="s">
        <v>70</v>
      </c>
      <c r="O16" s="184"/>
      <c r="P16" s="184"/>
      <c r="Q16" s="185"/>
      <c r="R16" s="173" t="s">
        <v>71</v>
      </c>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0" s="2" customFormat="1" ht="80.25" customHeight="1" x14ac:dyDescent="0.2">
      <c r="A17" s="186">
        <v>3171</v>
      </c>
      <c r="B17" s="149"/>
      <c r="C17" s="114" t="s">
        <v>42</v>
      </c>
      <c r="D17" s="187" t="s">
        <v>72</v>
      </c>
      <c r="E17" s="142">
        <f t="shared" si="5"/>
        <v>1673300</v>
      </c>
      <c r="F17" s="117">
        <v>1588113</v>
      </c>
      <c r="G17" s="151">
        <v>15000</v>
      </c>
      <c r="H17" s="118">
        <v>70187</v>
      </c>
      <c r="I17" s="119">
        <v>6601</v>
      </c>
      <c r="J17" s="136">
        <v>2198</v>
      </c>
      <c r="K17" s="136">
        <v>699</v>
      </c>
      <c r="L17" s="152">
        <v>698</v>
      </c>
      <c r="M17" s="153">
        <f t="shared" si="1"/>
        <v>99.856938483547935</v>
      </c>
      <c r="N17" s="124" t="s">
        <v>73</v>
      </c>
      <c r="O17" s="188" t="s">
        <v>74</v>
      </c>
      <c r="P17" s="188" t="s">
        <v>75</v>
      </c>
      <c r="Q17" s="126"/>
      <c r="R17" s="173" t="s">
        <v>76</v>
      </c>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row>
    <row r="18" spans="1:70" s="2" customFormat="1" ht="30.75" customHeight="1" x14ac:dyDescent="0.2">
      <c r="A18" s="186">
        <v>3172</v>
      </c>
      <c r="B18" s="149" t="s">
        <v>77</v>
      </c>
      <c r="C18" s="114" t="s">
        <v>42</v>
      </c>
      <c r="D18" s="189" t="s">
        <v>78</v>
      </c>
      <c r="E18" s="190">
        <f t="shared" si="5"/>
        <v>14034</v>
      </c>
      <c r="F18" s="117">
        <v>12000</v>
      </c>
      <c r="G18" s="151">
        <v>1357</v>
      </c>
      <c r="H18" s="118">
        <v>677</v>
      </c>
      <c r="I18" s="119">
        <v>14034</v>
      </c>
      <c r="J18" s="136">
        <v>17642</v>
      </c>
      <c r="K18" s="136">
        <v>13134</v>
      </c>
      <c r="L18" s="152">
        <v>13005</v>
      </c>
      <c r="M18" s="123">
        <f t="shared" si="1"/>
        <v>99.017816354499772</v>
      </c>
      <c r="N18" s="124"/>
      <c r="O18" s="125" t="s">
        <v>79</v>
      </c>
      <c r="P18" s="191" t="s">
        <v>80</v>
      </c>
      <c r="Q18" s="126" t="s">
        <v>81</v>
      </c>
      <c r="R18" s="192" t="s">
        <v>82</v>
      </c>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row>
    <row r="19" spans="1:70" s="6" customFormat="1" ht="105" customHeight="1" x14ac:dyDescent="0.2">
      <c r="A19" s="193">
        <v>3190</v>
      </c>
      <c r="B19" s="194" t="s">
        <v>83</v>
      </c>
      <c r="C19" s="195" t="s">
        <v>51</v>
      </c>
      <c r="D19" s="196" t="s">
        <v>84</v>
      </c>
      <c r="E19" s="142">
        <f t="shared" si="5"/>
        <v>14649</v>
      </c>
      <c r="F19" s="197">
        <v>11810</v>
      </c>
      <c r="G19" s="169">
        <v>1198</v>
      </c>
      <c r="H19" s="143">
        <v>1641</v>
      </c>
      <c r="I19" s="144">
        <v>1198</v>
      </c>
      <c r="J19" s="145">
        <v>1200</v>
      </c>
      <c r="K19" s="145">
        <v>2</v>
      </c>
      <c r="L19" s="152">
        <v>2</v>
      </c>
      <c r="M19" s="153">
        <f t="shared" si="1"/>
        <v>100</v>
      </c>
      <c r="N19" s="170"/>
      <c r="O19" s="171"/>
      <c r="P19" s="171"/>
      <c r="Q19" s="172"/>
      <c r="R19" s="198" t="s">
        <v>85</v>
      </c>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0" s="6" customFormat="1" ht="68.25" customHeight="1" x14ac:dyDescent="0.2">
      <c r="A20" s="199">
        <v>3191</v>
      </c>
      <c r="B20" s="200" t="s">
        <v>83</v>
      </c>
      <c r="C20" s="201" t="s">
        <v>51</v>
      </c>
      <c r="D20" s="202" t="s">
        <v>86</v>
      </c>
      <c r="E20" s="157">
        <f t="shared" si="5"/>
        <v>34831</v>
      </c>
      <c r="F20" s="203">
        <v>32561</v>
      </c>
      <c r="G20" s="204">
        <v>887</v>
      </c>
      <c r="H20" s="205">
        <v>1383</v>
      </c>
      <c r="I20" s="206">
        <v>887</v>
      </c>
      <c r="J20" s="145">
        <v>1000</v>
      </c>
      <c r="K20" s="145">
        <v>153</v>
      </c>
      <c r="L20" s="182">
        <v>138</v>
      </c>
      <c r="M20" s="207">
        <f t="shared" si="1"/>
        <v>90.196078431372555</v>
      </c>
      <c r="N20" s="208"/>
      <c r="O20" s="209"/>
      <c r="P20" s="209"/>
      <c r="Q20" s="165"/>
      <c r="R20" s="210" t="s">
        <v>87</v>
      </c>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row>
    <row r="21" spans="1:70" s="2" customFormat="1" ht="33" customHeight="1" x14ac:dyDescent="0.2">
      <c r="A21" s="148">
        <v>3200</v>
      </c>
      <c r="B21" s="149" t="s">
        <v>50</v>
      </c>
      <c r="C21" s="114" t="s">
        <v>42</v>
      </c>
      <c r="D21" s="211" t="s">
        <v>88</v>
      </c>
      <c r="E21" s="190">
        <f t="shared" si="5"/>
        <v>76643</v>
      </c>
      <c r="F21" s="117">
        <v>75367</v>
      </c>
      <c r="G21" s="212">
        <v>150</v>
      </c>
      <c r="H21" s="118">
        <v>1126</v>
      </c>
      <c r="I21" s="119">
        <v>76643</v>
      </c>
      <c r="J21" s="122">
        <v>1955</v>
      </c>
      <c r="K21" s="122">
        <v>846</v>
      </c>
      <c r="L21" s="146">
        <v>845</v>
      </c>
      <c r="M21" s="123">
        <f t="shared" si="1"/>
        <v>99.88179669030734</v>
      </c>
      <c r="N21" s="124" t="s">
        <v>89</v>
      </c>
      <c r="O21" s="125" t="s">
        <v>90</v>
      </c>
      <c r="P21" s="125" t="s">
        <v>91</v>
      </c>
      <c r="Q21" s="126" t="s">
        <v>92</v>
      </c>
      <c r="R21" s="127" t="s">
        <v>93</v>
      </c>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row>
    <row r="22" spans="1:70" s="5" customFormat="1" ht="80.25" customHeight="1" x14ac:dyDescent="0.2">
      <c r="A22" s="199">
        <v>3205</v>
      </c>
      <c r="B22" s="155" t="s">
        <v>41</v>
      </c>
      <c r="C22" s="155" t="s">
        <v>51</v>
      </c>
      <c r="D22" s="213" t="s">
        <v>94</v>
      </c>
      <c r="E22" s="157">
        <f t="shared" si="5"/>
        <v>7970</v>
      </c>
      <c r="F22" s="158">
        <v>5000</v>
      </c>
      <c r="G22" s="158">
        <v>423</v>
      </c>
      <c r="H22" s="159">
        <v>2547</v>
      </c>
      <c r="I22" s="160">
        <v>423</v>
      </c>
      <c r="J22" s="158">
        <v>5470</v>
      </c>
      <c r="K22" s="158">
        <v>0</v>
      </c>
      <c r="L22" s="158">
        <v>0</v>
      </c>
      <c r="M22" s="137" t="s">
        <v>44</v>
      </c>
      <c r="N22" s="214"/>
      <c r="O22" s="155"/>
      <c r="P22" s="155"/>
      <c r="Q22" s="165"/>
      <c r="R22" s="173" t="s">
        <v>95</v>
      </c>
    </row>
    <row r="23" spans="1:70" s="7" customFormat="1" ht="41.25" customHeight="1" x14ac:dyDescent="0.2">
      <c r="A23" s="193">
        <v>3206</v>
      </c>
      <c r="B23" s="215" t="s">
        <v>96</v>
      </c>
      <c r="C23" s="215" t="s">
        <v>51</v>
      </c>
      <c r="D23" s="216" t="s">
        <v>97</v>
      </c>
      <c r="E23" s="142">
        <f t="shared" si="5"/>
        <v>34532</v>
      </c>
      <c r="F23" s="145">
        <v>29562</v>
      </c>
      <c r="G23" s="145">
        <v>2880</v>
      </c>
      <c r="H23" s="217">
        <v>2090</v>
      </c>
      <c r="I23" s="218">
        <v>2880</v>
      </c>
      <c r="J23" s="145">
        <v>2900</v>
      </c>
      <c r="K23" s="145">
        <v>31</v>
      </c>
      <c r="L23" s="145">
        <v>30</v>
      </c>
      <c r="M23" s="153">
        <f t="shared" si="1"/>
        <v>96.774193548387103</v>
      </c>
      <c r="N23" s="219"/>
      <c r="O23" s="215"/>
      <c r="P23" s="215"/>
      <c r="Q23" s="172"/>
      <c r="R23" s="173" t="s">
        <v>98</v>
      </c>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row>
    <row r="24" spans="1:70" s="7" customFormat="1" ht="38.25" customHeight="1" x14ac:dyDescent="0.2">
      <c r="A24" s="139">
        <v>3207</v>
      </c>
      <c r="B24" s="220" t="s">
        <v>99</v>
      </c>
      <c r="C24" s="220" t="s">
        <v>51</v>
      </c>
      <c r="D24" s="221" t="s">
        <v>100</v>
      </c>
      <c r="E24" s="190">
        <f t="shared" si="5"/>
        <v>3800</v>
      </c>
      <c r="F24" s="222">
        <v>2600</v>
      </c>
      <c r="G24" s="222">
        <v>299</v>
      </c>
      <c r="H24" s="223">
        <v>901</v>
      </c>
      <c r="I24" s="224">
        <v>299</v>
      </c>
      <c r="J24" s="222">
        <v>299</v>
      </c>
      <c r="K24" s="222">
        <v>0</v>
      </c>
      <c r="L24" s="222">
        <v>0</v>
      </c>
      <c r="M24" s="137" t="s">
        <v>44</v>
      </c>
      <c r="N24" s="124"/>
      <c r="O24" s="220"/>
      <c r="P24" s="220"/>
      <c r="Q24" s="126"/>
      <c r="R24" s="225" t="s">
        <v>101</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row>
    <row r="25" spans="1:70" s="9" customFormat="1" ht="42.75" x14ac:dyDescent="0.2">
      <c r="A25" s="226">
        <v>3209</v>
      </c>
      <c r="B25" s="220" t="s">
        <v>50</v>
      </c>
      <c r="C25" s="114" t="s">
        <v>51</v>
      </c>
      <c r="D25" s="227" t="s">
        <v>102</v>
      </c>
      <c r="E25" s="190">
        <f t="shared" si="5"/>
        <v>156628</v>
      </c>
      <c r="F25" s="222">
        <v>150250</v>
      </c>
      <c r="G25" s="222">
        <v>2950</v>
      </c>
      <c r="H25" s="223">
        <v>3428</v>
      </c>
      <c r="I25" s="224">
        <v>2950</v>
      </c>
      <c r="J25" s="222">
        <v>1184</v>
      </c>
      <c r="K25" s="222">
        <v>30</v>
      </c>
      <c r="L25" s="222">
        <v>30</v>
      </c>
      <c r="M25" s="123">
        <f t="shared" si="1"/>
        <v>100</v>
      </c>
      <c r="N25" s="228"/>
      <c r="O25" s="220"/>
      <c r="P25" s="220"/>
      <c r="Q25" s="126"/>
      <c r="R25" s="127" t="s">
        <v>103</v>
      </c>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s="6" customFormat="1" ht="58.5" customHeight="1" x14ac:dyDescent="0.2">
      <c r="A26" s="193">
        <v>3216</v>
      </c>
      <c r="B26" s="215" t="s">
        <v>104</v>
      </c>
      <c r="C26" s="215" t="s">
        <v>105</v>
      </c>
      <c r="D26" s="229" t="s">
        <v>106</v>
      </c>
      <c r="E26" s="142">
        <f t="shared" si="5"/>
        <v>2372</v>
      </c>
      <c r="F26" s="145">
        <v>2150</v>
      </c>
      <c r="G26" s="145">
        <v>222</v>
      </c>
      <c r="H26" s="217">
        <v>0</v>
      </c>
      <c r="I26" s="218">
        <v>2372</v>
      </c>
      <c r="J26" s="145">
        <v>250</v>
      </c>
      <c r="K26" s="145">
        <v>201</v>
      </c>
      <c r="L26" s="145">
        <v>200</v>
      </c>
      <c r="M26" s="153">
        <f t="shared" si="1"/>
        <v>99.50248756218906</v>
      </c>
      <c r="N26" s="170" t="s">
        <v>107</v>
      </c>
      <c r="O26" s="230" t="s">
        <v>108</v>
      </c>
      <c r="P26" s="230" t="s">
        <v>109</v>
      </c>
      <c r="Q26" s="172" t="s">
        <v>73</v>
      </c>
      <c r="R26" s="231" t="s">
        <v>110</v>
      </c>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row>
    <row r="27" spans="1:70" s="10" customFormat="1" ht="42" customHeight="1" thickBot="1" x14ac:dyDescent="0.25">
      <c r="A27" s="232">
        <v>3217</v>
      </c>
      <c r="B27" s="233" t="s">
        <v>50</v>
      </c>
      <c r="C27" s="234" t="s">
        <v>42</v>
      </c>
      <c r="D27" s="235" t="s">
        <v>111</v>
      </c>
      <c r="E27" s="236">
        <f t="shared" si="5"/>
        <v>148000</v>
      </c>
      <c r="F27" s="237">
        <v>143000</v>
      </c>
      <c r="G27" s="237">
        <v>5000</v>
      </c>
      <c r="H27" s="238">
        <v>0</v>
      </c>
      <c r="I27" s="239">
        <v>1997</v>
      </c>
      <c r="J27" s="237">
        <v>2000</v>
      </c>
      <c r="K27" s="237">
        <v>1196</v>
      </c>
      <c r="L27" s="237">
        <v>1195</v>
      </c>
      <c r="M27" s="240">
        <f t="shared" si="1"/>
        <v>99.916387959866213</v>
      </c>
      <c r="N27" s="241" t="s">
        <v>112</v>
      </c>
      <c r="O27" s="242" t="s">
        <v>113</v>
      </c>
      <c r="P27" s="242" t="s">
        <v>114</v>
      </c>
      <c r="Q27" s="243"/>
      <c r="R27" s="244" t="s">
        <v>115</v>
      </c>
    </row>
    <row r="28" spans="1:70" s="12" customFormat="1" ht="27.75" customHeight="1" x14ac:dyDescent="0.2">
      <c r="A28" s="226">
        <v>3219</v>
      </c>
      <c r="B28" s="245" t="s">
        <v>41</v>
      </c>
      <c r="C28" s="114" t="s">
        <v>42</v>
      </c>
      <c r="D28" s="246" t="s">
        <v>116</v>
      </c>
      <c r="E28" s="190">
        <f t="shared" si="5"/>
        <v>917</v>
      </c>
      <c r="F28" s="222">
        <v>730</v>
      </c>
      <c r="G28" s="222">
        <v>187</v>
      </c>
      <c r="H28" s="223">
        <v>0</v>
      </c>
      <c r="I28" s="224">
        <v>917</v>
      </c>
      <c r="J28" s="222">
        <v>597</v>
      </c>
      <c r="K28" s="222">
        <v>897</v>
      </c>
      <c r="L28" s="222">
        <v>833</v>
      </c>
      <c r="M28" s="123">
        <f t="shared" si="1"/>
        <v>92.865105908584169</v>
      </c>
      <c r="N28" s="247" t="s">
        <v>117</v>
      </c>
      <c r="O28" s="248" t="s">
        <v>60</v>
      </c>
      <c r="P28" s="248" t="s">
        <v>118</v>
      </c>
      <c r="Q28" s="126" t="s">
        <v>119</v>
      </c>
      <c r="R28" s="127" t="s">
        <v>120</v>
      </c>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row>
    <row r="29" spans="1:70" s="12" customFormat="1" ht="39" customHeight="1" x14ac:dyDescent="0.2">
      <c r="A29" s="226">
        <v>3221</v>
      </c>
      <c r="B29" s="245" t="s">
        <v>41</v>
      </c>
      <c r="C29" s="114" t="s">
        <v>42</v>
      </c>
      <c r="D29" s="246" t="s">
        <v>121</v>
      </c>
      <c r="E29" s="190">
        <f t="shared" si="5"/>
        <v>1650</v>
      </c>
      <c r="F29" s="222">
        <v>1500</v>
      </c>
      <c r="G29" s="222">
        <v>150</v>
      </c>
      <c r="H29" s="223">
        <v>0</v>
      </c>
      <c r="I29" s="224">
        <v>145</v>
      </c>
      <c r="J29" s="222">
        <v>1553</v>
      </c>
      <c r="K29" s="222">
        <v>134</v>
      </c>
      <c r="L29" s="222">
        <v>134</v>
      </c>
      <c r="M29" s="123">
        <f t="shared" si="1"/>
        <v>100</v>
      </c>
      <c r="N29" s="247" t="s">
        <v>34</v>
      </c>
      <c r="O29" s="248" t="s">
        <v>122</v>
      </c>
      <c r="P29" s="220">
        <v>2019</v>
      </c>
      <c r="Q29" s="249">
        <v>2019</v>
      </c>
      <c r="R29" s="127" t="s">
        <v>123</v>
      </c>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row>
    <row r="30" spans="1:70" s="12" customFormat="1" ht="39.75" customHeight="1" x14ac:dyDescent="0.2">
      <c r="A30" s="226">
        <v>3222</v>
      </c>
      <c r="B30" s="220" t="s">
        <v>50</v>
      </c>
      <c r="C30" s="114" t="s">
        <v>51</v>
      </c>
      <c r="D30" s="227" t="s">
        <v>124</v>
      </c>
      <c r="E30" s="190">
        <f t="shared" si="5"/>
        <v>39687</v>
      </c>
      <c r="F30" s="222">
        <v>33997</v>
      </c>
      <c r="G30" s="222">
        <v>123</v>
      </c>
      <c r="H30" s="223">
        <v>5567</v>
      </c>
      <c r="I30" s="224">
        <v>39687</v>
      </c>
      <c r="J30" s="222">
        <v>3100</v>
      </c>
      <c r="K30" s="222">
        <v>2647</v>
      </c>
      <c r="L30" s="222">
        <v>2641</v>
      </c>
      <c r="M30" s="123">
        <f t="shared" si="1"/>
        <v>99.77332829618436</v>
      </c>
      <c r="N30" s="250" t="s">
        <v>125</v>
      </c>
      <c r="O30" s="248" t="s">
        <v>126</v>
      </c>
      <c r="P30" s="220" t="s">
        <v>127</v>
      </c>
      <c r="Q30" s="249"/>
      <c r="R30" s="127" t="s">
        <v>128</v>
      </c>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row>
    <row r="31" spans="1:70" s="10" customFormat="1" ht="28.5" customHeight="1" x14ac:dyDescent="0.2">
      <c r="A31" s="193">
        <v>3230</v>
      </c>
      <c r="B31" s="215" t="s">
        <v>56</v>
      </c>
      <c r="C31" s="195" t="s">
        <v>42</v>
      </c>
      <c r="D31" s="216" t="s">
        <v>129</v>
      </c>
      <c r="E31" s="142">
        <f t="shared" si="5"/>
        <v>3785</v>
      </c>
      <c r="F31" s="145">
        <v>3211</v>
      </c>
      <c r="G31" s="145">
        <v>250</v>
      </c>
      <c r="H31" s="217">
        <v>324</v>
      </c>
      <c r="I31" s="218">
        <v>3461</v>
      </c>
      <c r="J31" s="145">
        <v>4000</v>
      </c>
      <c r="K31" s="145">
        <v>3785</v>
      </c>
      <c r="L31" s="145">
        <v>3784</v>
      </c>
      <c r="M31" s="153">
        <f t="shared" si="1"/>
        <v>99.973579920739766</v>
      </c>
      <c r="N31" s="251" t="s">
        <v>34</v>
      </c>
      <c r="O31" s="252" t="s">
        <v>130</v>
      </c>
      <c r="P31" s="252" t="s">
        <v>131</v>
      </c>
      <c r="Q31" s="172" t="s">
        <v>132</v>
      </c>
      <c r="R31" s="173" t="s">
        <v>133</v>
      </c>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s="8" customFormat="1" ht="40.5" customHeight="1" x14ac:dyDescent="0.2">
      <c r="A32" s="226">
        <v>3231</v>
      </c>
      <c r="B32" s="220"/>
      <c r="C32" s="114" t="s">
        <v>42</v>
      </c>
      <c r="D32" s="227" t="s">
        <v>134</v>
      </c>
      <c r="E32" s="190">
        <f t="shared" si="5"/>
        <v>37500</v>
      </c>
      <c r="F32" s="222">
        <v>35000</v>
      </c>
      <c r="G32" s="222">
        <v>2500</v>
      </c>
      <c r="H32" s="223">
        <v>0</v>
      </c>
      <c r="I32" s="224">
        <v>1000</v>
      </c>
      <c r="J32" s="222">
        <v>1000</v>
      </c>
      <c r="K32" s="222">
        <v>923</v>
      </c>
      <c r="L32" s="222">
        <v>923</v>
      </c>
      <c r="M32" s="253">
        <f t="shared" si="1"/>
        <v>100</v>
      </c>
      <c r="N32" s="247" t="s">
        <v>135</v>
      </c>
      <c r="O32" s="248" t="s">
        <v>135</v>
      </c>
      <c r="P32" s="220" t="s">
        <v>135</v>
      </c>
      <c r="Q32" s="249" t="s">
        <v>135</v>
      </c>
      <c r="R32" s="127" t="s">
        <v>136</v>
      </c>
    </row>
    <row r="33" spans="1:70" s="1" customFormat="1" ht="39.75" customHeight="1" x14ac:dyDescent="0.2">
      <c r="A33" s="167">
        <v>3232</v>
      </c>
      <c r="B33" s="254" t="s">
        <v>50</v>
      </c>
      <c r="C33" s="195" t="s">
        <v>42</v>
      </c>
      <c r="D33" s="255" t="s">
        <v>137</v>
      </c>
      <c r="E33" s="142">
        <f t="shared" si="5"/>
        <v>18226</v>
      </c>
      <c r="F33" s="143">
        <v>18000</v>
      </c>
      <c r="G33" s="256">
        <v>226</v>
      </c>
      <c r="H33" s="143">
        <v>0</v>
      </c>
      <c r="I33" s="144">
        <v>17812</v>
      </c>
      <c r="J33" s="136">
        <v>9000</v>
      </c>
      <c r="K33" s="136">
        <v>5276</v>
      </c>
      <c r="L33" s="152">
        <v>5199</v>
      </c>
      <c r="M33" s="147">
        <f t="shared" si="1"/>
        <v>98.540561031084152</v>
      </c>
      <c r="N33" s="257" t="s">
        <v>138</v>
      </c>
      <c r="O33" s="230" t="s">
        <v>92</v>
      </c>
      <c r="P33" s="230" t="s">
        <v>139</v>
      </c>
      <c r="Q33" s="172" t="s">
        <v>140</v>
      </c>
      <c r="R33" s="258" t="s">
        <v>141</v>
      </c>
    </row>
    <row r="34" spans="1:70" s="2" customFormat="1" ht="51.75" customHeight="1" x14ac:dyDescent="0.2">
      <c r="A34" s="167">
        <v>3234</v>
      </c>
      <c r="B34" s="254" t="s">
        <v>50</v>
      </c>
      <c r="C34" s="259" t="s">
        <v>142</v>
      </c>
      <c r="D34" s="255" t="s">
        <v>143</v>
      </c>
      <c r="E34" s="142">
        <f t="shared" si="5"/>
        <v>3328</v>
      </c>
      <c r="F34" s="143">
        <v>2946</v>
      </c>
      <c r="G34" s="256">
        <v>126</v>
      </c>
      <c r="H34" s="143">
        <v>256</v>
      </c>
      <c r="I34" s="144">
        <v>3328</v>
      </c>
      <c r="J34" s="136">
        <v>3000</v>
      </c>
      <c r="K34" s="136">
        <v>1800</v>
      </c>
      <c r="L34" s="152">
        <v>1789</v>
      </c>
      <c r="M34" s="147">
        <f t="shared" si="1"/>
        <v>99.3888888888889</v>
      </c>
      <c r="N34" s="257"/>
      <c r="O34" s="260" t="s">
        <v>144</v>
      </c>
      <c r="P34" s="171" t="s">
        <v>145</v>
      </c>
      <c r="Q34" s="172" t="s">
        <v>67</v>
      </c>
      <c r="R34" s="261" t="s">
        <v>146</v>
      </c>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row>
    <row r="35" spans="1:70" s="13" customFormat="1" ht="57" x14ac:dyDescent="0.2">
      <c r="A35" s="167">
        <v>3235</v>
      </c>
      <c r="B35" s="254" t="s">
        <v>83</v>
      </c>
      <c r="C35" s="259" t="s">
        <v>147</v>
      </c>
      <c r="D35" s="255" t="s">
        <v>148</v>
      </c>
      <c r="E35" s="142">
        <f t="shared" si="5"/>
        <v>154182</v>
      </c>
      <c r="F35" s="143">
        <v>151990</v>
      </c>
      <c r="G35" s="256">
        <v>2192</v>
      </c>
      <c r="H35" s="143">
        <v>0</v>
      </c>
      <c r="I35" s="144">
        <v>2118</v>
      </c>
      <c r="J35" s="136">
        <v>0</v>
      </c>
      <c r="K35" s="136">
        <v>409</v>
      </c>
      <c r="L35" s="152">
        <v>408</v>
      </c>
      <c r="M35" s="147">
        <f t="shared" si="1"/>
        <v>99.755501222493891</v>
      </c>
      <c r="N35" s="170" t="s">
        <v>149</v>
      </c>
      <c r="O35" s="230"/>
      <c r="P35" s="230"/>
      <c r="Q35" s="172"/>
      <c r="R35" s="261" t="s">
        <v>150</v>
      </c>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row>
    <row r="36" spans="1:70" s="13" customFormat="1" ht="18.75" customHeight="1" x14ac:dyDescent="0.2">
      <c r="A36" s="262">
        <v>3238</v>
      </c>
      <c r="B36" s="263" t="s">
        <v>50</v>
      </c>
      <c r="C36" s="264" t="s">
        <v>42</v>
      </c>
      <c r="D36" s="265" t="s">
        <v>151</v>
      </c>
      <c r="E36" s="190">
        <f t="shared" si="5"/>
        <v>22791</v>
      </c>
      <c r="F36" s="118">
        <v>21417</v>
      </c>
      <c r="G36" s="266">
        <v>1374</v>
      </c>
      <c r="H36" s="118">
        <v>0</v>
      </c>
      <c r="I36" s="119">
        <v>1374</v>
      </c>
      <c r="J36" s="122">
        <v>0</v>
      </c>
      <c r="K36" s="122">
        <v>113</v>
      </c>
      <c r="L36" s="146">
        <v>112</v>
      </c>
      <c r="M36" s="253">
        <f t="shared" si="1"/>
        <v>99.115044247787608</v>
      </c>
      <c r="N36" s="124" t="s">
        <v>152</v>
      </c>
      <c r="O36" s="267" t="s">
        <v>112</v>
      </c>
      <c r="P36" s="267" t="s">
        <v>37</v>
      </c>
      <c r="Q36" s="126" t="s">
        <v>153</v>
      </c>
      <c r="R36" s="268" t="s">
        <v>154</v>
      </c>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row>
    <row r="37" spans="1:70" s="1" customFormat="1" ht="29.25" customHeight="1" x14ac:dyDescent="0.2">
      <c r="A37" s="148">
        <v>3248</v>
      </c>
      <c r="B37" s="254" t="s">
        <v>50</v>
      </c>
      <c r="C37" s="259" t="s">
        <v>155</v>
      </c>
      <c r="D37" s="255" t="s">
        <v>156</v>
      </c>
      <c r="E37" s="142">
        <v>75000</v>
      </c>
      <c r="F37" s="118">
        <v>68400</v>
      </c>
      <c r="G37" s="266">
        <v>6600</v>
      </c>
      <c r="H37" s="118">
        <v>0</v>
      </c>
      <c r="I37" s="119">
        <f>83+785</f>
        <v>868</v>
      </c>
      <c r="J37" s="136">
        <v>0</v>
      </c>
      <c r="K37" s="122">
        <v>83</v>
      </c>
      <c r="L37" s="146">
        <v>82</v>
      </c>
      <c r="M37" s="147">
        <f t="shared" si="1"/>
        <v>98.795180722891558</v>
      </c>
      <c r="N37" s="124"/>
      <c r="O37" s="267"/>
      <c r="P37" s="267"/>
      <c r="Q37" s="126"/>
      <c r="R37" s="261" t="s">
        <v>157</v>
      </c>
    </row>
    <row r="38" spans="1:70" s="1" customFormat="1" ht="24.75" customHeight="1" x14ac:dyDescent="0.2">
      <c r="A38" s="148">
        <v>7289</v>
      </c>
      <c r="B38" s="149" t="s">
        <v>158</v>
      </c>
      <c r="C38" s="168" t="s">
        <v>159</v>
      </c>
      <c r="D38" s="269" t="s">
        <v>160</v>
      </c>
      <c r="E38" s="116">
        <f>SUM(F38:H38)</f>
        <v>2406.3062500000001</v>
      </c>
      <c r="F38" s="118">
        <v>2283.3062500000001</v>
      </c>
      <c r="G38" s="266">
        <v>123</v>
      </c>
      <c r="H38" s="118">
        <v>0</v>
      </c>
      <c r="I38" s="270">
        <v>2405.5535</v>
      </c>
      <c r="J38" s="122">
        <v>111</v>
      </c>
      <c r="K38" s="122">
        <v>86</v>
      </c>
      <c r="L38" s="146">
        <v>65</v>
      </c>
      <c r="M38" s="253">
        <f t="shared" si="1"/>
        <v>75.581395348837205</v>
      </c>
      <c r="N38" s="124" t="s">
        <v>161</v>
      </c>
      <c r="O38" s="125" t="s">
        <v>54</v>
      </c>
      <c r="P38" s="125" t="s">
        <v>162</v>
      </c>
      <c r="Q38" s="126" t="s">
        <v>122</v>
      </c>
      <c r="R38" s="261" t="s">
        <v>163</v>
      </c>
    </row>
    <row r="39" spans="1:70" s="13" customFormat="1" ht="57" x14ac:dyDescent="0.2">
      <c r="A39" s="167">
        <v>7332</v>
      </c>
      <c r="B39" s="271" t="s">
        <v>164</v>
      </c>
      <c r="C39" s="271" t="s">
        <v>165</v>
      </c>
      <c r="D39" s="272" t="s">
        <v>166</v>
      </c>
      <c r="E39" s="142">
        <f>SUM(F39:H39)</f>
        <v>70660</v>
      </c>
      <c r="F39" s="145">
        <v>69591</v>
      </c>
      <c r="G39" s="145">
        <v>1035</v>
      </c>
      <c r="H39" s="217">
        <v>34</v>
      </c>
      <c r="I39" s="273">
        <v>70660</v>
      </c>
      <c r="J39" s="136">
        <v>9750</v>
      </c>
      <c r="K39" s="136">
        <v>33</v>
      </c>
      <c r="L39" s="136">
        <v>30</v>
      </c>
      <c r="M39" s="274">
        <f t="shared" si="1"/>
        <v>90.909090909090907</v>
      </c>
      <c r="N39" s="170" t="s">
        <v>167</v>
      </c>
      <c r="O39" s="275" t="s">
        <v>167</v>
      </c>
      <c r="P39" s="230" t="s">
        <v>168</v>
      </c>
      <c r="Q39" s="172" t="s">
        <v>169</v>
      </c>
      <c r="R39" s="231" t="s">
        <v>170</v>
      </c>
      <c r="S39" s="1"/>
      <c r="T39" s="1"/>
      <c r="U39" s="14"/>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row>
    <row r="40" spans="1:70" s="13" customFormat="1" ht="43.5" customHeight="1" x14ac:dyDescent="0.2">
      <c r="A40" s="148">
        <v>7352</v>
      </c>
      <c r="B40" s="245" t="s">
        <v>50</v>
      </c>
      <c r="C40" s="245" t="s">
        <v>142</v>
      </c>
      <c r="D40" s="276" t="s">
        <v>171</v>
      </c>
      <c r="E40" s="116">
        <f>SUM(F40:H40)</f>
        <v>5458</v>
      </c>
      <c r="F40" s="223">
        <v>5458</v>
      </c>
      <c r="G40" s="223">
        <v>0</v>
      </c>
      <c r="H40" s="223">
        <v>0</v>
      </c>
      <c r="I40" s="277">
        <v>0</v>
      </c>
      <c r="J40" s="122">
        <v>2000</v>
      </c>
      <c r="K40" s="278">
        <v>0</v>
      </c>
      <c r="L40" s="122">
        <v>0</v>
      </c>
      <c r="M40" s="279" t="s">
        <v>44</v>
      </c>
      <c r="N40" s="124" t="s">
        <v>172</v>
      </c>
      <c r="O40" s="280" t="s">
        <v>58</v>
      </c>
      <c r="P40" s="245" t="s">
        <v>36</v>
      </c>
      <c r="Q40" s="126"/>
      <c r="R40" s="268" t="s">
        <v>173</v>
      </c>
    </row>
    <row r="41" spans="1:70" s="15" customFormat="1" ht="43.5" thickBot="1" x14ac:dyDescent="0.25">
      <c r="A41" s="281">
        <v>7356</v>
      </c>
      <c r="B41" s="282" t="s">
        <v>41</v>
      </c>
      <c r="C41" s="283" t="s">
        <v>165</v>
      </c>
      <c r="D41" s="284" t="s">
        <v>174</v>
      </c>
      <c r="E41" s="285">
        <f>SUM(F41:H41)</f>
        <v>4006</v>
      </c>
      <c r="F41" s="286">
        <v>4006</v>
      </c>
      <c r="G41" s="286">
        <v>0</v>
      </c>
      <c r="H41" s="286">
        <v>0</v>
      </c>
      <c r="I41" s="287">
        <v>0</v>
      </c>
      <c r="J41" s="288">
        <v>1000</v>
      </c>
      <c r="K41" s="289">
        <v>0</v>
      </c>
      <c r="L41" s="288">
        <v>0</v>
      </c>
      <c r="M41" s="290" t="s">
        <v>44</v>
      </c>
      <c r="N41" s="291" t="s">
        <v>175</v>
      </c>
      <c r="O41" s="292" t="s">
        <v>108</v>
      </c>
      <c r="P41" s="293" t="s">
        <v>176</v>
      </c>
      <c r="Q41" s="294" t="s">
        <v>177</v>
      </c>
      <c r="R41" s="295" t="s">
        <v>178</v>
      </c>
      <c r="S41" s="1"/>
      <c r="T41" s="1"/>
      <c r="U41" s="14"/>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row>
    <row r="42" spans="1:70" s="1" customFormat="1" ht="21.75" customHeight="1" thickBot="1" x14ac:dyDescent="0.25">
      <c r="A42" s="1067" t="s">
        <v>179</v>
      </c>
      <c r="B42" s="1068"/>
      <c r="C42" s="1068"/>
      <c r="D42" s="1069"/>
      <c r="E42" s="296">
        <f t="shared" ref="E42:L42" si="6">SUM(E43:E79)</f>
        <v>810287</v>
      </c>
      <c r="F42" s="297">
        <f t="shared" si="6"/>
        <v>744931</v>
      </c>
      <c r="G42" s="297">
        <f t="shared" si="6"/>
        <v>53137</v>
      </c>
      <c r="H42" s="297">
        <f t="shared" si="6"/>
        <v>12219</v>
      </c>
      <c r="I42" s="298">
        <f t="shared" si="6"/>
        <v>142686.652</v>
      </c>
      <c r="J42" s="299">
        <f t="shared" si="6"/>
        <v>87463</v>
      </c>
      <c r="K42" s="297">
        <f t="shared" si="6"/>
        <v>60439</v>
      </c>
      <c r="L42" s="299">
        <f t="shared" si="6"/>
        <v>59399</v>
      </c>
      <c r="M42" s="300">
        <f t="shared" si="1"/>
        <v>98.279256771290051</v>
      </c>
      <c r="N42" s="301"/>
      <c r="O42" s="302"/>
      <c r="P42" s="302"/>
      <c r="Q42" s="303"/>
      <c r="R42" s="304"/>
    </row>
    <row r="43" spans="1:70" s="17" customFormat="1" ht="46.5" customHeight="1" x14ac:dyDescent="0.2">
      <c r="A43" s="305" t="s">
        <v>180</v>
      </c>
      <c r="B43" s="306" t="s">
        <v>50</v>
      </c>
      <c r="C43" s="307" t="s">
        <v>159</v>
      </c>
      <c r="D43" s="308" t="s">
        <v>181</v>
      </c>
      <c r="E43" s="309">
        <f t="shared" ref="E43:E63" si="7">F43+G43+H43</f>
        <v>283</v>
      </c>
      <c r="F43" s="310">
        <v>0</v>
      </c>
      <c r="G43" s="310">
        <v>0</v>
      </c>
      <c r="H43" s="310">
        <v>283</v>
      </c>
      <c r="I43" s="311">
        <v>283</v>
      </c>
      <c r="J43" s="312">
        <v>0</v>
      </c>
      <c r="K43" s="312">
        <v>283</v>
      </c>
      <c r="L43" s="312">
        <v>282</v>
      </c>
      <c r="M43" s="313">
        <f t="shared" si="1"/>
        <v>99.646643109540634</v>
      </c>
      <c r="N43" s="314"/>
      <c r="O43" s="315"/>
      <c r="P43" s="315"/>
      <c r="Q43" s="316"/>
      <c r="R43" s="317" t="s">
        <v>182</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row>
    <row r="44" spans="1:70" s="1" customFormat="1" ht="71.25" x14ac:dyDescent="0.2">
      <c r="A44" s="113">
        <v>3091</v>
      </c>
      <c r="B44" s="114" t="s">
        <v>183</v>
      </c>
      <c r="C44" s="168" t="s">
        <v>155</v>
      </c>
      <c r="D44" s="318" t="s">
        <v>184</v>
      </c>
      <c r="E44" s="116">
        <f t="shared" si="7"/>
        <v>56345</v>
      </c>
      <c r="F44" s="118">
        <v>52000</v>
      </c>
      <c r="G44" s="118">
        <v>4345</v>
      </c>
      <c r="H44" s="118">
        <v>0</v>
      </c>
      <c r="I44" s="119">
        <f xml:space="preserve"> 1152+192 +2372</f>
        <v>3716</v>
      </c>
      <c r="J44" s="122">
        <v>996</v>
      </c>
      <c r="K44" s="122">
        <v>94</v>
      </c>
      <c r="L44" s="122">
        <v>93</v>
      </c>
      <c r="M44" s="123">
        <f t="shared" si="1"/>
        <v>98.936170212765958</v>
      </c>
      <c r="N44" s="124" t="s">
        <v>89</v>
      </c>
      <c r="O44" s="125" t="s">
        <v>185</v>
      </c>
      <c r="P44" s="125" t="s">
        <v>37</v>
      </c>
      <c r="Q44" s="126" t="s">
        <v>48</v>
      </c>
      <c r="R44" s="127" t="s">
        <v>186</v>
      </c>
    </row>
    <row r="45" spans="1:70" s="1" customFormat="1" ht="54" customHeight="1" x14ac:dyDescent="0.2">
      <c r="A45" s="319">
        <v>3094</v>
      </c>
      <c r="B45" s="195" t="s">
        <v>41</v>
      </c>
      <c r="C45" s="259" t="s">
        <v>155</v>
      </c>
      <c r="D45" s="320" t="s">
        <v>187</v>
      </c>
      <c r="E45" s="135">
        <f t="shared" si="7"/>
        <v>17783</v>
      </c>
      <c r="F45" s="143">
        <v>14460</v>
      </c>
      <c r="G45" s="143">
        <v>2687</v>
      </c>
      <c r="H45" s="143">
        <v>636</v>
      </c>
      <c r="I45" s="144">
        <v>17783</v>
      </c>
      <c r="J45" s="136">
        <v>8056</v>
      </c>
      <c r="K45" s="136">
        <v>13019</v>
      </c>
      <c r="L45" s="136">
        <v>12993</v>
      </c>
      <c r="M45" s="153">
        <f t="shared" si="1"/>
        <v>99.800291881096854</v>
      </c>
      <c r="N45" s="170" t="s">
        <v>188</v>
      </c>
      <c r="O45" s="171" t="s">
        <v>189</v>
      </c>
      <c r="P45" s="171" t="s">
        <v>190</v>
      </c>
      <c r="Q45" s="172" t="s">
        <v>191</v>
      </c>
      <c r="R45" s="261" t="s">
        <v>192</v>
      </c>
    </row>
    <row r="46" spans="1:70" s="1" customFormat="1" ht="71.25" x14ac:dyDescent="0.2">
      <c r="A46" s="319">
        <v>3097</v>
      </c>
      <c r="B46" s="195" t="s">
        <v>41</v>
      </c>
      <c r="C46" s="259" t="s">
        <v>155</v>
      </c>
      <c r="D46" s="150" t="s">
        <v>193</v>
      </c>
      <c r="E46" s="142">
        <f t="shared" si="7"/>
        <v>9836</v>
      </c>
      <c r="F46" s="143">
        <v>8000</v>
      </c>
      <c r="G46" s="143">
        <v>1800</v>
      </c>
      <c r="H46" s="143">
        <v>36</v>
      </c>
      <c r="I46" s="144">
        <f>1671+366+24+48</f>
        <v>2109</v>
      </c>
      <c r="J46" s="136">
        <v>334</v>
      </c>
      <c r="K46" s="136">
        <v>2</v>
      </c>
      <c r="L46" s="136">
        <v>2</v>
      </c>
      <c r="M46" s="153">
        <f t="shared" si="1"/>
        <v>100</v>
      </c>
      <c r="N46" s="170" t="s">
        <v>89</v>
      </c>
      <c r="O46" s="171" t="s">
        <v>194</v>
      </c>
      <c r="P46" s="171" t="s">
        <v>47</v>
      </c>
      <c r="Q46" s="172" t="s">
        <v>48</v>
      </c>
      <c r="R46" s="173" t="s">
        <v>195</v>
      </c>
    </row>
    <row r="47" spans="1:70" s="1" customFormat="1" ht="30.75" customHeight="1" x14ac:dyDescent="0.2">
      <c r="A47" s="319">
        <v>3102</v>
      </c>
      <c r="B47" s="195" t="s">
        <v>196</v>
      </c>
      <c r="C47" s="259" t="s">
        <v>155</v>
      </c>
      <c r="D47" s="150" t="s">
        <v>197</v>
      </c>
      <c r="E47" s="135">
        <f t="shared" si="7"/>
        <v>24744</v>
      </c>
      <c r="F47" s="143">
        <f>19820+730+450</f>
        <v>21000</v>
      </c>
      <c r="G47" s="143">
        <f>593+714+1559+24+5+449</f>
        <v>3344</v>
      </c>
      <c r="H47" s="143">
        <v>400</v>
      </c>
      <c r="I47" s="144">
        <f>593+714+1559+24+5+449+20157+730+450</f>
        <v>24681</v>
      </c>
      <c r="J47" s="136">
        <v>4197</v>
      </c>
      <c r="K47" s="136">
        <v>4106</v>
      </c>
      <c r="L47" s="136">
        <v>4105</v>
      </c>
      <c r="M47" s="153">
        <f t="shared" si="1"/>
        <v>99.975645396980028</v>
      </c>
      <c r="N47" s="170" t="s">
        <v>198</v>
      </c>
      <c r="O47" s="321" t="s">
        <v>199</v>
      </c>
      <c r="P47" s="321" t="s">
        <v>200</v>
      </c>
      <c r="Q47" s="322" t="s">
        <v>191</v>
      </c>
      <c r="R47" s="173" t="s">
        <v>201</v>
      </c>
    </row>
    <row r="48" spans="1:70" s="1" customFormat="1" ht="42.75" customHeight="1" x14ac:dyDescent="0.2">
      <c r="A48" s="319">
        <v>3109</v>
      </c>
      <c r="B48" s="195" t="s">
        <v>202</v>
      </c>
      <c r="C48" s="259" t="s">
        <v>155</v>
      </c>
      <c r="D48" s="323" t="s">
        <v>203</v>
      </c>
      <c r="E48" s="135">
        <f t="shared" si="7"/>
        <v>13957</v>
      </c>
      <c r="F48" s="143">
        <v>12000</v>
      </c>
      <c r="G48" s="143">
        <v>1950</v>
      </c>
      <c r="H48" s="143">
        <v>7</v>
      </c>
      <c r="I48" s="144">
        <f>1455+9438+349+164</f>
        <v>11406</v>
      </c>
      <c r="J48" s="136">
        <v>5253</v>
      </c>
      <c r="K48" s="136">
        <v>5108</v>
      </c>
      <c r="L48" s="136">
        <v>5107</v>
      </c>
      <c r="M48" s="153">
        <f t="shared" si="1"/>
        <v>99.980422866092397</v>
      </c>
      <c r="N48" s="170" t="s">
        <v>204</v>
      </c>
      <c r="O48" s="171" t="s">
        <v>205</v>
      </c>
      <c r="P48" s="171" t="s">
        <v>206</v>
      </c>
      <c r="Q48" s="172" t="s">
        <v>207</v>
      </c>
      <c r="R48" s="173" t="s">
        <v>208</v>
      </c>
    </row>
    <row r="49" spans="1:70" s="1" customFormat="1" ht="66.75" customHeight="1" x14ac:dyDescent="0.2">
      <c r="A49" s="319">
        <v>3111</v>
      </c>
      <c r="B49" s="195" t="s">
        <v>56</v>
      </c>
      <c r="C49" s="259" t="s">
        <v>155</v>
      </c>
      <c r="D49" s="324" t="s">
        <v>209</v>
      </c>
      <c r="E49" s="135">
        <f t="shared" si="7"/>
        <v>9400</v>
      </c>
      <c r="F49" s="143">
        <v>8300</v>
      </c>
      <c r="G49" s="143">
        <v>1100</v>
      </c>
      <c r="H49" s="143">
        <v>0</v>
      </c>
      <c r="I49" s="144">
        <f>340+423</f>
        <v>763</v>
      </c>
      <c r="J49" s="136">
        <v>500</v>
      </c>
      <c r="K49" s="136">
        <v>7</v>
      </c>
      <c r="L49" s="136">
        <v>6</v>
      </c>
      <c r="M49" s="153">
        <f t="shared" si="1"/>
        <v>85.714285714285708</v>
      </c>
      <c r="N49" s="170" t="s">
        <v>54</v>
      </c>
      <c r="O49" s="171" t="s">
        <v>207</v>
      </c>
      <c r="P49" s="171" t="s">
        <v>37</v>
      </c>
      <c r="Q49" s="172" t="s">
        <v>37</v>
      </c>
      <c r="R49" s="173" t="s">
        <v>210</v>
      </c>
    </row>
    <row r="50" spans="1:70" s="1" customFormat="1" ht="65.25" customHeight="1" x14ac:dyDescent="0.2">
      <c r="A50" s="319">
        <v>3126</v>
      </c>
      <c r="B50" s="195" t="s">
        <v>50</v>
      </c>
      <c r="C50" s="259" t="s">
        <v>155</v>
      </c>
      <c r="D50" s="272" t="s">
        <v>211</v>
      </c>
      <c r="E50" s="142">
        <f t="shared" si="7"/>
        <v>7900</v>
      </c>
      <c r="F50" s="143">
        <v>6000</v>
      </c>
      <c r="G50" s="143">
        <v>1900</v>
      </c>
      <c r="H50" s="143">
        <v>0</v>
      </c>
      <c r="I50" s="144">
        <f xml:space="preserve"> 630+660+75+100+4800</f>
        <v>6265</v>
      </c>
      <c r="J50" s="136">
        <v>5035</v>
      </c>
      <c r="K50" s="136">
        <v>33</v>
      </c>
      <c r="L50" s="136">
        <v>33</v>
      </c>
      <c r="M50" s="153">
        <f t="shared" si="1"/>
        <v>100</v>
      </c>
      <c r="N50" s="170" t="s">
        <v>89</v>
      </c>
      <c r="O50" s="171" t="s">
        <v>138</v>
      </c>
      <c r="P50" s="125" t="s">
        <v>212</v>
      </c>
      <c r="Q50" s="126" t="s">
        <v>213</v>
      </c>
      <c r="R50" s="173" t="s">
        <v>214</v>
      </c>
    </row>
    <row r="51" spans="1:70" s="1" customFormat="1" ht="55.5" customHeight="1" x14ac:dyDescent="0.2">
      <c r="A51" s="325">
        <v>3137</v>
      </c>
      <c r="B51" s="195" t="s">
        <v>96</v>
      </c>
      <c r="C51" s="195" t="s">
        <v>155</v>
      </c>
      <c r="D51" s="272" t="s">
        <v>215</v>
      </c>
      <c r="E51" s="135">
        <f t="shared" si="7"/>
        <v>10467</v>
      </c>
      <c r="F51" s="143">
        <v>8877</v>
      </c>
      <c r="G51" s="143">
        <v>1413</v>
      </c>
      <c r="H51" s="143">
        <v>177</v>
      </c>
      <c r="I51" s="144">
        <v>10467</v>
      </c>
      <c r="J51" s="136">
        <v>5100</v>
      </c>
      <c r="K51" s="136">
        <v>4250</v>
      </c>
      <c r="L51" s="136">
        <v>4224</v>
      </c>
      <c r="M51" s="153">
        <f t="shared" si="1"/>
        <v>99.388235294117649</v>
      </c>
      <c r="N51" s="170" t="s">
        <v>198</v>
      </c>
      <c r="O51" s="171" t="s">
        <v>216</v>
      </c>
      <c r="P51" s="171" t="s">
        <v>217</v>
      </c>
      <c r="Q51" s="172" t="s">
        <v>218</v>
      </c>
      <c r="R51" s="173" t="s">
        <v>219</v>
      </c>
    </row>
    <row r="52" spans="1:70" s="1" customFormat="1" ht="44.25" customHeight="1" x14ac:dyDescent="0.2">
      <c r="A52" s="326">
        <v>3138</v>
      </c>
      <c r="B52" s="254" t="s">
        <v>99</v>
      </c>
      <c r="C52" s="195" t="s">
        <v>155</v>
      </c>
      <c r="D52" s="272" t="s">
        <v>220</v>
      </c>
      <c r="E52" s="135">
        <f t="shared" si="7"/>
        <v>16700</v>
      </c>
      <c r="F52" s="143">
        <v>12200</v>
      </c>
      <c r="G52" s="143">
        <v>1400</v>
      </c>
      <c r="H52" s="143">
        <v>3100</v>
      </c>
      <c r="I52" s="144">
        <v>1210</v>
      </c>
      <c r="J52" s="136">
        <v>3854</v>
      </c>
      <c r="K52" s="136">
        <v>0</v>
      </c>
      <c r="L52" s="136">
        <v>0</v>
      </c>
      <c r="M52" s="137" t="s">
        <v>44</v>
      </c>
      <c r="N52" s="170" t="s">
        <v>198</v>
      </c>
      <c r="O52" s="171" t="s">
        <v>73</v>
      </c>
      <c r="P52" s="171" t="s">
        <v>47</v>
      </c>
      <c r="Q52" s="172" t="s">
        <v>48</v>
      </c>
      <c r="R52" s="173" t="s">
        <v>221</v>
      </c>
    </row>
    <row r="53" spans="1:70" s="13" customFormat="1" ht="55.5" customHeight="1" x14ac:dyDescent="0.2">
      <c r="A53" s="326">
        <v>3146</v>
      </c>
      <c r="B53" s="254" t="s">
        <v>83</v>
      </c>
      <c r="C53" s="195" t="s">
        <v>155</v>
      </c>
      <c r="D53" s="150" t="s">
        <v>222</v>
      </c>
      <c r="E53" s="135">
        <f t="shared" si="7"/>
        <v>4000</v>
      </c>
      <c r="F53" s="143">
        <v>3558</v>
      </c>
      <c r="G53" s="143">
        <v>442</v>
      </c>
      <c r="H53" s="143">
        <v>0</v>
      </c>
      <c r="I53" s="144">
        <f xml:space="preserve"> 498+130+3+12+70+30+1</f>
        <v>744</v>
      </c>
      <c r="J53" s="136">
        <v>869</v>
      </c>
      <c r="K53" s="136">
        <v>182</v>
      </c>
      <c r="L53" s="136">
        <v>84</v>
      </c>
      <c r="M53" s="153">
        <f t="shared" si="1"/>
        <v>46.153846153846153</v>
      </c>
      <c r="N53" s="170" t="s">
        <v>223</v>
      </c>
      <c r="O53" s="171" t="s">
        <v>119</v>
      </c>
      <c r="P53" s="230" t="s">
        <v>167</v>
      </c>
      <c r="Q53" s="172" t="s">
        <v>167</v>
      </c>
      <c r="R53" s="173" t="s">
        <v>224</v>
      </c>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row>
    <row r="54" spans="1:70" s="13" customFormat="1" ht="66.75" customHeight="1" x14ac:dyDescent="0.2">
      <c r="A54" s="326">
        <v>3152</v>
      </c>
      <c r="B54" s="254" t="s">
        <v>83</v>
      </c>
      <c r="C54" s="195" t="s">
        <v>155</v>
      </c>
      <c r="D54" s="272" t="s">
        <v>225</v>
      </c>
      <c r="E54" s="135">
        <f t="shared" si="7"/>
        <v>10167</v>
      </c>
      <c r="F54" s="143">
        <v>8328</v>
      </c>
      <c r="G54" s="143">
        <v>1145</v>
      </c>
      <c r="H54" s="143">
        <v>694</v>
      </c>
      <c r="I54" s="144">
        <v>10167</v>
      </c>
      <c r="J54" s="136">
        <v>14650</v>
      </c>
      <c r="K54" s="136">
        <v>8751</v>
      </c>
      <c r="L54" s="136">
        <v>8560</v>
      </c>
      <c r="M54" s="153">
        <f t="shared" si="1"/>
        <v>97.817392298023094</v>
      </c>
      <c r="N54" s="170" t="s">
        <v>226</v>
      </c>
      <c r="O54" s="171" t="s">
        <v>227</v>
      </c>
      <c r="P54" s="171" t="s">
        <v>228</v>
      </c>
      <c r="Q54" s="172" t="s">
        <v>119</v>
      </c>
      <c r="R54" s="173" t="s">
        <v>229</v>
      </c>
    </row>
    <row r="55" spans="1:70" s="1" customFormat="1" ht="30.75" customHeight="1" thickBot="1" x14ac:dyDescent="0.25">
      <c r="A55" s="327">
        <v>3153</v>
      </c>
      <c r="B55" s="328" t="s">
        <v>96</v>
      </c>
      <c r="C55" s="283" t="s">
        <v>155</v>
      </c>
      <c r="D55" s="329" t="s">
        <v>230</v>
      </c>
      <c r="E55" s="285">
        <f t="shared" si="7"/>
        <v>11219</v>
      </c>
      <c r="F55" s="330">
        <v>9900</v>
      </c>
      <c r="G55" s="330">
        <v>1250</v>
      </c>
      <c r="H55" s="330">
        <v>69</v>
      </c>
      <c r="I55" s="331">
        <f>264+515+29+41</f>
        <v>849</v>
      </c>
      <c r="J55" s="288">
        <v>249</v>
      </c>
      <c r="K55" s="288">
        <v>31</v>
      </c>
      <c r="L55" s="288">
        <v>30</v>
      </c>
      <c r="M55" s="332">
        <f t="shared" si="1"/>
        <v>96.774193548387103</v>
      </c>
      <c r="N55" s="291" t="s">
        <v>189</v>
      </c>
      <c r="O55" s="333" t="s">
        <v>231</v>
      </c>
      <c r="P55" s="333" t="s">
        <v>73</v>
      </c>
      <c r="Q55" s="294" t="s">
        <v>73</v>
      </c>
      <c r="R55" s="334" t="s">
        <v>232</v>
      </c>
    </row>
    <row r="56" spans="1:70" s="1" customFormat="1" ht="41.25" customHeight="1" x14ac:dyDescent="0.2">
      <c r="A56" s="335">
        <v>3154</v>
      </c>
      <c r="B56" s="149" t="s">
        <v>183</v>
      </c>
      <c r="C56" s="114" t="s">
        <v>155</v>
      </c>
      <c r="D56" s="276" t="s">
        <v>233</v>
      </c>
      <c r="E56" s="116">
        <f t="shared" si="7"/>
        <v>20000</v>
      </c>
      <c r="F56" s="118">
        <v>18000</v>
      </c>
      <c r="G56" s="118">
        <v>2000</v>
      </c>
      <c r="H56" s="118">
        <v>0</v>
      </c>
      <c r="I56" s="119">
        <v>575</v>
      </c>
      <c r="J56" s="122">
        <v>503</v>
      </c>
      <c r="K56" s="122">
        <v>0</v>
      </c>
      <c r="L56" s="122">
        <v>0</v>
      </c>
      <c r="M56" s="336" t="s">
        <v>44</v>
      </c>
      <c r="N56" s="124" t="s">
        <v>234</v>
      </c>
      <c r="O56" s="125" t="s">
        <v>235</v>
      </c>
      <c r="P56" s="125" t="s">
        <v>48</v>
      </c>
      <c r="Q56" s="126" t="s">
        <v>48</v>
      </c>
      <c r="R56" s="127" t="s">
        <v>236</v>
      </c>
    </row>
    <row r="57" spans="1:70" s="1" customFormat="1" ht="26.25" customHeight="1" x14ac:dyDescent="0.2">
      <c r="A57" s="326">
        <v>3155</v>
      </c>
      <c r="B57" s="254" t="s">
        <v>237</v>
      </c>
      <c r="C57" s="195" t="s">
        <v>155</v>
      </c>
      <c r="D57" s="272" t="s">
        <v>238</v>
      </c>
      <c r="E57" s="135">
        <f t="shared" si="7"/>
        <v>14000</v>
      </c>
      <c r="F57" s="143">
        <v>12000</v>
      </c>
      <c r="G57" s="143">
        <v>2000</v>
      </c>
      <c r="H57" s="143">
        <v>0</v>
      </c>
      <c r="I57" s="144">
        <f>478+642</f>
        <v>1120</v>
      </c>
      <c r="J57" s="136">
        <v>608</v>
      </c>
      <c r="K57" s="136">
        <v>36</v>
      </c>
      <c r="L57" s="136">
        <v>36</v>
      </c>
      <c r="M57" s="153">
        <f t="shared" si="1"/>
        <v>100</v>
      </c>
      <c r="N57" s="170" t="s">
        <v>239</v>
      </c>
      <c r="O57" s="171" t="s">
        <v>191</v>
      </c>
      <c r="P57" s="171" t="s">
        <v>36</v>
      </c>
      <c r="Q57" s="172" t="s">
        <v>37</v>
      </c>
      <c r="R57" s="337" t="s">
        <v>240</v>
      </c>
    </row>
    <row r="58" spans="1:70" s="1" customFormat="1" ht="26.25" customHeight="1" x14ac:dyDescent="0.2">
      <c r="A58" s="326">
        <v>3176</v>
      </c>
      <c r="B58" s="254" t="s">
        <v>96</v>
      </c>
      <c r="C58" s="195" t="s">
        <v>155</v>
      </c>
      <c r="D58" s="338" t="s">
        <v>241</v>
      </c>
      <c r="E58" s="135">
        <f t="shared" si="7"/>
        <v>11100</v>
      </c>
      <c r="F58" s="143">
        <v>9500</v>
      </c>
      <c r="G58" s="143">
        <v>1600</v>
      </c>
      <c r="H58" s="143">
        <v>0</v>
      </c>
      <c r="I58" s="144">
        <f>324+539</f>
        <v>863</v>
      </c>
      <c r="J58" s="136">
        <v>775</v>
      </c>
      <c r="K58" s="136">
        <v>0</v>
      </c>
      <c r="L58" s="136">
        <v>0</v>
      </c>
      <c r="M58" s="137" t="s">
        <v>44</v>
      </c>
      <c r="N58" s="339" t="s">
        <v>126</v>
      </c>
      <c r="O58" s="125" t="s">
        <v>152</v>
      </c>
      <c r="P58" s="125" t="s">
        <v>37</v>
      </c>
      <c r="Q58" s="126" t="s">
        <v>37</v>
      </c>
      <c r="R58" s="173" t="s">
        <v>242</v>
      </c>
    </row>
    <row r="59" spans="1:70" s="13" customFormat="1" ht="29.25" customHeight="1" x14ac:dyDescent="0.2">
      <c r="A59" s="326">
        <v>3177</v>
      </c>
      <c r="B59" s="254" t="s">
        <v>50</v>
      </c>
      <c r="C59" s="195" t="s">
        <v>155</v>
      </c>
      <c r="D59" s="338" t="s">
        <v>243</v>
      </c>
      <c r="E59" s="135">
        <f t="shared" si="7"/>
        <v>13300</v>
      </c>
      <c r="F59" s="143">
        <v>11500</v>
      </c>
      <c r="G59" s="143">
        <v>1800</v>
      </c>
      <c r="H59" s="143">
        <v>0</v>
      </c>
      <c r="I59" s="144">
        <v>357</v>
      </c>
      <c r="J59" s="136">
        <v>500</v>
      </c>
      <c r="K59" s="136">
        <v>0</v>
      </c>
      <c r="L59" s="136">
        <v>0</v>
      </c>
      <c r="M59" s="137" t="s">
        <v>44</v>
      </c>
      <c r="N59" s="339" t="s">
        <v>239</v>
      </c>
      <c r="O59" s="125" t="s">
        <v>112</v>
      </c>
      <c r="P59" s="125" t="s">
        <v>48</v>
      </c>
      <c r="Q59" s="126" t="s">
        <v>48</v>
      </c>
      <c r="R59" s="173" t="s">
        <v>244</v>
      </c>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row>
    <row r="60" spans="1:70" s="5" customFormat="1" ht="104.25" customHeight="1" x14ac:dyDescent="0.2">
      <c r="A60" s="340">
        <v>3179</v>
      </c>
      <c r="B60" s="140" t="s">
        <v>50</v>
      </c>
      <c r="C60" s="114" t="s">
        <v>51</v>
      </c>
      <c r="D60" s="341" t="s">
        <v>245</v>
      </c>
      <c r="E60" s="116">
        <f t="shared" si="7"/>
        <v>24614</v>
      </c>
      <c r="F60" s="118">
        <v>20902</v>
      </c>
      <c r="G60" s="118">
        <v>1212</v>
      </c>
      <c r="H60" s="118">
        <v>2500</v>
      </c>
      <c r="I60" s="119">
        <v>992</v>
      </c>
      <c r="J60" s="222">
        <v>2000</v>
      </c>
      <c r="K60" s="222">
        <v>845</v>
      </c>
      <c r="L60" s="222">
        <v>467</v>
      </c>
      <c r="M60" s="123">
        <f t="shared" si="1"/>
        <v>55.26627218934911</v>
      </c>
      <c r="N60" s="339"/>
      <c r="O60" s="125"/>
      <c r="P60" s="125"/>
      <c r="Q60" s="126"/>
      <c r="R60" s="127" t="s">
        <v>246</v>
      </c>
    </row>
    <row r="61" spans="1:70" s="13" customFormat="1" ht="26.25" customHeight="1" x14ac:dyDescent="0.2">
      <c r="A61" s="326">
        <v>3185</v>
      </c>
      <c r="B61" s="254"/>
      <c r="C61" s="195" t="s">
        <v>155</v>
      </c>
      <c r="D61" s="150" t="s">
        <v>247</v>
      </c>
      <c r="E61" s="135">
        <f t="shared" si="7"/>
        <v>27800</v>
      </c>
      <c r="F61" s="143">
        <v>25000</v>
      </c>
      <c r="G61" s="143">
        <v>2800</v>
      </c>
      <c r="H61" s="143">
        <v>0</v>
      </c>
      <c r="I61" s="144">
        <f>764+1100</f>
        <v>1864</v>
      </c>
      <c r="J61" s="136">
        <v>870</v>
      </c>
      <c r="K61" s="136">
        <v>0</v>
      </c>
      <c r="L61" s="136">
        <v>0</v>
      </c>
      <c r="M61" s="137" t="s">
        <v>44</v>
      </c>
      <c r="N61" s="257" t="s">
        <v>248</v>
      </c>
      <c r="O61" s="171" t="s">
        <v>191</v>
      </c>
      <c r="P61" s="171" t="s">
        <v>36</v>
      </c>
      <c r="Q61" s="172" t="s">
        <v>37</v>
      </c>
      <c r="R61" s="173" t="s">
        <v>249</v>
      </c>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row>
    <row r="62" spans="1:70" s="13" customFormat="1" ht="54" customHeight="1" x14ac:dyDescent="0.2">
      <c r="A62" s="335">
        <v>3186</v>
      </c>
      <c r="B62" s="149" t="s">
        <v>99</v>
      </c>
      <c r="C62" s="114" t="s">
        <v>155</v>
      </c>
      <c r="D62" s="187" t="s">
        <v>250</v>
      </c>
      <c r="E62" s="116">
        <f t="shared" si="7"/>
        <v>5195</v>
      </c>
      <c r="F62" s="118">
        <v>4044</v>
      </c>
      <c r="G62" s="118">
        <v>630</v>
      </c>
      <c r="H62" s="118">
        <v>521</v>
      </c>
      <c r="I62" s="119">
        <v>5195</v>
      </c>
      <c r="J62" s="122">
        <v>4216</v>
      </c>
      <c r="K62" s="122">
        <v>4054</v>
      </c>
      <c r="L62" s="122">
        <v>4052</v>
      </c>
      <c r="M62" s="123">
        <f t="shared" si="1"/>
        <v>99.95066600888012</v>
      </c>
      <c r="N62" s="339" t="s">
        <v>251</v>
      </c>
      <c r="O62" s="125" t="s">
        <v>122</v>
      </c>
      <c r="P62" s="125" t="s">
        <v>252</v>
      </c>
      <c r="Q62" s="126" t="s">
        <v>191</v>
      </c>
      <c r="R62" s="127" t="s">
        <v>253</v>
      </c>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row>
    <row r="63" spans="1:70" s="13" customFormat="1" ht="22.5" customHeight="1" x14ac:dyDescent="0.2">
      <c r="A63" s="335">
        <v>3192</v>
      </c>
      <c r="B63" s="149" t="s">
        <v>83</v>
      </c>
      <c r="C63" s="114" t="s">
        <v>159</v>
      </c>
      <c r="D63" s="187" t="s">
        <v>254</v>
      </c>
      <c r="E63" s="116">
        <f t="shared" si="7"/>
        <v>82223</v>
      </c>
      <c r="F63" s="118">
        <v>80000</v>
      </c>
      <c r="G63" s="118">
        <v>2000</v>
      </c>
      <c r="H63" s="118">
        <v>223</v>
      </c>
      <c r="I63" s="119">
        <v>1373.652</v>
      </c>
      <c r="J63" s="122">
        <v>720</v>
      </c>
      <c r="K63" s="122">
        <v>90</v>
      </c>
      <c r="L63" s="122">
        <v>73</v>
      </c>
      <c r="M63" s="123">
        <f t="shared" si="1"/>
        <v>81.111111111111114</v>
      </c>
      <c r="N63" s="339" t="s">
        <v>73</v>
      </c>
      <c r="O63" s="125" t="s">
        <v>73</v>
      </c>
      <c r="P63" s="125" t="s">
        <v>47</v>
      </c>
      <c r="Q63" s="126"/>
      <c r="R63" s="127" t="s">
        <v>255</v>
      </c>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row r="64" spans="1:70" s="18" customFormat="1" ht="57" x14ac:dyDescent="0.2">
      <c r="A64" s="148">
        <v>3193</v>
      </c>
      <c r="B64" s="245" t="s">
        <v>256</v>
      </c>
      <c r="C64" s="245" t="s">
        <v>257</v>
      </c>
      <c r="D64" s="342" t="s">
        <v>258</v>
      </c>
      <c r="E64" s="190">
        <f>SUM(F64:H64)</f>
        <v>87115</v>
      </c>
      <c r="F64" s="122">
        <v>85000</v>
      </c>
      <c r="G64" s="122">
        <v>2000</v>
      </c>
      <c r="H64" s="278">
        <v>115</v>
      </c>
      <c r="I64" s="277">
        <v>850</v>
      </c>
      <c r="J64" s="122">
        <v>2500</v>
      </c>
      <c r="K64" s="122">
        <v>968</v>
      </c>
      <c r="L64" s="122">
        <v>968</v>
      </c>
      <c r="M64" s="123">
        <f t="shared" si="1"/>
        <v>100</v>
      </c>
      <c r="N64" s="124" t="s">
        <v>73</v>
      </c>
      <c r="O64" s="245">
        <v>2019</v>
      </c>
      <c r="P64" s="245" t="s">
        <v>47</v>
      </c>
      <c r="Q64" s="126"/>
      <c r="R64" s="225" t="s">
        <v>259</v>
      </c>
    </row>
    <row r="65" spans="1:70" s="13" customFormat="1" ht="44.25" customHeight="1" x14ac:dyDescent="0.2">
      <c r="A65" s="343">
        <v>3204</v>
      </c>
      <c r="B65" s="254" t="s">
        <v>158</v>
      </c>
      <c r="C65" s="195" t="s">
        <v>155</v>
      </c>
      <c r="D65" s="344" t="s">
        <v>260</v>
      </c>
      <c r="E65" s="135">
        <f>F65+G65+H65</f>
        <v>756</v>
      </c>
      <c r="F65" s="143">
        <v>590</v>
      </c>
      <c r="G65" s="143">
        <v>136</v>
      </c>
      <c r="H65" s="143">
        <v>30</v>
      </c>
      <c r="I65" s="144">
        <v>92</v>
      </c>
      <c r="J65" s="136">
        <v>147</v>
      </c>
      <c r="K65" s="345">
        <v>0</v>
      </c>
      <c r="L65" s="136">
        <v>0</v>
      </c>
      <c r="M65" s="137" t="s">
        <v>44</v>
      </c>
      <c r="N65" s="170" t="s">
        <v>73</v>
      </c>
      <c r="O65" s="321" t="s">
        <v>73</v>
      </c>
      <c r="P65" s="171" t="s">
        <v>37</v>
      </c>
      <c r="Q65" s="172" t="s">
        <v>37</v>
      </c>
      <c r="R65" s="173" t="s">
        <v>261</v>
      </c>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1:70" s="10" customFormat="1" ht="66.75" customHeight="1" x14ac:dyDescent="0.2">
      <c r="A66" s="139">
        <v>3208</v>
      </c>
      <c r="B66" s="220" t="s">
        <v>50</v>
      </c>
      <c r="C66" s="346" t="s">
        <v>262</v>
      </c>
      <c r="D66" s="141" t="s">
        <v>263</v>
      </c>
      <c r="E66" s="190">
        <f>SUM(F66:H66)</f>
        <v>6995</v>
      </c>
      <c r="F66" s="222">
        <v>6369</v>
      </c>
      <c r="G66" s="222">
        <v>337</v>
      </c>
      <c r="H66" s="223">
        <v>289</v>
      </c>
      <c r="I66" s="224">
        <v>6995</v>
      </c>
      <c r="J66" s="222">
        <v>7621</v>
      </c>
      <c r="K66" s="222">
        <v>6621</v>
      </c>
      <c r="L66" s="222">
        <v>6616</v>
      </c>
      <c r="M66" s="347">
        <f t="shared" si="1"/>
        <v>99.924482706539791</v>
      </c>
      <c r="N66" s="124" t="s">
        <v>264</v>
      </c>
      <c r="O66" s="348" t="s">
        <v>265</v>
      </c>
      <c r="P66" s="349" t="s">
        <v>266</v>
      </c>
      <c r="Q66" s="126" t="s">
        <v>267</v>
      </c>
      <c r="R66" s="225" t="s">
        <v>268</v>
      </c>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row>
    <row r="67" spans="1:70" s="1" customFormat="1" ht="28.5" x14ac:dyDescent="0.2">
      <c r="A67" s="148">
        <v>3210</v>
      </c>
      <c r="B67" s="245" t="s">
        <v>50</v>
      </c>
      <c r="C67" s="350" t="s">
        <v>155</v>
      </c>
      <c r="D67" s="276" t="s">
        <v>269</v>
      </c>
      <c r="E67" s="116">
        <f t="shared" ref="E67:E79" si="8">F67+G67+H67</f>
        <v>14352</v>
      </c>
      <c r="F67" s="122">
        <v>13324</v>
      </c>
      <c r="G67" s="122">
        <v>663</v>
      </c>
      <c r="H67" s="278">
        <v>365</v>
      </c>
      <c r="I67" s="277">
        <v>14352</v>
      </c>
      <c r="J67" s="122">
        <v>6603</v>
      </c>
      <c r="K67" s="122">
        <v>2925</v>
      </c>
      <c r="L67" s="122">
        <v>2925</v>
      </c>
      <c r="M67" s="351">
        <f t="shared" si="1"/>
        <v>100</v>
      </c>
      <c r="N67" s="124"/>
      <c r="O67" s="352" t="s">
        <v>270</v>
      </c>
      <c r="P67" s="125" t="s">
        <v>271</v>
      </c>
      <c r="Q67" s="126" t="s">
        <v>234</v>
      </c>
      <c r="R67" s="225" t="s">
        <v>272</v>
      </c>
    </row>
    <row r="68" spans="1:70" s="5" customFormat="1" ht="32.25" customHeight="1" x14ac:dyDescent="0.2">
      <c r="A68" s="353">
        <v>3212</v>
      </c>
      <c r="B68" s="194" t="s">
        <v>273</v>
      </c>
      <c r="C68" s="195" t="s">
        <v>51</v>
      </c>
      <c r="D68" s="354" t="s">
        <v>274</v>
      </c>
      <c r="E68" s="135">
        <f t="shared" si="8"/>
        <v>3718</v>
      </c>
      <c r="F68" s="143">
        <v>2396</v>
      </c>
      <c r="G68" s="143">
        <v>337</v>
      </c>
      <c r="H68" s="143">
        <v>985</v>
      </c>
      <c r="I68" s="144">
        <v>337</v>
      </c>
      <c r="J68" s="145">
        <v>2389</v>
      </c>
      <c r="K68" s="217">
        <v>170</v>
      </c>
      <c r="L68" s="145">
        <v>145</v>
      </c>
      <c r="M68" s="153">
        <f t="shared" si="1"/>
        <v>85.294117647058826</v>
      </c>
      <c r="N68" s="170" t="s">
        <v>92</v>
      </c>
      <c r="O68" s="321"/>
      <c r="P68" s="171"/>
      <c r="Q68" s="172"/>
      <c r="R68" s="127" t="s">
        <v>275</v>
      </c>
    </row>
    <row r="69" spans="1:70" s="13" customFormat="1" ht="21.75" customHeight="1" x14ac:dyDescent="0.2">
      <c r="A69" s="167">
        <v>3215</v>
      </c>
      <c r="B69" s="271"/>
      <c r="C69" s="355" t="s">
        <v>155</v>
      </c>
      <c r="D69" s="272" t="s">
        <v>276</v>
      </c>
      <c r="E69" s="135">
        <f t="shared" si="8"/>
        <v>50000</v>
      </c>
      <c r="F69" s="136">
        <v>48000</v>
      </c>
      <c r="G69" s="136">
        <v>2000</v>
      </c>
      <c r="H69" s="345">
        <v>0</v>
      </c>
      <c r="I69" s="273">
        <v>0</v>
      </c>
      <c r="J69" s="136">
        <v>500</v>
      </c>
      <c r="K69" s="136">
        <v>0</v>
      </c>
      <c r="L69" s="136">
        <v>0</v>
      </c>
      <c r="M69" s="137" t="s">
        <v>44</v>
      </c>
      <c r="N69" s="170"/>
      <c r="O69" s="271"/>
      <c r="P69" s="271"/>
      <c r="Q69" s="172"/>
      <c r="R69" s="356" t="s">
        <v>277</v>
      </c>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1:70" s="5" customFormat="1" ht="409.5" x14ac:dyDescent="0.2">
      <c r="A70" s="226">
        <v>3218</v>
      </c>
      <c r="B70" s="220" t="s">
        <v>50</v>
      </c>
      <c r="C70" s="346" t="s">
        <v>262</v>
      </c>
      <c r="D70" s="357" t="s">
        <v>278</v>
      </c>
      <c r="E70" s="116">
        <f t="shared" si="8"/>
        <v>31215</v>
      </c>
      <c r="F70" s="222">
        <v>29700</v>
      </c>
      <c r="G70" s="223">
        <v>1036</v>
      </c>
      <c r="H70" s="223">
        <v>479</v>
      </c>
      <c r="I70" s="224">
        <v>10819</v>
      </c>
      <c r="J70" s="222">
        <v>708</v>
      </c>
      <c r="K70" s="223">
        <v>6274</v>
      </c>
      <c r="L70" s="222">
        <v>6012</v>
      </c>
      <c r="M70" s="347">
        <f t="shared" ref="M70:M76" si="9">(L70/K70)*100</f>
        <v>95.824035702900858</v>
      </c>
      <c r="N70" s="124"/>
      <c r="O70" s="358"/>
      <c r="P70" s="359" t="s">
        <v>279</v>
      </c>
      <c r="Q70" s="126"/>
      <c r="R70" s="225" t="s">
        <v>1039</v>
      </c>
    </row>
    <row r="71" spans="1:70" s="5" customFormat="1" ht="28.5" x14ac:dyDescent="0.2">
      <c r="A71" s="199">
        <v>3220</v>
      </c>
      <c r="B71" s="155" t="s">
        <v>50</v>
      </c>
      <c r="C71" s="360" t="s">
        <v>51</v>
      </c>
      <c r="D71" s="361" t="s">
        <v>280</v>
      </c>
      <c r="E71" s="362">
        <f t="shared" si="8"/>
        <v>31600</v>
      </c>
      <c r="F71" s="158">
        <v>29562</v>
      </c>
      <c r="G71" s="159">
        <v>1133</v>
      </c>
      <c r="H71" s="159">
        <v>905</v>
      </c>
      <c r="I71" s="160">
        <v>1200</v>
      </c>
      <c r="J71" s="158">
        <v>347</v>
      </c>
      <c r="K71" s="159">
        <v>366</v>
      </c>
      <c r="L71" s="158">
        <v>366</v>
      </c>
      <c r="M71" s="363">
        <f t="shared" si="9"/>
        <v>100</v>
      </c>
      <c r="N71" s="364" t="s">
        <v>108</v>
      </c>
      <c r="O71" s="209" t="s">
        <v>152</v>
      </c>
      <c r="P71" s="155"/>
      <c r="Q71" s="165"/>
      <c r="R71" s="173" t="s">
        <v>281</v>
      </c>
    </row>
    <row r="72" spans="1:70" s="13" customFormat="1" ht="45" customHeight="1" x14ac:dyDescent="0.2">
      <c r="A72" s="365">
        <v>3223</v>
      </c>
      <c r="B72" s="271"/>
      <c r="C72" s="355" t="s">
        <v>155</v>
      </c>
      <c r="D72" s="366" t="s">
        <v>282</v>
      </c>
      <c r="E72" s="135">
        <f t="shared" si="8"/>
        <v>8900</v>
      </c>
      <c r="F72" s="136">
        <v>8500</v>
      </c>
      <c r="G72" s="345">
        <v>400</v>
      </c>
      <c r="H72" s="345">
        <v>0</v>
      </c>
      <c r="I72" s="273">
        <v>356</v>
      </c>
      <c r="J72" s="136">
        <v>363</v>
      </c>
      <c r="K72" s="345">
        <v>100</v>
      </c>
      <c r="L72" s="136">
        <v>99</v>
      </c>
      <c r="M72" s="367">
        <f t="shared" si="9"/>
        <v>99</v>
      </c>
      <c r="N72" s="170" t="s">
        <v>63</v>
      </c>
      <c r="O72" s="352" t="s">
        <v>60</v>
      </c>
      <c r="P72" s="245">
        <v>2019</v>
      </c>
      <c r="Q72" s="126" t="s">
        <v>73</v>
      </c>
      <c r="R72" s="173" t="s">
        <v>283</v>
      </c>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row>
    <row r="73" spans="1:70" s="13" customFormat="1" ht="56.25" customHeight="1" x14ac:dyDescent="0.2">
      <c r="A73" s="365">
        <v>3224</v>
      </c>
      <c r="B73" s="271"/>
      <c r="C73" s="195" t="s">
        <v>155</v>
      </c>
      <c r="D73" s="368" t="s">
        <v>284</v>
      </c>
      <c r="E73" s="135">
        <f t="shared" si="8"/>
        <v>257</v>
      </c>
      <c r="F73" s="136">
        <v>89</v>
      </c>
      <c r="G73" s="345">
        <v>163</v>
      </c>
      <c r="H73" s="345">
        <v>5</v>
      </c>
      <c r="I73" s="273">
        <v>257</v>
      </c>
      <c r="J73" s="136">
        <v>600</v>
      </c>
      <c r="K73" s="345">
        <v>258</v>
      </c>
      <c r="L73" s="136">
        <v>257</v>
      </c>
      <c r="M73" s="367">
        <f t="shared" si="9"/>
        <v>99.612403100775197</v>
      </c>
      <c r="N73" s="170" t="s">
        <v>25</v>
      </c>
      <c r="O73" s="321" t="s">
        <v>25</v>
      </c>
      <c r="P73" s="171" t="s">
        <v>35</v>
      </c>
      <c r="Q73" s="172" t="s">
        <v>35</v>
      </c>
      <c r="R73" s="173" t="s">
        <v>285</v>
      </c>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row>
    <row r="74" spans="1:70" s="1" customFormat="1" ht="42.75" x14ac:dyDescent="0.2">
      <c r="A74" s="365">
        <v>3226</v>
      </c>
      <c r="B74" s="271" t="s">
        <v>50</v>
      </c>
      <c r="C74" s="355" t="s">
        <v>147</v>
      </c>
      <c r="D74" s="397" t="s">
        <v>286</v>
      </c>
      <c r="E74" s="135">
        <f t="shared" si="8"/>
        <v>46284</v>
      </c>
      <c r="F74" s="136">
        <v>43975</v>
      </c>
      <c r="G74" s="345">
        <v>2309</v>
      </c>
      <c r="H74" s="345">
        <v>0</v>
      </c>
      <c r="I74" s="273">
        <v>1198</v>
      </c>
      <c r="J74" s="136">
        <v>2900</v>
      </c>
      <c r="K74" s="345">
        <v>842</v>
      </c>
      <c r="L74" s="136">
        <v>842</v>
      </c>
      <c r="M74" s="367">
        <f t="shared" si="9"/>
        <v>100</v>
      </c>
      <c r="N74" s="257" t="s">
        <v>149</v>
      </c>
      <c r="O74" s="171"/>
      <c r="P74" s="321"/>
      <c r="Q74" s="172"/>
      <c r="R74" s="173" t="s">
        <v>287</v>
      </c>
    </row>
    <row r="75" spans="1:70" s="13" customFormat="1" ht="65.25" customHeight="1" x14ac:dyDescent="0.2">
      <c r="A75" s="365">
        <v>3227</v>
      </c>
      <c r="B75" s="355" t="s">
        <v>41</v>
      </c>
      <c r="C75" s="195" t="s">
        <v>288</v>
      </c>
      <c r="D75" s="377" t="s">
        <v>289</v>
      </c>
      <c r="E75" s="135">
        <f t="shared" si="8"/>
        <v>72348</v>
      </c>
      <c r="F75" s="136">
        <v>69848</v>
      </c>
      <c r="G75" s="345">
        <v>2100</v>
      </c>
      <c r="H75" s="345">
        <v>400</v>
      </c>
      <c r="I75" s="273">
        <v>787</v>
      </c>
      <c r="J75" s="136">
        <v>1000</v>
      </c>
      <c r="K75" s="345">
        <v>452</v>
      </c>
      <c r="L75" s="136">
        <v>452</v>
      </c>
      <c r="M75" s="367">
        <f t="shared" si="9"/>
        <v>100</v>
      </c>
      <c r="N75" s="257" t="s">
        <v>73</v>
      </c>
      <c r="O75" s="171"/>
      <c r="P75" s="230"/>
      <c r="Q75" s="172"/>
      <c r="R75" s="173" t="s">
        <v>290</v>
      </c>
    </row>
    <row r="76" spans="1:70" s="13" customFormat="1" ht="57" x14ac:dyDescent="0.2">
      <c r="A76" s="365">
        <v>3228</v>
      </c>
      <c r="B76" s="355" t="s">
        <v>104</v>
      </c>
      <c r="C76" s="355" t="s">
        <v>147</v>
      </c>
      <c r="D76" s="320" t="s">
        <v>291</v>
      </c>
      <c r="E76" s="135">
        <f t="shared" si="8"/>
        <v>49770</v>
      </c>
      <c r="F76" s="136">
        <v>47402</v>
      </c>
      <c r="G76" s="345">
        <v>2368</v>
      </c>
      <c r="H76" s="345">
        <v>0</v>
      </c>
      <c r="I76" s="273">
        <v>2360</v>
      </c>
      <c r="J76" s="136">
        <v>1400</v>
      </c>
      <c r="K76" s="345">
        <v>530</v>
      </c>
      <c r="L76" s="136">
        <v>529</v>
      </c>
      <c r="M76" s="367">
        <f t="shared" si="9"/>
        <v>99.811320754716988</v>
      </c>
      <c r="N76" s="257" t="s">
        <v>149</v>
      </c>
      <c r="O76" s="171"/>
      <c r="P76" s="321"/>
      <c r="Q76" s="172"/>
      <c r="R76" s="261" t="s">
        <v>292</v>
      </c>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row>
    <row r="77" spans="1:70" s="13" customFormat="1" ht="30.75" customHeight="1" x14ac:dyDescent="0.2">
      <c r="A77" s="365">
        <v>3229</v>
      </c>
      <c r="B77" s="355" t="s">
        <v>104</v>
      </c>
      <c r="C77" s="355" t="s">
        <v>147</v>
      </c>
      <c r="D77" s="272" t="s">
        <v>293</v>
      </c>
      <c r="E77" s="135">
        <f t="shared" si="8"/>
        <v>11403</v>
      </c>
      <c r="F77" s="122">
        <v>10607</v>
      </c>
      <c r="G77" s="278">
        <v>796</v>
      </c>
      <c r="H77" s="345">
        <v>0</v>
      </c>
      <c r="I77" s="273">
        <v>0</v>
      </c>
      <c r="J77" s="136">
        <v>600</v>
      </c>
      <c r="K77" s="345">
        <v>0</v>
      </c>
      <c r="L77" s="136">
        <v>0</v>
      </c>
      <c r="M77" s="137" t="s">
        <v>44</v>
      </c>
      <c r="N77" s="124" t="s">
        <v>294</v>
      </c>
      <c r="O77" s="352"/>
      <c r="P77" s="352"/>
      <c r="Q77" s="126"/>
      <c r="R77" s="127" t="s">
        <v>295</v>
      </c>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row>
    <row r="78" spans="1:70" s="13" customFormat="1" ht="31.5" customHeight="1" x14ac:dyDescent="0.2">
      <c r="A78" s="365">
        <v>3236</v>
      </c>
      <c r="B78" s="355"/>
      <c r="C78" s="195" t="s">
        <v>155</v>
      </c>
      <c r="D78" s="377" t="s">
        <v>296</v>
      </c>
      <c r="E78" s="135">
        <f t="shared" si="8"/>
        <v>3500</v>
      </c>
      <c r="F78" s="136">
        <v>3000</v>
      </c>
      <c r="G78" s="345">
        <v>500</v>
      </c>
      <c r="H78" s="345">
        <v>0</v>
      </c>
      <c r="I78" s="273">
        <v>260</v>
      </c>
      <c r="J78" s="136">
        <v>500</v>
      </c>
      <c r="K78" s="345">
        <v>0</v>
      </c>
      <c r="L78" s="136">
        <v>0</v>
      </c>
      <c r="M78" s="137" t="s">
        <v>44</v>
      </c>
      <c r="N78" s="170" t="s">
        <v>25</v>
      </c>
      <c r="O78" s="321" t="s">
        <v>73</v>
      </c>
      <c r="P78" s="321"/>
      <c r="Q78" s="172"/>
      <c r="R78" s="173" t="s">
        <v>297</v>
      </c>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row>
    <row r="79" spans="1:70" s="1" customFormat="1" ht="27" customHeight="1" thickBot="1" x14ac:dyDescent="0.25">
      <c r="A79" s="378">
        <v>8228</v>
      </c>
      <c r="B79" s="379" t="s">
        <v>50</v>
      </c>
      <c r="C79" s="380" t="s">
        <v>257</v>
      </c>
      <c r="D79" s="381" t="s">
        <v>298</v>
      </c>
      <c r="E79" s="369">
        <f t="shared" si="8"/>
        <v>1041</v>
      </c>
      <c r="F79" s="370">
        <v>1000</v>
      </c>
      <c r="G79" s="371">
        <v>41</v>
      </c>
      <c r="H79" s="371">
        <v>0</v>
      </c>
      <c r="I79" s="372">
        <v>41</v>
      </c>
      <c r="J79" s="370">
        <v>0</v>
      </c>
      <c r="K79" s="371">
        <v>42</v>
      </c>
      <c r="L79" s="370">
        <v>41</v>
      </c>
      <c r="M79" s="373">
        <f t="shared" ref="M79:M142" si="10">(L79/K79)*100</f>
        <v>97.61904761904762</v>
      </c>
      <c r="N79" s="382"/>
      <c r="O79" s="375"/>
      <c r="P79" s="375" t="s">
        <v>73</v>
      </c>
      <c r="Q79" s="243"/>
      <c r="R79" s="244" t="s">
        <v>299</v>
      </c>
    </row>
    <row r="80" spans="1:70" ht="21.75" customHeight="1" thickBot="1" x14ac:dyDescent="0.25">
      <c r="A80" s="1070" t="s">
        <v>300</v>
      </c>
      <c r="B80" s="1071"/>
      <c r="C80" s="1071"/>
      <c r="D80" s="1072"/>
      <c r="E80" s="104">
        <f t="shared" ref="E80:L80" si="11">SUM(E81:E84)</f>
        <v>1995039</v>
      </c>
      <c r="F80" s="105">
        <f t="shared" si="11"/>
        <v>1937618</v>
      </c>
      <c r="G80" s="105">
        <f t="shared" si="11"/>
        <v>37228</v>
      </c>
      <c r="H80" s="105">
        <f t="shared" si="11"/>
        <v>20193</v>
      </c>
      <c r="I80" s="106">
        <f t="shared" si="11"/>
        <v>25383</v>
      </c>
      <c r="J80" s="107">
        <f t="shared" si="11"/>
        <v>3196</v>
      </c>
      <c r="K80" s="105">
        <f t="shared" si="11"/>
        <v>6298</v>
      </c>
      <c r="L80" s="105">
        <f t="shared" si="11"/>
        <v>1518</v>
      </c>
      <c r="M80" s="108">
        <f t="shared" si="10"/>
        <v>24.10288980628771</v>
      </c>
      <c r="N80" s="109"/>
      <c r="O80" s="110"/>
      <c r="P80" s="110"/>
      <c r="Q80" s="111"/>
      <c r="R80" s="112"/>
    </row>
    <row r="81" spans="1:82" s="20" customFormat="1" ht="57" x14ac:dyDescent="0.2">
      <c r="A81" s="383">
        <v>3195</v>
      </c>
      <c r="B81" s="384" t="s">
        <v>96</v>
      </c>
      <c r="C81" s="384" t="s">
        <v>51</v>
      </c>
      <c r="D81" s="385" t="s">
        <v>301</v>
      </c>
      <c r="E81" s="386">
        <f>F81+G81+H81</f>
        <v>168304</v>
      </c>
      <c r="F81" s="387">
        <v>155107</v>
      </c>
      <c r="G81" s="387">
        <v>4961</v>
      </c>
      <c r="H81" s="387">
        <v>8236</v>
      </c>
      <c r="I81" s="388">
        <v>4961</v>
      </c>
      <c r="J81" s="389">
        <v>896</v>
      </c>
      <c r="K81" s="390">
        <v>4</v>
      </c>
      <c r="L81" s="389">
        <v>3</v>
      </c>
      <c r="M81" s="391">
        <f t="shared" si="10"/>
        <v>75</v>
      </c>
      <c r="N81" s="392"/>
      <c r="O81" s="393"/>
      <c r="P81" s="393"/>
      <c r="Q81" s="394"/>
      <c r="R81" s="138" t="s">
        <v>302</v>
      </c>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7"/>
      <c r="BT81" s="7"/>
      <c r="BU81" s="7"/>
      <c r="BV81" s="7"/>
      <c r="BW81" s="7"/>
      <c r="BX81" s="7"/>
      <c r="BY81" s="7"/>
      <c r="BZ81" s="7"/>
      <c r="CA81" s="7"/>
      <c r="CB81" s="7"/>
      <c r="CC81" s="7"/>
      <c r="CD81" s="7"/>
    </row>
    <row r="82" spans="1:82" s="20" customFormat="1" ht="117.75" customHeight="1" x14ac:dyDescent="0.2">
      <c r="A82" s="340">
        <v>3202</v>
      </c>
      <c r="B82" s="114" t="s">
        <v>83</v>
      </c>
      <c r="C82" s="114" t="s">
        <v>51</v>
      </c>
      <c r="D82" s="395" t="s">
        <v>303</v>
      </c>
      <c r="E82" s="116">
        <f>F82+G82+H82</f>
        <v>1496694</v>
      </c>
      <c r="F82" s="118">
        <v>1470000</v>
      </c>
      <c r="G82" s="118">
        <v>17910</v>
      </c>
      <c r="H82" s="118">
        <v>8784</v>
      </c>
      <c r="I82" s="119">
        <v>11431</v>
      </c>
      <c r="J82" s="146">
        <v>1000</v>
      </c>
      <c r="K82" s="396">
        <v>5670</v>
      </c>
      <c r="L82" s="146">
        <v>892</v>
      </c>
      <c r="M82" s="253">
        <f t="shared" si="10"/>
        <v>15.731922398589065</v>
      </c>
      <c r="N82" s="124"/>
      <c r="O82" s="125"/>
      <c r="P82" s="125"/>
      <c r="Q82" s="126"/>
      <c r="R82" s="127" t="s">
        <v>304</v>
      </c>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7"/>
      <c r="BT82" s="7"/>
      <c r="BU82" s="7"/>
      <c r="BV82" s="7"/>
      <c r="BW82" s="7"/>
      <c r="BX82" s="7"/>
      <c r="BY82" s="7"/>
      <c r="BZ82" s="7"/>
      <c r="CA82" s="7"/>
      <c r="CB82" s="7"/>
      <c r="CC82" s="7"/>
      <c r="CD82" s="7"/>
    </row>
    <row r="83" spans="1:82" s="21" customFormat="1" ht="42" customHeight="1" x14ac:dyDescent="0.2">
      <c r="A83" s="326">
        <v>3225</v>
      </c>
      <c r="B83" s="195" t="s">
        <v>50</v>
      </c>
      <c r="C83" s="195" t="s">
        <v>147</v>
      </c>
      <c r="D83" s="397" t="s">
        <v>305</v>
      </c>
      <c r="E83" s="135">
        <f>F83+G83+H83</f>
        <v>33680</v>
      </c>
      <c r="F83" s="143">
        <v>31511</v>
      </c>
      <c r="G83" s="143">
        <v>2169</v>
      </c>
      <c r="H83" s="143">
        <v>0</v>
      </c>
      <c r="I83" s="144">
        <v>1803</v>
      </c>
      <c r="J83" s="152">
        <v>1300</v>
      </c>
      <c r="K83" s="398">
        <v>263</v>
      </c>
      <c r="L83" s="152">
        <v>262</v>
      </c>
      <c r="M83" s="147">
        <f t="shared" si="10"/>
        <v>99.619771863117862</v>
      </c>
      <c r="N83" s="170" t="s">
        <v>306</v>
      </c>
      <c r="O83" s="171"/>
      <c r="P83" s="171"/>
      <c r="Q83" s="172"/>
      <c r="R83" s="173" t="s">
        <v>307</v>
      </c>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9"/>
      <c r="BT83" s="19"/>
      <c r="BU83" s="19"/>
      <c r="BV83" s="19"/>
      <c r="BW83" s="19"/>
      <c r="BX83" s="19"/>
      <c r="BY83" s="19"/>
      <c r="BZ83" s="19"/>
      <c r="CA83" s="19"/>
      <c r="CB83" s="19"/>
      <c r="CC83" s="19"/>
      <c r="CD83" s="19"/>
    </row>
    <row r="84" spans="1:82" s="22" customFormat="1" ht="108" customHeight="1" thickBot="1" x14ac:dyDescent="0.25">
      <c r="A84" s="327">
        <v>3237</v>
      </c>
      <c r="B84" s="283" t="s">
        <v>50</v>
      </c>
      <c r="C84" s="283" t="s">
        <v>51</v>
      </c>
      <c r="D84" s="399" t="s">
        <v>308</v>
      </c>
      <c r="E84" s="285">
        <f>F84+G84+H84</f>
        <v>296361</v>
      </c>
      <c r="F84" s="330">
        <v>281000</v>
      </c>
      <c r="G84" s="330">
        <v>12188</v>
      </c>
      <c r="H84" s="330">
        <v>3173</v>
      </c>
      <c r="I84" s="331">
        <v>7188</v>
      </c>
      <c r="J84" s="400">
        <v>0</v>
      </c>
      <c r="K84" s="401">
        <v>361</v>
      </c>
      <c r="L84" s="400">
        <v>361</v>
      </c>
      <c r="M84" s="402">
        <f t="shared" si="10"/>
        <v>100</v>
      </c>
      <c r="N84" s="291"/>
      <c r="O84" s="333"/>
      <c r="P84" s="333"/>
      <c r="Q84" s="294"/>
      <c r="R84" s="334" t="s">
        <v>309</v>
      </c>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row>
    <row r="85" spans="1:82" ht="21.75" customHeight="1" thickBot="1" x14ac:dyDescent="0.25">
      <c r="A85" s="1070" t="s">
        <v>310</v>
      </c>
      <c r="B85" s="1071"/>
      <c r="C85" s="1071"/>
      <c r="D85" s="1072"/>
      <c r="E85" s="104">
        <f t="shared" ref="E85:L85" si="12">SUM(E86:E87)</f>
        <v>40576</v>
      </c>
      <c r="F85" s="105">
        <f t="shared" si="12"/>
        <v>36000</v>
      </c>
      <c r="G85" s="105">
        <f t="shared" si="12"/>
        <v>3935</v>
      </c>
      <c r="H85" s="105">
        <f t="shared" si="12"/>
        <v>641</v>
      </c>
      <c r="I85" s="106">
        <f t="shared" si="12"/>
        <v>1775</v>
      </c>
      <c r="J85" s="107">
        <f t="shared" si="12"/>
        <v>2451</v>
      </c>
      <c r="K85" s="105">
        <f t="shared" si="12"/>
        <v>313</v>
      </c>
      <c r="L85" s="107">
        <f t="shared" si="12"/>
        <v>312</v>
      </c>
      <c r="M85" s="108">
        <f t="shared" si="10"/>
        <v>99.680511182108617</v>
      </c>
      <c r="N85" s="109"/>
      <c r="O85" s="110"/>
      <c r="P85" s="110"/>
      <c r="Q85" s="111"/>
      <c r="R85" s="112"/>
    </row>
    <row r="86" spans="1:82" s="23" customFormat="1" ht="52.5" customHeight="1" x14ac:dyDescent="0.2">
      <c r="A86" s="326">
        <v>3211</v>
      </c>
      <c r="B86" s="195"/>
      <c r="C86" s="195" t="s">
        <v>311</v>
      </c>
      <c r="D86" s="403" t="s">
        <v>312</v>
      </c>
      <c r="E86" s="135">
        <f>F86+G86+H86</f>
        <v>19647</v>
      </c>
      <c r="F86" s="143">
        <v>16500</v>
      </c>
      <c r="G86" s="143">
        <v>2856</v>
      </c>
      <c r="H86" s="143">
        <v>291</v>
      </c>
      <c r="I86" s="144">
        <v>696</v>
      </c>
      <c r="J86" s="152">
        <v>2451</v>
      </c>
      <c r="K86" s="152">
        <v>73</v>
      </c>
      <c r="L86" s="152">
        <v>72</v>
      </c>
      <c r="M86" s="153">
        <f t="shared" si="10"/>
        <v>98.630136986301366</v>
      </c>
      <c r="N86" s="170" t="s">
        <v>313</v>
      </c>
      <c r="O86" s="171"/>
      <c r="P86" s="171" t="s">
        <v>314</v>
      </c>
      <c r="Q86" s="172"/>
      <c r="R86" s="404" t="s">
        <v>315</v>
      </c>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3"/>
      <c r="BT86" s="13"/>
      <c r="BU86" s="13"/>
      <c r="BV86" s="13"/>
      <c r="BW86" s="13"/>
      <c r="BX86" s="13"/>
      <c r="BY86" s="13"/>
      <c r="BZ86" s="13"/>
      <c r="CA86" s="13"/>
      <c r="CB86" s="13"/>
      <c r="CC86" s="13"/>
      <c r="CD86" s="13"/>
    </row>
    <row r="87" spans="1:82" s="2" customFormat="1" ht="29.25" thickBot="1" x14ac:dyDescent="0.25">
      <c r="A87" s="327">
        <v>3243</v>
      </c>
      <c r="B87" s="283" t="s">
        <v>50</v>
      </c>
      <c r="C87" s="283" t="s">
        <v>105</v>
      </c>
      <c r="D87" s="405" t="s">
        <v>316</v>
      </c>
      <c r="E87" s="285">
        <f>F87+G87+H87</f>
        <v>20929</v>
      </c>
      <c r="F87" s="330">
        <v>19500</v>
      </c>
      <c r="G87" s="330">
        <v>1079</v>
      </c>
      <c r="H87" s="330">
        <v>350</v>
      </c>
      <c r="I87" s="331">
        <v>1079</v>
      </c>
      <c r="J87" s="406">
        <v>0</v>
      </c>
      <c r="K87" s="406">
        <v>240</v>
      </c>
      <c r="L87" s="406">
        <v>240</v>
      </c>
      <c r="M87" s="407">
        <f t="shared" si="10"/>
        <v>100</v>
      </c>
      <c r="N87" s="291" t="s">
        <v>73</v>
      </c>
      <c r="O87" s="333" t="s">
        <v>73</v>
      </c>
      <c r="P87" s="333" t="s">
        <v>47</v>
      </c>
      <c r="Q87" s="294" t="s">
        <v>48</v>
      </c>
      <c r="R87" s="408" t="s">
        <v>317</v>
      </c>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row>
    <row r="88" spans="1:82" ht="21.75" customHeight="1" thickBot="1" x14ac:dyDescent="0.25">
      <c r="A88" s="1070" t="s">
        <v>318</v>
      </c>
      <c r="B88" s="1071"/>
      <c r="C88" s="1071"/>
      <c r="D88" s="1072"/>
      <c r="E88" s="105">
        <f t="shared" ref="E88:L88" si="13">SUM(E89:E90)</f>
        <v>185335</v>
      </c>
      <c r="F88" s="105">
        <f t="shared" si="13"/>
        <v>181166</v>
      </c>
      <c r="G88" s="105">
        <f t="shared" si="13"/>
        <v>3676</v>
      </c>
      <c r="H88" s="105">
        <f t="shared" si="13"/>
        <v>493</v>
      </c>
      <c r="I88" s="106">
        <f t="shared" si="13"/>
        <v>95535</v>
      </c>
      <c r="J88" s="107">
        <f t="shared" si="13"/>
        <v>13807</v>
      </c>
      <c r="K88" s="105">
        <f t="shared" si="13"/>
        <v>12239</v>
      </c>
      <c r="L88" s="105">
        <f t="shared" si="13"/>
        <v>11922</v>
      </c>
      <c r="M88" s="108">
        <f t="shared" si="10"/>
        <v>97.409919111038477</v>
      </c>
      <c r="N88" s="109"/>
      <c r="O88" s="110"/>
      <c r="P88" s="110"/>
      <c r="Q88" s="111"/>
      <c r="R88" s="112"/>
    </row>
    <row r="89" spans="1:82" s="13" customFormat="1" ht="31.5" customHeight="1" x14ac:dyDescent="0.2">
      <c r="A89" s="409">
        <v>3150</v>
      </c>
      <c r="B89" s="410" t="s">
        <v>104</v>
      </c>
      <c r="C89" s="384" t="s">
        <v>42</v>
      </c>
      <c r="D89" s="411" t="s">
        <v>319</v>
      </c>
      <c r="E89" s="386">
        <f>SUM(F89:H89)</f>
        <v>95235</v>
      </c>
      <c r="F89" s="412">
        <v>92566</v>
      </c>
      <c r="G89" s="413">
        <v>2176</v>
      </c>
      <c r="H89" s="387">
        <v>493</v>
      </c>
      <c r="I89" s="388">
        <v>95234</v>
      </c>
      <c r="J89" s="414">
        <v>13807</v>
      </c>
      <c r="K89" s="414">
        <v>11938</v>
      </c>
      <c r="L89" s="389">
        <v>11787</v>
      </c>
      <c r="M89" s="391">
        <f t="shared" si="10"/>
        <v>98.735131512816224</v>
      </c>
      <c r="N89" s="392" t="s">
        <v>320</v>
      </c>
      <c r="O89" s="393" t="s">
        <v>321</v>
      </c>
      <c r="P89" s="393" t="s">
        <v>80</v>
      </c>
      <c r="Q89" s="394" t="s">
        <v>122</v>
      </c>
      <c r="R89" s="138" t="s">
        <v>1045</v>
      </c>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row>
    <row r="90" spans="1:82" s="2" customFormat="1" ht="77.25" customHeight="1" thickBot="1" x14ac:dyDescent="0.25">
      <c r="A90" s="281">
        <v>3245</v>
      </c>
      <c r="B90" s="328" t="s">
        <v>50</v>
      </c>
      <c r="C90" s="283" t="s">
        <v>42</v>
      </c>
      <c r="D90" s="415" t="s">
        <v>322</v>
      </c>
      <c r="E90" s="285">
        <f>SUM(F90:H90)</f>
        <v>90100</v>
      </c>
      <c r="F90" s="416">
        <v>88600</v>
      </c>
      <c r="G90" s="417">
        <v>1500</v>
      </c>
      <c r="H90" s="330">
        <v>0</v>
      </c>
      <c r="I90" s="331">
        <v>301</v>
      </c>
      <c r="J90" s="288">
        <v>0</v>
      </c>
      <c r="K90" s="288">
        <v>301</v>
      </c>
      <c r="L90" s="400">
        <v>135</v>
      </c>
      <c r="M90" s="332">
        <f t="shared" si="10"/>
        <v>44.85049833887043</v>
      </c>
      <c r="N90" s="291" t="s">
        <v>81</v>
      </c>
      <c r="O90" s="333"/>
      <c r="P90" s="333"/>
      <c r="Q90" s="294"/>
      <c r="R90" s="334" t="s">
        <v>323</v>
      </c>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row>
    <row r="91" spans="1:82" ht="21.75" customHeight="1" thickBot="1" x14ac:dyDescent="0.25">
      <c r="A91" s="1067" t="s">
        <v>324</v>
      </c>
      <c r="B91" s="1068"/>
      <c r="C91" s="1068"/>
      <c r="D91" s="1069"/>
      <c r="E91" s="418">
        <f t="shared" ref="E91:L91" si="14">SUM(E92:E122)</f>
        <v>612857</v>
      </c>
      <c r="F91" s="299">
        <f t="shared" si="14"/>
        <v>571585</v>
      </c>
      <c r="G91" s="299">
        <f t="shared" si="14"/>
        <v>23655</v>
      </c>
      <c r="H91" s="297">
        <f t="shared" si="14"/>
        <v>17617</v>
      </c>
      <c r="I91" s="298">
        <f t="shared" si="14"/>
        <v>187748</v>
      </c>
      <c r="J91" s="299">
        <f t="shared" si="14"/>
        <v>87811</v>
      </c>
      <c r="K91" s="299">
        <f t="shared" si="14"/>
        <v>61209</v>
      </c>
      <c r="L91" s="299">
        <f t="shared" si="14"/>
        <v>55280</v>
      </c>
      <c r="M91" s="300">
        <f t="shared" si="10"/>
        <v>90.313515986211172</v>
      </c>
      <c r="N91" s="301"/>
      <c r="O91" s="302"/>
      <c r="P91" s="302"/>
      <c r="Q91" s="303"/>
      <c r="R91" s="304"/>
    </row>
    <row r="92" spans="1:82" s="13" customFormat="1" ht="21.75" customHeight="1" x14ac:dyDescent="0.2">
      <c r="A92" s="419">
        <v>857</v>
      </c>
      <c r="B92" s="410" t="s">
        <v>202</v>
      </c>
      <c r="C92" s="384" t="s">
        <v>105</v>
      </c>
      <c r="D92" s="420" t="s">
        <v>325</v>
      </c>
      <c r="E92" s="386">
        <f t="shared" ref="E92:E122" si="15">SUM(F92:H92)</f>
        <v>308568</v>
      </c>
      <c r="F92" s="387">
        <v>295370</v>
      </c>
      <c r="G92" s="387">
        <v>3089</v>
      </c>
      <c r="H92" s="387">
        <v>10109</v>
      </c>
      <c r="I92" s="388">
        <v>25000</v>
      </c>
      <c r="J92" s="414">
        <v>5237</v>
      </c>
      <c r="K92" s="414">
        <v>1047</v>
      </c>
      <c r="L92" s="414">
        <v>1033</v>
      </c>
      <c r="M92" s="421">
        <f t="shared" si="10"/>
        <v>98.662846227316138</v>
      </c>
      <c r="N92" s="392" t="s">
        <v>36</v>
      </c>
      <c r="O92" s="393"/>
      <c r="P92" s="393"/>
      <c r="Q92" s="394"/>
      <c r="R92" s="422" t="s">
        <v>326</v>
      </c>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row>
    <row r="93" spans="1:82" s="13" customFormat="1" ht="42.75" x14ac:dyDescent="0.2">
      <c r="A93" s="326">
        <v>7025</v>
      </c>
      <c r="B93" s="254" t="s">
        <v>41</v>
      </c>
      <c r="C93" s="195" t="s">
        <v>327</v>
      </c>
      <c r="D93" s="366" t="s">
        <v>328</v>
      </c>
      <c r="E93" s="135">
        <f t="shared" si="15"/>
        <v>5770</v>
      </c>
      <c r="F93" s="143">
        <v>4865</v>
      </c>
      <c r="G93" s="143">
        <v>346</v>
      </c>
      <c r="H93" s="143">
        <v>559</v>
      </c>
      <c r="I93" s="144">
        <v>340</v>
      </c>
      <c r="J93" s="136">
        <v>130</v>
      </c>
      <c r="K93" s="136">
        <v>0</v>
      </c>
      <c r="L93" s="136">
        <v>0</v>
      </c>
      <c r="M93" s="423" t="s">
        <v>44</v>
      </c>
      <c r="N93" s="170" t="s">
        <v>329</v>
      </c>
      <c r="O93" s="171" t="s">
        <v>204</v>
      </c>
      <c r="P93" s="171" t="s">
        <v>37</v>
      </c>
      <c r="Q93" s="172" t="s">
        <v>48</v>
      </c>
      <c r="R93" s="261" t="s">
        <v>330</v>
      </c>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row>
    <row r="94" spans="1:82" s="2" customFormat="1" ht="22.5" customHeight="1" x14ac:dyDescent="0.2">
      <c r="A94" s="148">
        <v>7174</v>
      </c>
      <c r="B94" s="245" t="s">
        <v>331</v>
      </c>
      <c r="C94" s="350" t="s">
        <v>165</v>
      </c>
      <c r="D94" s="424" t="s">
        <v>332</v>
      </c>
      <c r="E94" s="190">
        <f t="shared" si="15"/>
        <v>2502</v>
      </c>
      <c r="F94" s="122">
        <v>2502</v>
      </c>
      <c r="G94" s="122">
        <v>0</v>
      </c>
      <c r="H94" s="278">
        <v>0</v>
      </c>
      <c r="I94" s="277">
        <v>2502</v>
      </c>
      <c r="J94" s="122">
        <v>2000</v>
      </c>
      <c r="K94" s="122">
        <v>250</v>
      </c>
      <c r="L94" s="122">
        <v>247</v>
      </c>
      <c r="M94" s="425">
        <f t="shared" si="10"/>
        <v>98.8</v>
      </c>
      <c r="N94" s="124" t="s">
        <v>333</v>
      </c>
      <c r="O94" s="248" t="s">
        <v>89</v>
      </c>
      <c r="P94" s="220" t="s">
        <v>334</v>
      </c>
      <c r="Q94" s="126" t="s">
        <v>213</v>
      </c>
      <c r="R94" s="225" t="s">
        <v>335</v>
      </c>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row>
    <row r="95" spans="1:82" s="13" customFormat="1" ht="20.25" customHeight="1" x14ac:dyDescent="0.2">
      <c r="A95" s="167">
        <v>7175</v>
      </c>
      <c r="B95" s="426" t="s">
        <v>83</v>
      </c>
      <c r="C95" s="195" t="s">
        <v>336</v>
      </c>
      <c r="D95" s="427" t="s">
        <v>337</v>
      </c>
      <c r="E95" s="142">
        <f t="shared" si="15"/>
        <v>2111</v>
      </c>
      <c r="F95" s="197">
        <v>1904</v>
      </c>
      <c r="G95" s="143">
        <v>156</v>
      </c>
      <c r="H95" s="143">
        <v>51</v>
      </c>
      <c r="I95" s="144">
        <v>206</v>
      </c>
      <c r="J95" s="136">
        <v>65</v>
      </c>
      <c r="K95" s="136">
        <v>0</v>
      </c>
      <c r="L95" s="136">
        <v>0</v>
      </c>
      <c r="M95" s="423" t="s">
        <v>44</v>
      </c>
      <c r="N95" s="170" t="s">
        <v>167</v>
      </c>
      <c r="O95" s="171" t="s">
        <v>24</v>
      </c>
      <c r="P95" s="171"/>
      <c r="Q95" s="172"/>
      <c r="R95" s="173" t="s">
        <v>338</v>
      </c>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row>
    <row r="96" spans="1:82" s="2" customFormat="1" ht="28.5" x14ac:dyDescent="0.2">
      <c r="A96" s="167">
        <v>7204</v>
      </c>
      <c r="B96" s="254" t="s">
        <v>339</v>
      </c>
      <c r="C96" s="195" t="s">
        <v>340</v>
      </c>
      <c r="D96" s="428" t="s">
        <v>341</v>
      </c>
      <c r="E96" s="142">
        <f t="shared" si="15"/>
        <v>2860</v>
      </c>
      <c r="F96" s="143">
        <v>1810</v>
      </c>
      <c r="G96" s="143">
        <v>360</v>
      </c>
      <c r="H96" s="143">
        <v>690</v>
      </c>
      <c r="I96" s="144">
        <v>488</v>
      </c>
      <c r="J96" s="136">
        <v>1660</v>
      </c>
      <c r="K96" s="136">
        <v>50</v>
      </c>
      <c r="L96" s="136">
        <v>30</v>
      </c>
      <c r="M96" s="147">
        <f t="shared" si="10"/>
        <v>60</v>
      </c>
      <c r="N96" s="170" t="s">
        <v>342</v>
      </c>
      <c r="O96" s="171" t="s">
        <v>216</v>
      </c>
      <c r="P96" s="171"/>
      <c r="Q96" s="172"/>
      <c r="R96" s="173" t="s">
        <v>343</v>
      </c>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row>
    <row r="97" spans="1:70" s="2" customFormat="1" ht="27.75" customHeight="1" x14ac:dyDescent="0.2">
      <c r="A97" s="167">
        <v>7205</v>
      </c>
      <c r="B97" s="254" t="s">
        <v>50</v>
      </c>
      <c r="C97" s="195" t="s">
        <v>340</v>
      </c>
      <c r="D97" s="428" t="s">
        <v>344</v>
      </c>
      <c r="E97" s="135">
        <f t="shared" si="15"/>
        <v>6640</v>
      </c>
      <c r="F97" s="143">
        <v>5500</v>
      </c>
      <c r="G97" s="143">
        <v>500</v>
      </c>
      <c r="H97" s="143">
        <v>640</v>
      </c>
      <c r="I97" s="144">
        <v>661</v>
      </c>
      <c r="J97" s="136">
        <v>300</v>
      </c>
      <c r="K97" s="136">
        <v>200</v>
      </c>
      <c r="L97" s="136">
        <v>0</v>
      </c>
      <c r="M97" s="153">
        <f t="shared" si="10"/>
        <v>0</v>
      </c>
      <c r="N97" s="170"/>
      <c r="O97" s="171"/>
      <c r="P97" s="171"/>
      <c r="Q97" s="172"/>
      <c r="R97" s="173" t="s">
        <v>345</v>
      </c>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row>
    <row r="98" spans="1:70" s="13" customFormat="1" ht="18.75" customHeight="1" x14ac:dyDescent="0.2">
      <c r="A98" s="167">
        <v>7231</v>
      </c>
      <c r="B98" s="254"/>
      <c r="C98" s="259" t="s">
        <v>336</v>
      </c>
      <c r="D98" s="429" t="s">
        <v>346</v>
      </c>
      <c r="E98" s="135">
        <f t="shared" si="15"/>
        <v>325</v>
      </c>
      <c r="F98" s="143">
        <v>0</v>
      </c>
      <c r="G98" s="256">
        <v>325</v>
      </c>
      <c r="H98" s="143">
        <v>0</v>
      </c>
      <c r="I98" s="144">
        <v>325</v>
      </c>
      <c r="J98" s="136">
        <v>2940</v>
      </c>
      <c r="K98" s="136">
        <v>25</v>
      </c>
      <c r="L98" s="136">
        <v>0</v>
      </c>
      <c r="M98" s="153">
        <f t="shared" si="10"/>
        <v>0</v>
      </c>
      <c r="N98" s="257"/>
      <c r="O98" s="230"/>
      <c r="P98" s="171" t="s">
        <v>347</v>
      </c>
      <c r="Q98" s="172"/>
      <c r="R98" s="173" t="s">
        <v>348</v>
      </c>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row>
    <row r="99" spans="1:70" s="13" customFormat="1" ht="27" customHeight="1" x14ac:dyDescent="0.2">
      <c r="A99" s="167">
        <v>7232</v>
      </c>
      <c r="B99" s="426"/>
      <c r="C99" s="195" t="s">
        <v>349</v>
      </c>
      <c r="D99" s="429" t="s">
        <v>350</v>
      </c>
      <c r="E99" s="142">
        <f t="shared" si="15"/>
        <v>1124</v>
      </c>
      <c r="F99" s="197">
        <v>0</v>
      </c>
      <c r="G99" s="256">
        <v>1124</v>
      </c>
      <c r="H99" s="143">
        <v>0</v>
      </c>
      <c r="I99" s="144">
        <v>924</v>
      </c>
      <c r="J99" s="136">
        <v>500</v>
      </c>
      <c r="K99" s="136">
        <v>0</v>
      </c>
      <c r="L99" s="136">
        <v>0</v>
      </c>
      <c r="M99" s="423" t="s">
        <v>44</v>
      </c>
      <c r="N99" s="170"/>
      <c r="O99" s="171"/>
      <c r="P99" s="171" t="s">
        <v>347</v>
      </c>
      <c r="Q99" s="172"/>
      <c r="R99" s="173" t="s">
        <v>351</v>
      </c>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row>
    <row r="100" spans="1:70" s="2" customFormat="1" ht="27" customHeight="1" x14ac:dyDescent="0.2">
      <c r="A100" s="148">
        <v>7233</v>
      </c>
      <c r="B100" s="149"/>
      <c r="C100" s="114" t="s">
        <v>340</v>
      </c>
      <c r="D100" s="430" t="s">
        <v>352</v>
      </c>
      <c r="E100" s="190">
        <f t="shared" si="15"/>
        <v>990</v>
      </c>
      <c r="F100" s="118">
        <v>0</v>
      </c>
      <c r="G100" s="266">
        <v>645</v>
      </c>
      <c r="H100" s="118">
        <v>345</v>
      </c>
      <c r="I100" s="119">
        <v>338</v>
      </c>
      <c r="J100" s="122">
        <v>1000</v>
      </c>
      <c r="K100" s="122">
        <v>200</v>
      </c>
      <c r="L100" s="122">
        <v>0</v>
      </c>
      <c r="M100" s="123">
        <f t="shared" si="10"/>
        <v>0</v>
      </c>
      <c r="N100" s="124"/>
      <c r="O100" s="125"/>
      <c r="P100" s="125" t="s">
        <v>347</v>
      </c>
      <c r="Q100" s="126"/>
      <c r="R100" s="127" t="s">
        <v>351</v>
      </c>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row>
    <row r="101" spans="1:70" s="24" customFormat="1" ht="27" customHeight="1" x14ac:dyDescent="0.2">
      <c r="A101" s="167">
        <v>7234</v>
      </c>
      <c r="B101" s="254"/>
      <c r="C101" s="259" t="s">
        <v>142</v>
      </c>
      <c r="D101" s="431" t="s">
        <v>353</v>
      </c>
      <c r="E101" s="142">
        <f t="shared" si="15"/>
        <v>3650</v>
      </c>
      <c r="F101" s="143">
        <v>0</v>
      </c>
      <c r="G101" s="256">
        <v>3300</v>
      </c>
      <c r="H101" s="143">
        <v>350</v>
      </c>
      <c r="I101" s="144">
        <v>1565</v>
      </c>
      <c r="J101" s="136">
        <v>1230</v>
      </c>
      <c r="K101" s="136">
        <v>30</v>
      </c>
      <c r="L101" s="136">
        <v>0</v>
      </c>
      <c r="M101" s="153">
        <f t="shared" si="10"/>
        <v>0</v>
      </c>
      <c r="N101" s="257"/>
      <c r="O101" s="171"/>
      <c r="P101" s="230" t="s">
        <v>347</v>
      </c>
      <c r="Q101" s="172"/>
      <c r="R101" s="173" t="s">
        <v>351</v>
      </c>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row>
    <row r="102" spans="1:70" s="13" customFormat="1" ht="18" customHeight="1" x14ac:dyDescent="0.2">
      <c r="A102" s="167">
        <v>7236</v>
      </c>
      <c r="B102" s="254"/>
      <c r="C102" s="195" t="s">
        <v>354</v>
      </c>
      <c r="D102" s="431" t="s">
        <v>355</v>
      </c>
      <c r="E102" s="135">
        <f t="shared" si="15"/>
        <v>5138</v>
      </c>
      <c r="F102" s="143">
        <v>0</v>
      </c>
      <c r="G102" s="256">
        <v>5138</v>
      </c>
      <c r="H102" s="143">
        <v>0</v>
      </c>
      <c r="I102" s="144">
        <v>800</v>
      </c>
      <c r="J102" s="136">
        <v>845</v>
      </c>
      <c r="K102" s="136">
        <v>0</v>
      </c>
      <c r="L102" s="136">
        <v>0</v>
      </c>
      <c r="M102" s="423" t="s">
        <v>44</v>
      </c>
      <c r="N102" s="170"/>
      <c r="O102" s="171"/>
      <c r="P102" s="171" t="s">
        <v>347</v>
      </c>
      <c r="Q102" s="172"/>
      <c r="R102" s="173" t="s">
        <v>356</v>
      </c>
    </row>
    <row r="103" spans="1:70" s="1" customFormat="1" ht="28.5" x14ac:dyDescent="0.2">
      <c r="A103" s="148">
        <v>7238</v>
      </c>
      <c r="B103" s="149" t="s">
        <v>50</v>
      </c>
      <c r="C103" s="114" t="s">
        <v>340</v>
      </c>
      <c r="D103" s="432" t="s">
        <v>357</v>
      </c>
      <c r="E103" s="190">
        <f t="shared" si="15"/>
        <v>8000</v>
      </c>
      <c r="F103" s="118">
        <v>7250</v>
      </c>
      <c r="G103" s="118">
        <v>390</v>
      </c>
      <c r="H103" s="118">
        <v>360</v>
      </c>
      <c r="I103" s="119">
        <v>7409</v>
      </c>
      <c r="J103" s="122">
        <v>6274</v>
      </c>
      <c r="K103" s="122">
        <v>7774</v>
      </c>
      <c r="L103" s="122">
        <v>6057</v>
      </c>
      <c r="M103" s="123">
        <f t="shared" ref="M103" si="16">(L103/K103)*100</f>
        <v>77.913558013892455</v>
      </c>
      <c r="N103" s="124" t="s">
        <v>358</v>
      </c>
      <c r="O103" s="125" t="s">
        <v>53</v>
      </c>
      <c r="P103" s="125" t="s">
        <v>80</v>
      </c>
      <c r="Q103" s="126"/>
      <c r="R103" s="127" t="s">
        <v>359</v>
      </c>
    </row>
    <row r="104" spans="1:70" s="2" customFormat="1" ht="27.75" customHeight="1" x14ac:dyDescent="0.2">
      <c r="A104" s="167">
        <v>7286</v>
      </c>
      <c r="B104" s="426"/>
      <c r="C104" s="195" t="s">
        <v>311</v>
      </c>
      <c r="D104" s="338" t="s">
        <v>360</v>
      </c>
      <c r="E104" s="135">
        <f t="shared" si="15"/>
        <v>0</v>
      </c>
      <c r="F104" s="143">
        <v>0</v>
      </c>
      <c r="G104" s="143">
        <v>0</v>
      </c>
      <c r="H104" s="143">
        <v>0</v>
      </c>
      <c r="I104" s="144">
        <v>0</v>
      </c>
      <c r="J104" s="136">
        <v>500</v>
      </c>
      <c r="K104" s="136">
        <v>0</v>
      </c>
      <c r="L104" s="136">
        <v>0</v>
      </c>
      <c r="M104" s="423" t="s">
        <v>44</v>
      </c>
      <c r="N104" s="170"/>
      <c r="O104" s="171"/>
      <c r="P104" s="171" t="s">
        <v>347</v>
      </c>
      <c r="Q104" s="172"/>
      <c r="R104" s="173" t="s">
        <v>351</v>
      </c>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row>
    <row r="105" spans="1:70" s="13" customFormat="1" ht="22.5" customHeight="1" x14ac:dyDescent="0.2">
      <c r="A105" s="167">
        <v>7292</v>
      </c>
      <c r="B105" s="426" t="s">
        <v>256</v>
      </c>
      <c r="C105" s="195" t="s">
        <v>142</v>
      </c>
      <c r="D105" s="338" t="s">
        <v>361</v>
      </c>
      <c r="E105" s="135">
        <f t="shared" si="15"/>
        <v>26935</v>
      </c>
      <c r="F105" s="143">
        <v>23722</v>
      </c>
      <c r="G105" s="143">
        <v>2200</v>
      </c>
      <c r="H105" s="143">
        <v>1013</v>
      </c>
      <c r="I105" s="144">
        <v>26935</v>
      </c>
      <c r="J105" s="136">
        <v>8800</v>
      </c>
      <c r="K105" s="136">
        <v>5520</v>
      </c>
      <c r="L105" s="136">
        <v>5477</v>
      </c>
      <c r="M105" s="153">
        <f t="shared" ref="M105" si="17">(L105/K105)*100</f>
        <v>99.221014492753625</v>
      </c>
      <c r="N105" s="170" t="s">
        <v>362</v>
      </c>
      <c r="O105" s="171" t="s">
        <v>363</v>
      </c>
      <c r="P105" s="171" t="s">
        <v>364</v>
      </c>
      <c r="Q105" s="172"/>
      <c r="R105" s="261" t="s">
        <v>335</v>
      </c>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row>
    <row r="106" spans="1:70" s="13" customFormat="1" ht="29.25" customHeight="1" thickBot="1" x14ac:dyDescent="0.25">
      <c r="A106" s="433">
        <v>7302</v>
      </c>
      <c r="B106" s="434" t="s">
        <v>50</v>
      </c>
      <c r="C106" s="234" t="s">
        <v>327</v>
      </c>
      <c r="D106" s="381" t="s">
        <v>365</v>
      </c>
      <c r="E106" s="236">
        <f t="shared" si="15"/>
        <v>5000</v>
      </c>
      <c r="F106" s="435">
        <v>5000</v>
      </c>
      <c r="G106" s="435">
        <v>0</v>
      </c>
      <c r="H106" s="435">
        <v>0</v>
      </c>
      <c r="I106" s="436">
        <v>1445</v>
      </c>
      <c r="J106" s="370">
        <v>4000</v>
      </c>
      <c r="K106" s="370">
        <v>0</v>
      </c>
      <c r="L106" s="370">
        <v>0</v>
      </c>
      <c r="M106" s="437" t="s">
        <v>44</v>
      </c>
      <c r="N106" s="382" t="s">
        <v>358</v>
      </c>
      <c r="O106" s="374" t="s">
        <v>161</v>
      </c>
      <c r="P106" s="374" t="s">
        <v>36</v>
      </c>
      <c r="Q106" s="243" t="s">
        <v>366</v>
      </c>
      <c r="R106" s="438" t="s">
        <v>367</v>
      </c>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row>
    <row r="107" spans="1:70" s="13" customFormat="1" ht="57" x14ac:dyDescent="0.2">
      <c r="A107" s="148">
        <v>7314</v>
      </c>
      <c r="B107" s="245" t="s">
        <v>50</v>
      </c>
      <c r="C107" s="350" t="s">
        <v>142</v>
      </c>
      <c r="D107" s="439" t="s">
        <v>368</v>
      </c>
      <c r="E107" s="190">
        <f t="shared" si="15"/>
        <v>2383</v>
      </c>
      <c r="F107" s="122">
        <v>2383</v>
      </c>
      <c r="G107" s="122">
        <v>0</v>
      </c>
      <c r="H107" s="278">
        <v>0</v>
      </c>
      <c r="I107" s="277">
        <v>2383</v>
      </c>
      <c r="J107" s="122">
        <v>1050</v>
      </c>
      <c r="K107" s="122">
        <v>50</v>
      </c>
      <c r="L107" s="122">
        <v>0</v>
      </c>
      <c r="M107" s="425">
        <f t="shared" si="10"/>
        <v>0</v>
      </c>
      <c r="N107" s="124" t="s">
        <v>172</v>
      </c>
      <c r="O107" s="188" t="s">
        <v>58</v>
      </c>
      <c r="P107" s="220" t="s">
        <v>369</v>
      </c>
      <c r="Q107" s="126" t="s">
        <v>239</v>
      </c>
      <c r="R107" s="225" t="s">
        <v>370</v>
      </c>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row>
    <row r="108" spans="1:70" s="13" customFormat="1" ht="27.95" customHeight="1" x14ac:dyDescent="0.2">
      <c r="A108" s="167">
        <v>7319</v>
      </c>
      <c r="B108" s="271" t="s">
        <v>41</v>
      </c>
      <c r="C108" s="355" t="s">
        <v>340</v>
      </c>
      <c r="D108" s="397" t="s">
        <v>371</v>
      </c>
      <c r="E108" s="142">
        <f t="shared" si="15"/>
        <v>5000</v>
      </c>
      <c r="F108" s="440">
        <v>5000</v>
      </c>
      <c r="G108" s="136">
        <v>0</v>
      </c>
      <c r="H108" s="345">
        <v>0</v>
      </c>
      <c r="I108" s="273">
        <v>0</v>
      </c>
      <c r="J108" s="136">
        <v>4500</v>
      </c>
      <c r="K108" s="136">
        <v>1000</v>
      </c>
      <c r="L108" s="136">
        <v>0</v>
      </c>
      <c r="M108" s="274">
        <f t="shared" si="10"/>
        <v>0</v>
      </c>
      <c r="N108" s="441" t="s">
        <v>372</v>
      </c>
      <c r="O108" s="442" t="s">
        <v>373</v>
      </c>
      <c r="P108" s="171"/>
      <c r="Q108" s="172"/>
      <c r="R108" s="173" t="s">
        <v>374</v>
      </c>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row>
    <row r="109" spans="1:70" s="13" customFormat="1" ht="18" customHeight="1" x14ac:dyDescent="0.2">
      <c r="A109" s="167">
        <v>7325</v>
      </c>
      <c r="B109" s="426" t="s">
        <v>50</v>
      </c>
      <c r="C109" s="259" t="s">
        <v>336</v>
      </c>
      <c r="D109" s="366" t="s">
        <v>375</v>
      </c>
      <c r="E109" s="135">
        <f t="shared" si="15"/>
        <v>33232</v>
      </c>
      <c r="F109" s="143">
        <v>31841</v>
      </c>
      <c r="G109" s="143">
        <v>600</v>
      </c>
      <c r="H109" s="143">
        <v>791</v>
      </c>
      <c r="I109" s="144">
        <v>33232</v>
      </c>
      <c r="J109" s="136">
        <v>3780</v>
      </c>
      <c r="K109" s="136">
        <v>4770</v>
      </c>
      <c r="L109" s="136">
        <v>4707</v>
      </c>
      <c r="M109" s="443">
        <f t="shared" si="10"/>
        <v>98.679245283018872</v>
      </c>
      <c r="N109" s="257" t="s">
        <v>189</v>
      </c>
      <c r="O109" s="171" t="s">
        <v>376</v>
      </c>
      <c r="P109" s="230" t="s">
        <v>377</v>
      </c>
      <c r="Q109" s="172" t="s">
        <v>213</v>
      </c>
      <c r="R109" s="261" t="s">
        <v>335</v>
      </c>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row>
    <row r="110" spans="1:70" s="1" customFormat="1" ht="52.5" customHeight="1" x14ac:dyDescent="0.2">
      <c r="A110" s="148">
        <v>7332</v>
      </c>
      <c r="B110" s="149" t="s">
        <v>164</v>
      </c>
      <c r="C110" s="168" t="s">
        <v>165</v>
      </c>
      <c r="D110" s="444" t="s">
        <v>378</v>
      </c>
      <c r="E110" s="116">
        <f t="shared" si="15"/>
        <v>24784</v>
      </c>
      <c r="F110" s="118">
        <v>24784</v>
      </c>
      <c r="G110" s="118">
        <v>0</v>
      </c>
      <c r="H110" s="118">
        <v>0</v>
      </c>
      <c r="I110" s="119">
        <v>24784</v>
      </c>
      <c r="J110" s="122">
        <v>10000</v>
      </c>
      <c r="K110" s="122">
        <v>0</v>
      </c>
      <c r="L110" s="122">
        <v>0</v>
      </c>
      <c r="M110" s="445" t="s">
        <v>44</v>
      </c>
      <c r="N110" s="339" t="s">
        <v>167</v>
      </c>
      <c r="O110" s="125" t="s">
        <v>264</v>
      </c>
      <c r="P110" s="230" t="s">
        <v>168</v>
      </c>
      <c r="Q110" s="172" t="s">
        <v>169</v>
      </c>
      <c r="R110" s="127" t="s">
        <v>379</v>
      </c>
    </row>
    <row r="111" spans="1:70" s="1" customFormat="1" ht="20.25" customHeight="1" x14ac:dyDescent="0.2">
      <c r="A111" s="167">
        <v>7341</v>
      </c>
      <c r="B111" s="271" t="s">
        <v>164</v>
      </c>
      <c r="C111" s="355" t="s">
        <v>336</v>
      </c>
      <c r="D111" s="446" t="s">
        <v>380</v>
      </c>
      <c r="E111" s="142">
        <f t="shared" si="15"/>
        <v>33546</v>
      </c>
      <c r="F111" s="136">
        <v>32353</v>
      </c>
      <c r="G111" s="136">
        <v>893</v>
      </c>
      <c r="H111" s="345">
        <v>300</v>
      </c>
      <c r="I111" s="273">
        <v>33546</v>
      </c>
      <c r="J111" s="136">
        <v>10000</v>
      </c>
      <c r="K111" s="136">
        <v>29450</v>
      </c>
      <c r="L111" s="136">
        <v>27363</v>
      </c>
      <c r="M111" s="443">
        <f t="shared" si="10"/>
        <v>92.913412563667237</v>
      </c>
      <c r="N111" s="170" t="s">
        <v>231</v>
      </c>
      <c r="O111" s="275" t="s">
        <v>381</v>
      </c>
      <c r="P111" s="271" t="s">
        <v>382</v>
      </c>
      <c r="Q111" s="172" t="s">
        <v>234</v>
      </c>
      <c r="R111" s="231" t="s">
        <v>335</v>
      </c>
    </row>
    <row r="112" spans="1:70" s="5" customFormat="1" ht="28.5" x14ac:dyDescent="0.2">
      <c r="A112" s="447">
        <v>7343</v>
      </c>
      <c r="B112" s="215" t="s">
        <v>99</v>
      </c>
      <c r="C112" s="448" t="s">
        <v>349</v>
      </c>
      <c r="D112" s="449" t="s">
        <v>383</v>
      </c>
      <c r="E112" s="142">
        <f t="shared" si="15"/>
        <v>11257</v>
      </c>
      <c r="F112" s="145">
        <v>9802</v>
      </c>
      <c r="G112" s="145">
        <v>906</v>
      </c>
      <c r="H112" s="217">
        <v>549</v>
      </c>
      <c r="I112" s="218">
        <v>11262</v>
      </c>
      <c r="J112" s="145">
        <v>11000</v>
      </c>
      <c r="K112" s="145">
        <v>9100</v>
      </c>
      <c r="L112" s="145">
        <v>8838</v>
      </c>
      <c r="M112" s="443">
        <f t="shared" si="10"/>
        <v>97.120879120879124</v>
      </c>
      <c r="N112" s="170" t="s">
        <v>92</v>
      </c>
      <c r="O112" s="450" t="s">
        <v>60</v>
      </c>
      <c r="P112" s="215" t="s">
        <v>384</v>
      </c>
      <c r="Q112" s="172" t="s">
        <v>67</v>
      </c>
      <c r="R112" s="231" t="s">
        <v>385</v>
      </c>
    </row>
    <row r="113" spans="1:70" s="7" customFormat="1" ht="27" customHeight="1" x14ac:dyDescent="0.2">
      <c r="A113" s="447">
        <v>7346</v>
      </c>
      <c r="B113" s="215" t="s">
        <v>96</v>
      </c>
      <c r="C113" s="215" t="s">
        <v>327</v>
      </c>
      <c r="D113" s="451" t="s">
        <v>386</v>
      </c>
      <c r="E113" s="142">
        <f t="shared" si="15"/>
        <v>902</v>
      </c>
      <c r="F113" s="145">
        <v>902</v>
      </c>
      <c r="G113" s="145">
        <v>0</v>
      </c>
      <c r="H113" s="217">
        <v>0</v>
      </c>
      <c r="I113" s="218">
        <v>902</v>
      </c>
      <c r="J113" s="145">
        <v>1000</v>
      </c>
      <c r="K113" s="145">
        <v>500</v>
      </c>
      <c r="L113" s="145">
        <v>402</v>
      </c>
      <c r="M113" s="443">
        <f t="shared" si="10"/>
        <v>80.400000000000006</v>
      </c>
      <c r="N113" s="170" t="s">
        <v>53</v>
      </c>
      <c r="O113" s="321" t="s">
        <v>227</v>
      </c>
      <c r="P113" s="215" t="s">
        <v>387</v>
      </c>
      <c r="Q113" s="172" t="s">
        <v>213</v>
      </c>
      <c r="R113" s="231" t="s">
        <v>388</v>
      </c>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row>
    <row r="114" spans="1:70" s="5" customFormat="1" ht="17.25" customHeight="1" x14ac:dyDescent="0.2">
      <c r="A114" s="452">
        <v>7351</v>
      </c>
      <c r="B114" s="453" t="s">
        <v>83</v>
      </c>
      <c r="C114" s="220" t="s">
        <v>336</v>
      </c>
      <c r="D114" s="454" t="s">
        <v>389</v>
      </c>
      <c r="E114" s="190">
        <f t="shared" si="15"/>
        <v>997</v>
      </c>
      <c r="F114" s="455">
        <v>805</v>
      </c>
      <c r="G114" s="455">
        <v>109</v>
      </c>
      <c r="H114" s="455">
        <v>83</v>
      </c>
      <c r="I114" s="456">
        <v>997</v>
      </c>
      <c r="J114" s="457">
        <v>0</v>
      </c>
      <c r="K114" s="455">
        <v>15</v>
      </c>
      <c r="L114" s="457">
        <v>14</v>
      </c>
      <c r="M114" s="458">
        <f t="shared" si="10"/>
        <v>93.333333333333329</v>
      </c>
      <c r="N114" s="124" t="s">
        <v>390</v>
      </c>
      <c r="O114" s="459" t="s">
        <v>391</v>
      </c>
      <c r="P114" s="220" t="s">
        <v>392</v>
      </c>
      <c r="Q114" s="126" t="s">
        <v>132</v>
      </c>
      <c r="R114" s="225" t="s">
        <v>393</v>
      </c>
    </row>
    <row r="115" spans="1:70" s="5" customFormat="1" ht="46.5" customHeight="1" x14ac:dyDescent="0.2">
      <c r="A115" s="460">
        <v>7352</v>
      </c>
      <c r="B115" s="461" t="s">
        <v>50</v>
      </c>
      <c r="C115" s="195" t="s">
        <v>142</v>
      </c>
      <c r="D115" s="377" t="s">
        <v>394</v>
      </c>
      <c r="E115" s="142">
        <f t="shared" si="15"/>
        <v>24633</v>
      </c>
      <c r="F115" s="462">
        <v>24565</v>
      </c>
      <c r="G115" s="462">
        <v>0</v>
      </c>
      <c r="H115" s="462">
        <v>68</v>
      </c>
      <c r="I115" s="463">
        <v>68</v>
      </c>
      <c r="J115" s="464">
        <v>8000</v>
      </c>
      <c r="K115" s="462">
        <v>100</v>
      </c>
      <c r="L115" s="464">
        <v>68</v>
      </c>
      <c r="M115" s="465">
        <f t="shared" si="10"/>
        <v>68</v>
      </c>
      <c r="N115" s="170" t="s">
        <v>172</v>
      </c>
      <c r="O115" s="466" t="s">
        <v>58</v>
      </c>
      <c r="P115" s="245" t="s">
        <v>36</v>
      </c>
      <c r="Q115" s="172"/>
      <c r="R115" s="268" t="s">
        <v>395</v>
      </c>
    </row>
    <row r="116" spans="1:70" s="7" customFormat="1" ht="28.5" customHeight="1" x14ac:dyDescent="0.2">
      <c r="A116" s="447">
        <v>7353</v>
      </c>
      <c r="B116" s="164" t="s">
        <v>396</v>
      </c>
      <c r="C116" s="195" t="s">
        <v>142</v>
      </c>
      <c r="D116" s="377" t="s">
        <v>397</v>
      </c>
      <c r="E116" s="142">
        <f t="shared" si="15"/>
        <v>41157</v>
      </c>
      <c r="F116" s="217">
        <v>38359</v>
      </c>
      <c r="G116" s="217">
        <v>2215</v>
      </c>
      <c r="H116" s="217">
        <v>583</v>
      </c>
      <c r="I116" s="218">
        <v>2798</v>
      </c>
      <c r="J116" s="145">
        <v>3000</v>
      </c>
      <c r="K116" s="217">
        <v>110</v>
      </c>
      <c r="L116" s="145">
        <v>54</v>
      </c>
      <c r="M116" s="443">
        <f t="shared" si="10"/>
        <v>49.090909090909093</v>
      </c>
      <c r="N116" s="441" t="s">
        <v>398</v>
      </c>
      <c r="O116" s="260" t="s">
        <v>399</v>
      </c>
      <c r="P116" s="215" t="s">
        <v>36</v>
      </c>
      <c r="Q116" s="172"/>
      <c r="R116" s="268" t="s">
        <v>400</v>
      </c>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row>
    <row r="117" spans="1:70" s="10" customFormat="1" ht="28.5" x14ac:dyDescent="0.2">
      <c r="A117" s="139">
        <v>7360</v>
      </c>
      <c r="B117" s="467" t="s">
        <v>401</v>
      </c>
      <c r="C117" s="114" t="s">
        <v>349</v>
      </c>
      <c r="D117" s="454" t="s">
        <v>402</v>
      </c>
      <c r="E117" s="190">
        <f t="shared" si="15"/>
        <v>7289</v>
      </c>
      <c r="F117" s="223">
        <v>6884</v>
      </c>
      <c r="G117" s="223">
        <v>254</v>
      </c>
      <c r="H117" s="223">
        <v>151</v>
      </c>
      <c r="I117" s="224">
        <v>7258</v>
      </c>
      <c r="J117" s="222">
        <v>0</v>
      </c>
      <c r="K117" s="223">
        <v>165</v>
      </c>
      <c r="L117" s="222">
        <v>164</v>
      </c>
      <c r="M117" s="458">
        <f t="shared" si="10"/>
        <v>99.393939393939391</v>
      </c>
      <c r="N117" s="468" t="s">
        <v>403</v>
      </c>
      <c r="O117" s="188" t="s">
        <v>60</v>
      </c>
      <c r="P117" s="220" t="s">
        <v>404</v>
      </c>
      <c r="Q117" s="126" t="s">
        <v>119</v>
      </c>
      <c r="R117" s="268" t="s">
        <v>405</v>
      </c>
    </row>
    <row r="118" spans="1:70" s="10" customFormat="1" ht="42.75" x14ac:dyDescent="0.2">
      <c r="A118" s="447">
        <v>7374</v>
      </c>
      <c r="B118" s="469" t="s">
        <v>406</v>
      </c>
      <c r="C118" s="195" t="s">
        <v>165</v>
      </c>
      <c r="D118" s="134" t="s">
        <v>407</v>
      </c>
      <c r="E118" s="142">
        <f t="shared" si="15"/>
        <v>2228</v>
      </c>
      <c r="F118" s="223">
        <v>1600</v>
      </c>
      <c r="G118" s="223">
        <v>128</v>
      </c>
      <c r="H118" s="223">
        <v>500</v>
      </c>
      <c r="I118" s="224">
        <v>128</v>
      </c>
      <c r="J118" s="217">
        <v>0</v>
      </c>
      <c r="K118" s="470">
        <v>43</v>
      </c>
      <c r="L118" s="222">
        <v>42</v>
      </c>
      <c r="M118" s="443">
        <f t="shared" si="10"/>
        <v>97.674418604651152</v>
      </c>
      <c r="N118" s="468" t="s">
        <v>191</v>
      </c>
      <c r="O118" s="188" t="s">
        <v>313</v>
      </c>
      <c r="P118" s="220" t="s">
        <v>408</v>
      </c>
      <c r="Q118" s="126" t="s">
        <v>409</v>
      </c>
      <c r="R118" s="173" t="s">
        <v>410</v>
      </c>
      <c r="S118" s="8"/>
      <c r="T118" s="8"/>
      <c r="U118" s="25"/>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row>
    <row r="119" spans="1:70" s="10" customFormat="1" ht="28.5" customHeight="1" x14ac:dyDescent="0.2">
      <c r="A119" s="447">
        <v>7376</v>
      </c>
      <c r="B119" s="469" t="s">
        <v>96</v>
      </c>
      <c r="C119" s="195" t="s">
        <v>142</v>
      </c>
      <c r="D119" s="471" t="s">
        <v>411</v>
      </c>
      <c r="E119" s="142">
        <f t="shared" si="15"/>
        <v>12901</v>
      </c>
      <c r="F119" s="223">
        <v>12384</v>
      </c>
      <c r="G119" s="223">
        <v>260</v>
      </c>
      <c r="H119" s="223">
        <v>257</v>
      </c>
      <c r="I119" s="224">
        <v>517</v>
      </c>
      <c r="J119" s="217">
        <v>0</v>
      </c>
      <c r="K119" s="470">
        <v>200</v>
      </c>
      <c r="L119" s="222">
        <v>175</v>
      </c>
      <c r="M119" s="443">
        <f t="shared" si="10"/>
        <v>87.5</v>
      </c>
      <c r="N119" s="468" t="s">
        <v>73</v>
      </c>
      <c r="O119" s="188"/>
      <c r="P119" s="220"/>
      <c r="Q119" s="126"/>
      <c r="R119" s="268" t="s">
        <v>412</v>
      </c>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row>
    <row r="120" spans="1:70" s="10" customFormat="1" ht="30" customHeight="1" x14ac:dyDescent="0.2">
      <c r="A120" s="472">
        <v>7379</v>
      </c>
      <c r="B120" s="194" t="s">
        <v>164</v>
      </c>
      <c r="C120" s="195" t="s">
        <v>349</v>
      </c>
      <c r="D120" s="471" t="s">
        <v>413</v>
      </c>
      <c r="E120" s="142">
        <f t="shared" si="15"/>
        <v>218</v>
      </c>
      <c r="F120" s="223">
        <v>0</v>
      </c>
      <c r="G120" s="223">
        <v>0</v>
      </c>
      <c r="H120" s="223">
        <v>218</v>
      </c>
      <c r="I120" s="224">
        <v>218</v>
      </c>
      <c r="J120" s="217">
        <v>0</v>
      </c>
      <c r="K120" s="197">
        <v>47</v>
      </c>
      <c r="L120" s="222">
        <v>46</v>
      </c>
      <c r="M120" s="443">
        <f t="shared" si="10"/>
        <v>97.872340425531917</v>
      </c>
      <c r="N120" s="468" t="s">
        <v>414</v>
      </c>
      <c r="O120" s="188" t="s">
        <v>414</v>
      </c>
      <c r="P120" s="220" t="s">
        <v>415</v>
      </c>
      <c r="Q120" s="126" t="s">
        <v>414</v>
      </c>
      <c r="R120" s="268" t="s">
        <v>416</v>
      </c>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row>
    <row r="121" spans="1:70" s="10" customFormat="1" ht="28.5" x14ac:dyDescent="0.2">
      <c r="A121" s="473">
        <v>7383</v>
      </c>
      <c r="B121" s="140" t="s">
        <v>256</v>
      </c>
      <c r="C121" s="114" t="s">
        <v>349</v>
      </c>
      <c r="D121" s="134" t="s">
        <v>417</v>
      </c>
      <c r="E121" s="142">
        <f t="shared" si="15"/>
        <v>282</v>
      </c>
      <c r="F121" s="223">
        <v>0</v>
      </c>
      <c r="G121" s="223">
        <v>282</v>
      </c>
      <c r="H121" s="223">
        <v>0</v>
      </c>
      <c r="I121" s="224">
        <v>282</v>
      </c>
      <c r="J121" s="217">
        <v>0</v>
      </c>
      <c r="K121" s="197">
        <v>128</v>
      </c>
      <c r="L121" s="222">
        <v>128</v>
      </c>
      <c r="M121" s="443">
        <f t="shared" si="10"/>
        <v>100</v>
      </c>
      <c r="N121" s="468" t="s">
        <v>191</v>
      </c>
      <c r="O121" s="188"/>
      <c r="P121" s="220"/>
      <c r="Q121" s="126"/>
      <c r="R121" s="268" t="s">
        <v>418</v>
      </c>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row>
    <row r="122" spans="1:70" s="10" customFormat="1" ht="23.25" customHeight="1" thickBot="1" x14ac:dyDescent="0.25">
      <c r="A122" s="473">
        <v>7388</v>
      </c>
      <c r="B122" s="140" t="s">
        <v>83</v>
      </c>
      <c r="C122" s="114" t="s">
        <v>336</v>
      </c>
      <c r="D122" s="471" t="s">
        <v>419</v>
      </c>
      <c r="E122" s="142">
        <f t="shared" si="15"/>
        <v>32435</v>
      </c>
      <c r="F122" s="223">
        <v>32000</v>
      </c>
      <c r="G122" s="223">
        <v>435</v>
      </c>
      <c r="H122" s="223">
        <v>0</v>
      </c>
      <c r="I122" s="224">
        <v>435</v>
      </c>
      <c r="J122" s="217">
        <v>0</v>
      </c>
      <c r="K122" s="474">
        <v>435</v>
      </c>
      <c r="L122" s="222">
        <v>435</v>
      </c>
      <c r="M122" s="443">
        <f t="shared" si="10"/>
        <v>100</v>
      </c>
      <c r="N122" s="468" t="s">
        <v>235</v>
      </c>
      <c r="O122" s="188" t="s">
        <v>366</v>
      </c>
      <c r="P122" s="220" t="s">
        <v>420</v>
      </c>
      <c r="Q122" s="126" t="s">
        <v>421</v>
      </c>
      <c r="R122" s="268" t="s">
        <v>422</v>
      </c>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row>
    <row r="123" spans="1:70" ht="22.5" customHeight="1" thickBot="1" x14ac:dyDescent="0.25">
      <c r="A123" s="475" t="s">
        <v>423</v>
      </c>
      <c r="B123" s="476"/>
      <c r="C123" s="476"/>
      <c r="D123" s="477"/>
      <c r="E123" s="478">
        <f t="shared" ref="E123:L123" si="18">SUM(E124:E211)</f>
        <v>4441043.5079999994</v>
      </c>
      <c r="F123" s="107">
        <f t="shared" si="18"/>
        <v>4123819.5079999999</v>
      </c>
      <c r="G123" s="107">
        <f t="shared" si="18"/>
        <v>182578</v>
      </c>
      <c r="H123" s="105">
        <f t="shared" si="18"/>
        <v>134646</v>
      </c>
      <c r="I123" s="106">
        <f t="shared" si="18"/>
        <v>1267281.5079999999</v>
      </c>
      <c r="J123" s="107">
        <f t="shared" si="18"/>
        <v>447442</v>
      </c>
      <c r="K123" s="107">
        <f t="shared" si="18"/>
        <v>199708</v>
      </c>
      <c r="L123" s="107">
        <f t="shared" si="18"/>
        <v>176334</v>
      </c>
      <c r="M123" s="108">
        <f t="shared" si="10"/>
        <v>88.295912031566075</v>
      </c>
      <c r="N123" s="109"/>
      <c r="O123" s="479"/>
      <c r="P123" s="479"/>
      <c r="Q123" s="111"/>
      <c r="R123" s="112"/>
    </row>
    <row r="124" spans="1:70" s="2" customFormat="1" ht="21.75" customHeight="1" x14ac:dyDescent="0.2">
      <c r="A124" s="419">
        <v>7032</v>
      </c>
      <c r="B124" s="410" t="s">
        <v>196</v>
      </c>
      <c r="C124" s="480" t="s">
        <v>336</v>
      </c>
      <c r="D124" s="481" t="s">
        <v>424</v>
      </c>
      <c r="E124" s="482">
        <f t="shared" ref="E124:E188" si="19">SUM(F124:H124)</f>
        <v>96854</v>
      </c>
      <c r="F124" s="387">
        <v>84672</v>
      </c>
      <c r="G124" s="387">
        <v>4653</v>
      </c>
      <c r="H124" s="387">
        <v>7529</v>
      </c>
      <c r="I124" s="388">
        <v>96854</v>
      </c>
      <c r="J124" s="414">
        <v>2100</v>
      </c>
      <c r="K124" s="414">
        <v>1699</v>
      </c>
      <c r="L124" s="389">
        <v>1659</v>
      </c>
      <c r="M124" s="391">
        <f t="shared" si="10"/>
        <v>97.645673925838722</v>
      </c>
      <c r="N124" s="483" t="s">
        <v>425</v>
      </c>
      <c r="O124" s="484" t="s">
        <v>426</v>
      </c>
      <c r="P124" s="393" t="s">
        <v>427</v>
      </c>
      <c r="Q124" s="394" t="s">
        <v>66</v>
      </c>
      <c r="R124" s="225" t="s">
        <v>393</v>
      </c>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row>
    <row r="125" spans="1:70" s="13" customFormat="1" ht="85.5" x14ac:dyDescent="0.2">
      <c r="A125" s="326">
        <v>7039</v>
      </c>
      <c r="B125" s="254" t="s">
        <v>406</v>
      </c>
      <c r="C125" s="195" t="s">
        <v>327</v>
      </c>
      <c r="D125" s="255" t="s">
        <v>428</v>
      </c>
      <c r="E125" s="135">
        <f t="shared" si="19"/>
        <v>99392</v>
      </c>
      <c r="F125" s="143">
        <v>92594</v>
      </c>
      <c r="G125" s="143">
        <v>4059</v>
      </c>
      <c r="H125" s="143">
        <v>2739</v>
      </c>
      <c r="I125" s="144">
        <v>90067</v>
      </c>
      <c r="J125" s="136">
        <v>26146</v>
      </c>
      <c r="K125" s="136">
        <v>23499</v>
      </c>
      <c r="L125" s="152">
        <v>23451</v>
      </c>
      <c r="M125" s="153">
        <f t="shared" si="10"/>
        <v>99.795735988765472</v>
      </c>
      <c r="N125" s="170" t="s">
        <v>429</v>
      </c>
      <c r="O125" s="171" t="s">
        <v>430</v>
      </c>
      <c r="P125" s="171" t="s">
        <v>431</v>
      </c>
      <c r="Q125" s="172" t="s">
        <v>213</v>
      </c>
      <c r="R125" s="261" t="s">
        <v>432</v>
      </c>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row>
    <row r="126" spans="1:70" s="2" customFormat="1" ht="29.25" customHeight="1" x14ac:dyDescent="0.2">
      <c r="A126" s="335">
        <v>7040</v>
      </c>
      <c r="B126" s="149" t="s">
        <v>164</v>
      </c>
      <c r="C126" s="114" t="s">
        <v>327</v>
      </c>
      <c r="D126" s="485" t="s">
        <v>433</v>
      </c>
      <c r="E126" s="116">
        <f t="shared" si="19"/>
        <v>261620</v>
      </c>
      <c r="F126" s="118">
        <v>217411</v>
      </c>
      <c r="G126" s="118">
        <v>5256</v>
      </c>
      <c r="H126" s="118">
        <v>38953</v>
      </c>
      <c r="I126" s="119">
        <v>233541</v>
      </c>
      <c r="J126" s="122">
        <v>114131</v>
      </c>
      <c r="K126" s="122">
        <v>37986</v>
      </c>
      <c r="L126" s="146">
        <v>34195</v>
      </c>
      <c r="M126" s="123">
        <f t="shared" si="10"/>
        <v>90.020007371136728</v>
      </c>
      <c r="N126" s="124" t="s">
        <v>434</v>
      </c>
      <c r="O126" s="125" t="s">
        <v>435</v>
      </c>
      <c r="P126" s="125" t="s">
        <v>436</v>
      </c>
      <c r="Q126" s="126" t="s">
        <v>366</v>
      </c>
      <c r="R126" s="268" t="s">
        <v>437</v>
      </c>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row>
    <row r="127" spans="1:70" s="2" customFormat="1" ht="18.75" customHeight="1" x14ac:dyDescent="0.2">
      <c r="A127" s="326">
        <v>7049</v>
      </c>
      <c r="B127" s="254" t="s">
        <v>164</v>
      </c>
      <c r="C127" s="259" t="s">
        <v>336</v>
      </c>
      <c r="D127" s="471" t="s">
        <v>438</v>
      </c>
      <c r="E127" s="142">
        <f t="shared" si="19"/>
        <v>27393</v>
      </c>
      <c r="F127" s="143">
        <v>23383</v>
      </c>
      <c r="G127" s="143">
        <v>3172</v>
      </c>
      <c r="H127" s="143">
        <v>838</v>
      </c>
      <c r="I127" s="486">
        <v>27393</v>
      </c>
      <c r="J127" s="136">
        <v>1000</v>
      </c>
      <c r="K127" s="136">
        <v>1000</v>
      </c>
      <c r="L127" s="152">
        <v>619</v>
      </c>
      <c r="M127" s="147">
        <f t="shared" si="10"/>
        <v>61.9</v>
      </c>
      <c r="N127" s="257" t="s">
        <v>439</v>
      </c>
      <c r="O127" s="230" t="s">
        <v>426</v>
      </c>
      <c r="P127" s="171" t="s">
        <v>440</v>
      </c>
      <c r="Q127" s="172" t="s">
        <v>441</v>
      </c>
      <c r="R127" s="261" t="s">
        <v>442</v>
      </c>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row>
    <row r="128" spans="1:70" s="2" customFormat="1" ht="18.75" customHeight="1" x14ac:dyDescent="0.2">
      <c r="A128" s="167">
        <v>7080</v>
      </c>
      <c r="B128" s="254" t="s">
        <v>273</v>
      </c>
      <c r="C128" s="426" t="s">
        <v>349</v>
      </c>
      <c r="D128" s="487" t="s">
        <v>443</v>
      </c>
      <c r="E128" s="135">
        <f t="shared" si="19"/>
        <v>25162</v>
      </c>
      <c r="F128" s="143">
        <v>22896</v>
      </c>
      <c r="G128" s="256">
        <v>656</v>
      </c>
      <c r="H128" s="143">
        <v>1610</v>
      </c>
      <c r="I128" s="488">
        <v>25162</v>
      </c>
      <c r="J128" s="136">
        <v>5600</v>
      </c>
      <c r="K128" s="136">
        <v>4987</v>
      </c>
      <c r="L128" s="152">
        <v>4986</v>
      </c>
      <c r="M128" s="153">
        <f t="shared" si="10"/>
        <v>99.979947864447567</v>
      </c>
      <c r="N128" s="441" t="s">
        <v>444</v>
      </c>
      <c r="O128" s="171" t="s">
        <v>445</v>
      </c>
      <c r="P128" s="171" t="s">
        <v>446</v>
      </c>
      <c r="Q128" s="172" t="s">
        <v>207</v>
      </c>
      <c r="R128" s="173" t="s">
        <v>447</v>
      </c>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row>
    <row r="129" spans="1:70" s="2" customFormat="1" ht="68.25" customHeight="1" x14ac:dyDescent="0.2">
      <c r="A129" s="326">
        <v>7081</v>
      </c>
      <c r="B129" s="254" t="s">
        <v>448</v>
      </c>
      <c r="C129" s="195" t="s">
        <v>340</v>
      </c>
      <c r="D129" s="366" t="s">
        <v>449</v>
      </c>
      <c r="E129" s="142">
        <f t="shared" si="19"/>
        <v>297300</v>
      </c>
      <c r="F129" s="143">
        <v>270000</v>
      </c>
      <c r="G129" s="143">
        <v>9900</v>
      </c>
      <c r="H129" s="143">
        <v>17400</v>
      </c>
      <c r="I129" s="144">
        <v>57830</v>
      </c>
      <c r="J129" s="136">
        <v>10000</v>
      </c>
      <c r="K129" s="136">
        <v>1840</v>
      </c>
      <c r="L129" s="152">
        <v>19</v>
      </c>
      <c r="M129" s="153">
        <f t="shared" si="10"/>
        <v>1.0326086956521738</v>
      </c>
      <c r="N129" s="170" t="s">
        <v>450</v>
      </c>
      <c r="O129" s="171" t="s">
        <v>451</v>
      </c>
      <c r="P129" s="260" t="s">
        <v>452</v>
      </c>
      <c r="Q129" s="489" t="s">
        <v>453</v>
      </c>
      <c r="R129" s="173" t="s">
        <v>1046</v>
      </c>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row>
    <row r="130" spans="1:70" s="19" customFormat="1" ht="29.25" customHeight="1" x14ac:dyDescent="0.2">
      <c r="A130" s="326">
        <v>7087</v>
      </c>
      <c r="B130" s="254" t="s">
        <v>50</v>
      </c>
      <c r="C130" s="259" t="s">
        <v>336</v>
      </c>
      <c r="D130" s="255" t="s">
        <v>454</v>
      </c>
      <c r="E130" s="135">
        <f t="shared" si="19"/>
        <v>57464</v>
      </c>
      <c r="F130" s="143">
        <v>55424</v>
      </c>
      <c r="G130" s="197">
        <v>1225</v>
      </c>
      <c r="H130" s="143">
        <v>815</v>
      </c>
      <c r="I130" s="144">
        <v>8700</v>
      </c>
      <c r="J130" s="136">
        <v>4000</v>
      </c>
      <c r="K130" s="136">
        <v>2600</v>
      </c>
      <c r="L130" s="152">
        <v>2598</v>
      </c>
      <c r="M130" s="153">
        <f t="shared" si="10"/>
        <v>99.92307692307692</v>
      </c>
      <c r="N130" s="257" t="s">
        <v>455</v>
      </c>
      <c r="O130" s="230" t="s">
        <v>426</v>
      </c>
      <c r="P130" s="171" t="s">
        <v>456</v>
      </c>
      <c r="Q130" s="172" t="s">
        <v>235</v>
      </c>
      <c r="R130" s="261" t="s">
        <v>457</v>
      </c>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row>
    <row r="131" spans="1:70" s="2" customFormat="1" ht="93" customHeight="1" x14ac:dyDescent="0.2">
      <c r="A131" s="335">
        <v>7088</v>
      </c>
      <c r="B131" s="149" t="s">
        <v>99</v>
      </c>
      <c r="C131" s="114" t="s">
        <v>340</v>
      </c>
      <c r="D131" s="265" t="s">
        <v>458</v>
      </c>
      <c r="E131" s="190">
        <f t="shared" si="19"/>
        <v>71300</v>
      </c>
      <c r="F131" s="118">
        <v>65700</v>
      </c>
      <c r="G131" s="118">
        <v>3400</v>
      </c>
      <c r="H131" s="118">
        <v>2200</v>
      </c>
      <c r="I131" s="119">
        <v>18465</v>
      </c>
      <c r="J131" s="122">
        <v>6000</v>
      </c>
      <c r="K131" s="122">
        <v>1000</v>
      </c>
      <c r="L131" s="146">
        <v>0</v>
      </c>
      <c r="M131" s="123">
        <f t="shared" si="10"/>
        <v>0</v>
      </c>
      <c r="N131" s="124" t="s">
        <v>459</v>
      </c>
      <c r="O131" s="188" t="s">
        <v>460</v>
      </c>
      <c r="P131" s="188" t="s">
        <v>461</v>
      </c>
      <c r="Q131" s="490" t="s">
        <v>462</v>
      </c>
      <c r="R131" s="127" t="s">
        <v>1047</v>
      </c>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row>
    <row r="132" spans="1:70" s="2" customFormat="1" ht="17.25" customHeight="1" x14ac:dyDescent="0.2">
      <c r="A132" s="326">
        <v>7089</v>
      </c>
      <c r="B132" s="254" t="s">
        <v>50</v>
      </c>
      <c r="C132" s="195" t="s">
        <v>336</v>
      </c>
      <c r="D132" s="366" t="s">
        <v>463</v>
      </c>
      <c r="E132" s="142">
        <f t="shared" si="19"/>
        <v>540427</v>
      </c>
      <c r="F132" s="197">
        <v>506937</v>
      </c>
      <c r="G132" s="143">
        <v>18800</v>
      </c>
      <c r="H132" s="143">
        <v>14690</v>
      </c>
      <c r="I132" s="144">
        <v>55348</v>
      </c>
      <c r="J132" s="136">
        <v>20000</v>
      </c>
      <c r="K132" s="136">
        <v>23800</v>
      </c>
      <c r="L132" s="152">
        <v>23767</v>
      </c>
      <c r="M132" s="153">
        <f t="shared" si="10"/>
        <v>99.861344537815128</v>
      </c>
      <c r="N132" s="170"/>
      <c r="O132" s="171" t="s">
        <v>464</v>
      </c>
      <c r="P132" s="171" t="s">
        <v>465</v>
      </c>
      <c r="Q132" s="172"/>
      <c r="R132" s="261" t="s">
        <v>335</v>
      </c>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row>
    <row r="133" spans="1:70" s="2" customFormat="1" ht="42.75" x14ac:dyDescent="0.2">
      <c r="A133" s="326">
        <v>7090</v>
      </c>
      <c r="B133" s="254" t="s">
        <v>158</v>
      </c>
      <c r="C133" s="195" t="s">
        <v>165</v>
      </c>
      <c r="D133" s="397" t="s">
        <v>466</v>
      </c>
      <c r="E133" s="142">
        <f t="shared" si="19"/>
        <v>87033</v>
      </c>
      <c r="F133" s="143">
        <v>84700</v>
      </c>
      <c r="G133" s="143">
        <v>1693</v>
      </c>
      <c r="H133" s="143">
        <v>640</v>
      </c>
      <c r="I133" s="144">
        <v>1693</v>
      </c>
      <c r="J133" s="136">
        <v>5808</v>
      </c>
      <c r="K133" s="136">
        <v>48</v>
      </c>
      <c r="L133" s="152">
        <v>39</v>
      </c>
      <c r="M133" s="153">
        <f t="shared" si="10"/>
        <v>81.25</v>
      </c>
      <c r="N133" s="170" t="s">
        <v>67</v>
      </c>
      <c r="O133" s="171" t="s">
        <v>235</v>
      </c>
      <c r="P133" s="171" t="s">
        <v>467</v>
      </c>
      <c r="Q133" s="172" t="s">
        <v>468</v>
      </c>
      <c r="R133" s="173" t="s">
        <v>469</v>
      </c>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row>
    <row r="134" spans="1:70" s="2" customFormat="1" ht="44.25" customHeight="1" x14ac:dyDescent="0.2">
      <c r="A134" s="167">
        <v>7091</v>
      </c>
      <c r="B134" s="254" t="s">
        <v>273</v>
      </c>
      <c r="C134" s="195" t="s">
        <v>349</v>
      </c>
      <c r="D134" s="366" t="s">
        <v>470</v>
      </c>
      <c r="E134" s="135">
        <f t="shared" si="19"/>
        <v>198703</v>
      </c>
      <c r="F134" s="143">
        <v>192327</v>
      </c>
      <c r="G134" s="143">
        <v>2859</v>
      </c>
      <c r="H134" s="143">
        <v>3517</v>
      </c>
      <c r="I134" s="144">
        <v>6359</v>
      </c>
      <c r="J134" s="136">
        <v>10550</v>
      </c>
      <c r="K134" s="136">
        <v>864</v>
      </c>
      <c r="L134" s="152">
        <v>811</v>
      </c>
      <c r="M134" s="153">
        <f t="shared" si="10"/>
        <v>93.865740740740748</v>
      </c>
      <c r="N134" s="170" t="s">
        <v>450</v>
      </c>
      <c r="O134" s="171" t="s">
        <v>358</v>
      </c>
      <c r="P134" s="171" t="s">
        <v>471</v>
      </c>
      <c r="Q134" s="172" t="s">
        <v>48</v>
      </c>
      <c r="R134" s="173" t="s">
        <v>472</v>
      </c>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row>
    <row r="135" spans="1:70" s="13" customFormat="1" ht="21" customHeight="1" x14ac:dyDescent="0.2">
      <c r="A135" s="167">
        <v>7092</v>
      </c>
      <c r="B135" s="254" t="s">
        <v>256</v>
      </c>
      <c r="C135" s="259" t="s">
        <v>336</v>
      </c>
      <c r="D135" s="491" t="s">
        <v>473</v>
      </c>
      <c r="E135" s="135">
        <f t="shared" si="19"/>
        <v>127303</v>
      </c>
      <c r="F135" s="143">
        <v>115373</v>
      </c>
      <c r="G135" s="197">
        <v>9820</v>
      </c>
      <c r="H135" s="143">
        <v>2110</v>
      </c>
      <c r="I135" s="144">
        <v>11930</v>
      </c>
      <c r="J135" s="136">
        <v>1000</v>
      </c>
      <c r="K135" s="136">
        <v>0</v>
      </c>
      <c r="L135" s="152">
        <v>0</v>
      </c>
      <c r="M135" s="423" t="s">
        <v>44</v>
      </c>
      <c r="N135" s="257" t="s">
        <v>474</v>
      </c>
      <c r="O135" s="230" t="s">
        <v>54</v>
      </c>
      <c r="P135" s="171" t="s">
        <v>475</v>
      </c>
      <c r="Q135" s="172" t="s">
        <v>476</v>
      </c>
      <c r="R135" s="173" t="s">
        <v>477</v>
      </c>
    </row>
    <row r="136" spans="1:70" s="13" customFormat="1" ht="93.75" customHeight="1" x14ac:dyDescent="0.2">
      <c r="A136" s="148">
        <v>7093</v>
      </c>
      <c r="B136" s="492" t="s">
        <v>256</v>
      </c>
      <c r="C136" s="114" t="s">
        <v>349</v>
      </c>
      <c r="D136" s="493" t="s">
        <v>478</v>
      </c>
      <c r="E136" s="190">
        <f t="shared" si="19"/>
        <v>99637</v>
      </c>
      <c r="F136" s="117">
        <v>93437</v>
      </c>
      <c r="G136" s="118">
        <v>4000</v>
      </c>
      <c r="H136" s="118">
        <v>2200</v>
      </c>
      <c r="I136" s="119">
        <v>4730</v>
      </c>
      <c r="J136" s="122">
        <v>1000</v>
      </c>
      <c r="K136" s="122">
        <v>0</v>
      </c>
      <c r="L136" s="146">
        <v>0</v>
      </c>
      <c r="M136" s="445" t="s">
        <v>44</v>
      </c>
      <c r="N136" s="468" t="s">
        <v>479</v>
      </c>
      <c r="O136" s="125"/>
      <c r="P136" s="125"/>
      <c r="Q136" s="126"/>
      <c r="R136" s="127" t="s">
        <v>480</v>
      </c>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row>
    <row r="137" spans="1:70" s="1" customFormat="1" ht="125.25" customHeight="1" x14ac:dyDescent="0.2">
      <c r="A137" s="167">
        <v>7095</v>
      </c>
      <c r="B137" s="254" t="s">
        <v>183</v>
      </c>
      <c r="C137" s="259" t="s">
        <v>142</v>
      </c>
      <c r="D137" s="471" t="s">
        <v>481</v>
      </c>
      <c r="E137" s="135">
        <f>SUM(F137:H137)</f>
        <v>86629</v>
      </c>
      <c r="F137" s="143">
        <v>82862</v>
      </c>
      <c r="G137" s="143">
        <v>3037</v>
      </c>
      <c r="H137" s="143">
        <v>730</v>
      </c>
      <c r="I137" s="144">
        <v>3767</v>
      </c>
      <c r="J137" s="136">
        <v>4350</v>
      </c>
      <c r="K137" s="136">
        <v>170</v>
      </c>
      <c r="L137" s="152">
        <v>108</v>
      </c>
      <c r="M137" s="153">
        <f t="shared" ref="M137" si="20">(L137/K137)*100</f>
        <v>63.529411764705877</v>
      </c>
      <c r="N137" s="441" t="s">
        <v>482</v>
      </c>
      <c r="O137" s="260" t="s">
        <v>483</v>
      </c>
      <c r="P137" s="230" t="s">
        <v>471</v>
      </c>
      <c r="Q137" s="172"/>
      <c r="R137" s="173" t="s">
        <v>484</v>
      </c>
    </row>
    <row r="138" spans="1:70" s="13" customFormat="1" ht="68.25" customHeight="1" x14ac:dyDescent="0.2">
      <c r="A138" s="167">
        <v>7096</v>
      </c>
      <c r="B138" s="426" t="s">
        <v>256</v>
      </c>
      <c r="C138" s="195" t="s">
        <v>327</v>
      </c>
      <c r="D138" s="403" t="s">
        <v>485</v>
      </c>
      <c r="E138" s="142">
        <f t="shared" si="19"/>
        <v>122795</v>
      </c>
      <c r="F138" s="197">
        <v>120901</v>
      </c>
      <c r="G138" s="143">
        <v>621</v>
      </c>
      <c r="H138" s="143">
        <v>1273</v>
      </c>
      <c r="I138" s="144">
        <v>995</v>
      </c>
      <c r="J138" s="136">
        <v>3000</v>
      </c>
      <c r="K138" s="136">
        <v>0</v>
      </c>
      <c r="L138" s="152">
        <v>0</v>
      </c>
      <c r="M138" s="423" t="s">
        <v>44</v>
      </c>
      <c r="N138" s="170" t="s">
        <v>486</v>
      </c>
      <c r="O138" s="171" t="s">
        <v>358</v>
      </c>
      <c r="P138" s="171"/>
      <c r="Q138" s="489"/>
      <c r="R138" s="173" t="s">
        <v>487</v>
      </c>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row>
    <row r="139" spans="1:70" s="2" customFormat="1" ht="204" customHeight="1" x14ac:dyDescent="0.2">
      <c r="A139" s="148">
        <v>7097</v>
      </c>
      <c r="B139" s="492" t="s">
        <v>256</v>
      </c>
      <c r="C139" s="114" t="s">
        <v>488</v>
      </c>
      <c r="D139" s="498" t="s">
        <v>489</v>
      </c>
      <c r="E139" s="190">
        <f t="shared" si="19"/>
        <v>218113</v>
      </c>
      <c r="F139" s="117">
        <v>209500</v>
      </c>
      <c r="G139" s="118">
        <v>6613</v>
      </c>
      <c r="H139" s="118">
        <v>2000</v>
      </c>
      <c r="I139" s="119">
        <v>7990</v>
      </c>
      <c r="J139" s="122">
        <v>2500</v>
      </c>
      <c r="K139" s="122">
        <v>0</v>
      </c>
      <c r="L139" s="146">
        <v>0</v>
      </c>
      <c r="M139" s="423" t="s">
        <v>44</v>
      </c>
      <c r="N139" s="124" t="s">
        <v>167</v>
      </c>
      <c r="O139" s="125" t="s">
        <v>167</v>
      </c>
      <c r="P139" s="125" t="s">
        <v>167</v>
      </c>
      <c r="Q139" s="126" t="s">
        <v>167</v>
      </c>
      <c r="R139" s="127" t="s">
        <v>490</v>
      </c>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row>
    <row r="140" spans="1:70" s="13" customFormat="1" ht="21" customHeight="1" x14ac:dyDescent="0.2">
      <c r="A140" s="326">
        <v>7120</v>
      </c>
      <c r="B140" s="254" t="s">
        <v>331</v>
      </c>
      <c r="C140" s="195" t="s">
        <v>327</v>
      </c>
      <c r="D140" s="366" t="s">
        <v>491</v>
      </c>
      <c r="E140" s="135">
        <f t="shared" si="19"/>
        <v>38423</v>
      </c>
      <c r="F140" s="143">
        <v>36279</v>
      </c>
      <c r="G140" s="143">
        <v>1443</v>
      </c>
      <c r="H140" s="143">
        <v>701</v>
      </c>
      <c r="I140" s="144">
        <v>1557</v>
      </c>
      <c r="J140" s="136">
        <v>743</v>
      </c>
      <c r="K140" s="136">
        <v>81</v>
      </c>
      <c r="L140" s="152">
        <v>80</v>
      </c>
      <c r="M140" s="153">
        <f t="shared" si="10"/>
        <v>98.76543209876543</v>
      </c>
      <c r="N140" s="170" t="s">
        <v>492</v>
      </c>
      <c r="O140" s="171" t="s">
        <v>213</v>
      </c>
      <c r="P140" s="171" t="s">
        <v>47</v>
      </c>
      <c r="Q140" s="172" t="s">
        <v>48</v>
      </c>
      <c r="R140" s="173" t="s">
        <v>493</v>
      </c>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row>
    <row r="141" spans="1:70" s="13" customFormat="1" ht="22.5" customHeight="1" x14ac:dyDescent="0.2">
      <c r="A141" s="148">
        <v>7174</v>
      </c>
      <c r="B141" s="149" t="s">
        <v>331</v>
      </c>
      <c r="C141" s="168" t="s">
        <v>165</v>
      </c>
      <c r="D141" s="499" t="s">
        <v>332</v>
      </c>
      <c r="E141" s="116">
        <f t="shared" si="19"/>
        <v>48710</v>
      </c>
      <c r="F141" s="118">
        <v>45000</v>
      </c>
      <c r="G141" s="117">
        <v>3358</v>
      </c>
      <c r="H141" s="118">
        <v>352</v>
      </c>
      <c r="I141" s="119">
        <v>15020</v>
      </c>
      <c r="J141" s="122">
        <v>4800</v>
      </c>
      <c r="K141" s="122">
        <v>710</v>
      </c>
      <c r="L141" s="146">
        <v>707</v>
      </c>
      <c r="M141" s="123">
        <f t="shared" si="10"/>
        <v>99.577464788732399</v>
      </c>
      <c r="N141" s="339" t="s">
        <v>333</v>
      </c>
      <c r="O141" s="267" t="s">
        <v>89</v>
      </c>
      <c r="P141" s="220" t="s">
        <v>334</v>
      </c>
      <c r="Q141" s="126" t="s">
        <v>213</v>
      </c>
      <c r="R141" s="225" t="s">
        <v>494</v>
      </c>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row>
    <row r="142" spans="1:70" s="2" customFormat="1" ht="31.5" customHeight="1" x14ac:dyDescent="0.2">
      <c r="A142" s="167">
        <v>7183</v>
      </c>
      <c r="B142" s="254" t="s">
        <v>183</v>
      </c>
      <c r="C142" s="259" t="s">
        <v>142</v>
      </c>
      <c r="D142" s="428" t="s">
        <v>495</v>
      </c>
      <c r="E142" s="135">
        <f>SUM(F142:H142)</f>
        <v>85345</v>
      </c>
      <c r="F142" s="143">
        <v>82473</v>
      </c>
      <c r="G142" s="143">
        <v>587</v>
      </c>
      <c r="H142" s="143">
        <v>2285</v>
      </c>
      <c r="I142" s="144">
        <v>85345</v>
      </c>
      <c r="J142" s="136">
        <v>3650</v>
      </c>
      <c r="K142" s="136">
        <v>1190</v>
      </c>
      <c r="L142" s="152">
        <v>1151</v>
      </c>
      <c r="M142" s="153">
        <f t="shared" si="10"/>
        <v>96.722689075630257</v>
      </c>
      <c r="N142" s="257" t="s">
        <v>496</v>
      </c>
      <c r="O142" s="260" t="s">
        <v>497</v>
      </c>
      <c r="P142" s="500" t="s">
        <v>498</v>
      </c>
      <c r="Q142" s="172" t="s">
        <v>122</v>
      </c>
      <c r="R142" s="127" t="s">
        <v>370</v>
      </c>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row>
    <row r="143" spans="1:70" s="2" customFormat="1" ht="21.75" customHeight="1" x14ac:dyDescent="0.2">
      <c r="A143" s="167">
        <v>7187</v>
      </c>
      <c r="B143" s="254" t="s">
        <v>256</v>
      </c>
      <c r="C143" s="195" t="s">
        <v>327</v>
      </c>
      <c r="D143" s="428" t="s">
        <v>499</v>
      </c>
      <c r="E143" s="135">
        <f t="shared" ref="E143:E144" si="21">SUM(F143:H143)</f>
        <v>28621</v>
      </c>
      <c r="F143" s="143">
        <v>27610</v>
      </c>
      <c r="G143" s="143">
        <v>911</v>
      </c>
      <c r="H143" s="143">
        <v>100</v>
      </c>
      <c r="I143" s="144">
        <v>1500</v>
      </c>
      <c r="J143" s="136">
        <v>100</v>
      </c>
      <c r="K143" s="136">
        <v>0</v>
      </c>
      <c r="L143" s="152">
        <v>0</v>
      </c>
      <c r="M143" s="423" t="s">
        <v>44</v>
      </c>
      <c r="N143" s="170" t="s">
        <v>500</v>
      </c>
      <c r="O143" s="171" t="s">
        <v>501</v>
      </c>
      <c r="P143" s="171" t="s">
        <v>37</v>
      </c>
      <c r="Q143" s="172" t="s">
        <v>48</v>
      </c>
      <c r="R143" s="173" t="s">
        <v>502</v>
      </c>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row>
    <row r="144" spans="1:70" s="13" customFormat="1" ht="21.75" customHeight="1" x14ac:dyDescent="0.2">
      <c r="A144" s="167">
        <v>7200</v>
      </c>
      <c r="B144" s="254" t="s">
        <v>256</v>
      </c>
      <c r="C144" s="195" t="s">
        <v>327</v>
      </c>
      <c r="D144" s="366" t="s">
        <v>503</v>
      </c>
      <c r="E144" s="135">
        <f t="shared" si="21"/>
        <v>16700</v>
      </c>
      <c r="F144" s="143">
        <v>16500</v>
      </c>
      <c r="G144" s="143">
        <v>100</v>
      </c>
      <c r="H144" s="143">
        <v>100</v>
      </c>
      <c r="I144" s="144">
        <v>1240</v>
      </c>
      <c r="J144" s="136">
        <v>100</v>
      </c>
      <c r="K144" s="136">
        <v>0</v>
      </c>
      <c r="L144" s="152">
        <v>0</v>
      </c>
      <c r="M144" s="423" t="s">
        <v>44</v>
      </c>
      <c r="N144" s="170" t="s">
        <v>500</v>
      </c>
      <c r="O144" s="171" t="s">
        <v>501</v>
      </c>
      <c r="P144" s="171" t="s">
        <v>37</v>
      </c>
      <c r="Q144" s="172" t="s">
        <v>48</v>
      </c>
      <c r="R144" s="173" t="s">
        <v>502</v>
      </c>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row>
    <row r="145" spans="1:70" s="13" customFormat="1" ht="57" x14ac:dyDescent="0.2">
      <c r="A145" s="148">
        <v>7201</v>
      </c>
      <c r="B145" s="149" t="s">
        <v>41</v>
      </c>
      <c r="C145" s="114" t="s">
        <v>349</v>
      </c>
      <c r="D145" s="501" t="s">
        <v>504</v>
      </c>
      <c r="E145" s="116">
        <f t="shared" si="19"/>
        <v>158398</v>
      </c>
      <c r="F145" s="118">
        <v>151907</v>
      </c>
      <c r="G145" s="118">
        <v>5201</v>
      </c>
      <c r="H145" s="118">
        <v>1290</v>
      </c>
      <c r="I145" s="119">
        <v>6474</v>
      </c>
      <c r="J145" s="122">
        <v>125</v>
      </c>
      <c r="K145" s="122">
        <v>59</v>
      </c>
      <c r="L145" s="146">
        <v>59</v>
      </c>
      <c r="M145" s="123">
        <f t="shared" ref="M145:M208" si="22">(L145/K145)*100</f>
        <v>100</v>
      </c>
      <c r="N145" s="124" t="s">
        <v>204</v>
      </c>
      <c r="O145" s="125" t="s">
        <v>505</v>
      </c>
      <c r="P145" s="125" t="s">
        <v>506</v>
      </c>
      <c r="Q145" s="126" t="s">
        <v>507</v>
      </c>
      <c r="R145" s="127" t="s">
        <v>508</v>
      </c>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row>
    <row r="146" spans="1:70" s="2" customFormat="1" ht="289.5" customHeight="1" x14ac:dyDescent="0.2">
      <c r="A146" s="148">
        <v>7210</v>
      </c>
      <c r="B146" s="492" t="s">
        <v>196</v>
      </c>
      <c r="C146" s="114" t="s">
        <v>327</v>
      </c>
      <c r="D146" s="318" t="s">
        <v>509</v>
      </c>
      <c r="E146" s="190">
        <f t="shared" si="19"/>
        <v>13880</v>
      </c>
      <c r="F146" s="117">
        <v>13135</v>
      </c>
      <c r="G146" s="118">
        <v>475</v>
      </c>
      <c r="H146" s="118">
        <v>270</v>
      </c>
      <c r="I146" s="119">
        <v>730</v>
      </c>
      <c r="J146" s="122">
        <v>1000</v>
      </c>
      <c r="K146" s="122">
        <v>44</v>
      </c>
      <c r="L146" s="146">
        <v>29</v>
      </c>
      <c r="M146" s="123">
        <f t="shared" si="22"/>
        <v>65.909090909090907</v>
      </c>
      <c r="N146" s="124" t="s">
        <v>118</v>
      </c>
      <c r="O146" s="125" t="s">
        <v>213</v>
      </c>
      <c r="P146" s="125" t="s">
        <v>36</v>
      </c>
      <c r="Q146" s="126" t="s">
        <v>37</v>
      </c>
      <c r="R146" s="127" t="s">
        <v>510</v>
      </c>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row>
    <row r="147" spans="1:70" s="2" customFormat="1" ht="66" customHeight="1" x14ac:dyDescent="0.2">
      <c r="A147" s="167">
        <v>7213</v>
      </c>
      <c r="B147" s="254" t="s">
        <v>237</v>
      </c>
      <c r="C147" s="259" t="s">
        <v>165</v>
      </c>
      <c r="D147" s="428" t="s">
        <v>511</v>
      </c>
      <c r="E147" s="135">
        <f t="shared" si="19"/>
        <v>293799</v>
      </c>
      <c r="F147" s="143">
        <v>286346</v>
      </c>
      <c r="G147" s="143">
        <v>6219</v>
      </c>
      <c r="H147" s="143">
        <v>1234</v>
      </c>
      <c r="I147" s="144">
        <v>5777</v>
      </c>
      <c r="J147" s="136">
        <v>14962</v>
      </c>
      <c r="K147" s="136">
        <v>821</v>
      </c>
      <c r="L147" s="152">
        <v>777</v>
      </c>
      <c r="M147" s="153">
        <f t="shared" si="22"/>
        <v>94.640682095006085</v>
      </c>
      <c r="N147" s="441" t="s">
        <v>512</v>
      </c>
      <c r="O147" s="502" t="s">
        <v>513</v>
      </c>
      <c r="P147" s="260" t="s">
        <v>514</v>
      </c>
      <c r="Q147" s="489" t="s">
        <v>515</v>
      </c>
      <c r="R147" s="173" t="s">
        <v>516</v>
      </c>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row>
    <row r="148" spans="1:70" s="1" customFormat="1" ht="21" customHeight="1" x14ac:dyDescent="0.2">
      <c r="A148" s="167">
        <v>7231</v>
      </c>
      <c r="B148" s="254"/>
      <c r="C148" s="259" t="s">
        <v>336</v>
      </c>
      <c r="D148" s="503" t="s">
        <v>346</v>
      </c>
      <c r="E148" s="135">
        <f t="shared" si="19"/>
        <v>181</v>
      </c>
      <c r="F148" s="143">
        <v>0</v>
      </c>
      <c r="G148" s="256">
        <v>181</v>
      </c>
      <c r="H148" s="143">
        <v>0</v>
      </c>
      <c r="I148" s="144">
        <v>181</v>
      </c>
      <c r="J148" s="136">
        <v>2000</v>
      </c>
      <c r="K148" s="136">
        <v>81</v>
      </c>
      <c r="L148" s="152">
        <v>0</v>
      </c>
      <c r="M148" s="153">
        <f t="shared" si="22"/>
        <v>0</v>
      </c>
      <c r="N148" s="257"/>
      <c r="O148" s="230"/>
      <c r="P148" s="171"/>
      <c r="Q148" s="172"/>
      <c r="R148" s="173" t="s">
        <v>348</v>
      </c>
    </row>
    <row r="149" spans="1:70" s="1" customFormat="1" ht="30" customHeight="1" x14ac:dyDescent="0.2">
      <c r="A149" s="167">
        <v>7232</v>
      </c>
      <c r="B149" s="254"/>
      <c r="C149" s="195" t="s">
        <v>349</v>
      </c>
      <c r="D149" s="429" t="s">
        <v>350</v>
      </c>
      <c r="E149" s="135">
        <f t="shared" si="19"/>
        <v>1300</v>
      </c>
      <c r="F149" s="143">
        <v>0</v>
      </c>
      <c r="G149" s="256">
        <v>1300</v>
      </c>
      <c r="H149" s="143">
        <v>0</v>
      </c>
      <c r="I149" s="144">
        <v>0</v>
      </c>
      <c r="J149" s="136">
        <v>2500</v>
      </c>
      <c r="K149" s="136">
        <v>0</v>
      </c>
      <c r="L149" s="152">
        <v>0</v>
      </c>
      <c r="M149" s="423" t="s">
        <v>44</v>
      </c>
      <c r="N149" s="257"/>
      <c r="O149" s="230"/>
      <c r="P149" s="171" t="s">
        <v>347</v>
      </c>
      <c r="Q149" s="172"/>
      <c r="R149" s="173" t="s">
        <v>517</v>
      </c>
    </row>
    <row r="150" spans="1:70" s="2" customFormat="1" ht="30" customHeight="1" x14ac:dyDescent="0.2">
      <c r="A150" s="167">
        <v>7233</v>
      </c>
      <c r="B150" s="254"/>
      <c r="C150" s="195" t="s">
        <v>340</v>
      </c>
      <c r="D150" s="503" t="s">
        <v>352</v>
      </c>
      <c r="E150" s="142">
        <f t="shared" si="19"/>
        <v>0</v>
      </c>
      <c r="F150" s="143">
        <v>0</v>
      </c>
      <c r="G150" s="256">
        <v>0</v>
      </c>
      <c r="H150" s="143">
        <v>0</v>
      </c>
      <c r="I150" s="144">
        <v>0</v>
      </c>
      <c r="J150" s="136">
        <v>800</v>
      </c>
      <c r="K150" s="136">
        <v>0</v>
      </c>
      <c r="L150" s="136">
        <v>0</v>
      </c>
      <c r="M150" s="423" t="s">
        <v>44</v>
      </c>
      <c r="N150" s="170"/>
      <c r="O150" s="171"/>
      <c r="P150" s="171"/>
      <c r="Q150" s="172"/>
      <c r="R150" s="173" t="s">
        <v>517</v>
      </c>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row>
    <row r="151" spans="1:70" s="2" customFormat="1" ht="30" customHeight="1" x14ac:dyDescent="0.2">
      <c r="A151" s="167">
        <v>7234</v>
      </c>
      <c r="B151" s="254"/>
      <c r="C151" s="259" t="s">
        <v>142</v>
      </c>
      <c r="D151" s="431" t="s">
        <v>353</v>
      </c>
      <c r="E151" s="135">
        <f t="shared" si="19"/>
        <v>8131</v>
      </c>
      <c r="F151" s="143">
        <v>0</v>
      </c>
      <c r="G151" s="256">
        <v>6836</v>
      </c>
      <c r="H151" s="143">
        <v>1295</v>
      </c>
      <c r="I151" s="144">
        <v>2710</v>
      </c>
      <c r="J151" s="136">
        <v>1200</v>
      </c>
      <c r="K151" s="136">
        <v>0</v>
      </c>
      <c r="L151" s="136">
        <v>0</v>
      </c>
      <c r="M151" s="423" t="s">
        <v>44</v>
      </c>
      <c r="N151" s="170"/>
      <c r="O151" s="171"/>
      <c r="P151" s="230" t="s">
        <v>347</v>
      </c>
      <c r="Q151" s="172"/>
      <c r="R151" s="173" t="s">
        <v>517</v>
      </c>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row>
    <row r="152" spans="1:70" s="2" customFormat="1" ht="19.5" customHeight="1" x14ac:dyDescent="0.2">
      <c r="A152" s="167">
        <v>7236</v>
      </c>
      <c r="B152" s="254"/>
      <c r="C152" s="195" t="s">
        <v>354</v>
      </c>
      <c r="D152" s="431" t="s">
        <v>355</v>
      </c>
      <c r="E152" s="135">
        <f t="shared" si="19"/>
        <v>12329</v>
      </c>
      <c r="F152" s="143">
        <v>0</v>
      </c>
      <c r="G152" s="256">
        <v>11829</v>
      </c>
      <c r="H152" s="143">
        <v>500</v>
      </c>
      <c r="I152" s="144">
        <v>10500</v>
      </c>
      <c r="J152" s="136">
        <v>2900</v>
      </c>
      <c r="K152" s="136">
        <v>66</v>
      </c>
      <c r="L152" s="136">
        <v>0</v>
      </c>
      <c r="M152" s="153">
        <f t="shared" si="22"/>
        <v>0</v>
      </c>
      <c r="N152" s="170"/>
      <c r="O152" s="171"/>
      <c r="P152" s="171"/>
      <c r="Q152" s="172"/>
      <c r="R152" s="173" t="s">
        <v>356</v>
      </c>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row>
    <row r="153" spans="1:70" s="2" customFormat="1" ht="28.5" x14ac:dyDescent="0.2">
      <c r="A153" s="167">
        <v>7254</v>
      </c>
      <c r="B153" s="254" t="s">
        <v>256</v>
      </c>
      <c r="C153" s="195" t="s">
        <v>327</v>
      </c>
      <c r="D153" s="504" t="s">
        <v>518</v>
      </c>
      <c r="E153" s="135">
        <f t="shared" si="19"/>
        <v>7136</v>
      </c>
      <c r="F153" s="143">
        <v>6696</v>
      </c>
      <c r="G153" s="256">
        <v>317</v>
      </c>
      <c r="H153" s="143">
        <v>123</v>
      </c>
      <c r="I153" s="144">
        <v>794</v>
      </c>
      <c r="J153" s="136">
        <v>150</v>
      </c>
      <c r="K153" s="136">
        <v>23</v>
      </c>
      <c r="L153" s="152">
        <v>23</v>
      </c>
      <c r="M153" s="153">
        <f t="shared" si="22"/>
        <v>100</v>
      </c>
      <c r="N153" s="170"/>
      <c r="O153" s="171" t="s">
        <v>519</v>
      </c>
      <c r="P153" s="171" t="s">
        <v>37</v>
      </c>
      <c r="Q153" s="172" t="s">
        <v>48</v>
      </c>
      <c r="R153" s="173" t="s">
        <v>520</v>
      </c>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row>
    <row r="154" spans="1:70" s="2" customFormat="1" ht="30.75" customHeight="1" x14ac:dyDescent="0.2">
      <c r="A154" s="167">
        <v>7255</v>
      </c>
      <c r="B154" s="254" t="s">
        <v>50</v>
      </c>
      <c r="C154" s="195" t="s">
        <v>349</v>
      </c>
      <c r="D154" s="255" t="s">
        <v>521</v>
      </c>
      <c r="E154" s="142">
        <f t="shared" si="19"/>
        <v>1036</v>
      </c>
      <c r="F154" s="143">
        <v>0</v>
      </c>
      <c r="G154" s="256">
        <v>929</v>
      </c>
      <c r="H154" s="143">
        <v>107</v>
      </c>
      <c r="I154" s="144">
        <v>1036</v>
      </c>
      <c r="J154" s="136">
        <v>330</v>
      </c>
      <c r="K154" s="136">
        <v>136</v>
      </c>
      <c r="L154" s="152">
        <v>109</v>
      </c>
      <c r="M154" s="153">
        <f t="shared" si="22"/>
        <v>80.14705882352942</v>
      </c>
      <c r="N154" s="257" t="s">
        <v>167</v>
      </c>
      <c r="O154" s="230" t="s">
        <v>522</v>
      </c>
      <c r="P154" s="230" t="s">
        <v>523</v>
      </c>
      <c r="Q154" s="172" t="s">
        <v>152</v>
      </c>
      <c r="R154" s="261" t="s">
        <v>524</v>
      </c>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row>
    <row r="155" spans="1:70" s="2" customFormat="1" ht="23.25" customHeight="1" x14ac:dyDescent="0.2">
      <c r="A155" s="167">
        <v>7256</v>
      </c>
      <c r="B155" s="254" t="s">
        <v>96</v>
      </c>
      <c r="C155" s="195" t="s">
        <v>336</v>
      </c>
      <c r="D155" s="255" t="s">
        <v>525</v>
      </c>
      <c r="E155" s="135">
        <f t="shared" si="19"/>
        <v>17693</v>
      </c>
      <c r="F155" s="143">
        <v>16042</v>
      </c>
      <c r="G155" s="256">
        <v>1300</v>
      </c>
      <c r="H155" s="143">
        <v>351</v>
      </c>
      <c r="I155" s="144">
        <v>17693</v>
      </c>
      <c r="J155" s="136">
        <v>500</v>
      </c>
      <c r="K155" s="136">
        <v>500</v>
      </c>
      <c r="L155" s="152">
        <v>294</v>
      </c>
      <c r="M155" s="153">
        <f t="shared" si="22"/>
        <v>58.8</v>
      </c>
      <c r="N155" s="170" t="s">
        <v>526</v>
      </c>
      <c r="O155" s="171" t="s">
        <v>526</v>
      </c>
      <c r="P155" s="230" t="s">
        <v>527</v>
      </c>
      <c r="Q155" s="172" t="s">
        <v>476</v>
      </c>
      <c r="R155" s="261" t="s">
        <v>528</v>
      </c>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row>
    <row r="156" spans="1:70" s="13" customFormat="1" ht="24.75" customHeight="1" x14ac:dyDescent="0.2">
      <c r="A156" s="167">
        <v>7257</v>
      </c>
      <c r="B156" s="254" t="s">
        <v>256</v>
      </c>
      <c r="C156" s="259" t="s">
        <v>488</v>
      </c>
      <c r="D156" s="366" t="s">
        <v>529</v>
      </c>
      <c r="E156" s="135">
        <f t="shared" si="19"/>
        <v>124662</v>
      </c>
      <c r="F156" s="143">
        <v>120000</v>
      </c>
      <c r="G156" s="256">
        <v>2500</v>
      </c>
      <c r="H156" s="143">
        <v>2162</v>
      </c>
      <c r="I156" s="144">
        <v>4662</v>
      </c>
      <c r="J156" s="136">
        <v>1000</v>
      </c>
      <c r="K156" s="136">
        <v>0</v>
      </c>
      <c r="L156" s="152">
        <v>0</v>
      </c>
      <c r="M156" s="423" t="s">
        <v>44</v>
      </c>
      <c r="N156" s="170" t="s">
        <v>70</v>
      </c>
      <c r="O156" s="171" t="s">
        <v>60</v>
      </c>
      <c r="P156" s="171" t="s">
        <v>530</v>
      </c>
      <c r="Q156" s="172" t="s">
        <v>177</v>
      </c>
      <c r="R156" s="261" t="s">
        <v>531</v>
      </c>
    </row>
    <row r="157" spans="1:70" s="28" customFormat="1" ht="60.75" customHeight="1" x14ac:dyDescent="0.2">
      <c r="A157" s="139">
        <v>7267</v>
      </c>
      <c r="B157" s="140" t="s">
        <v>50</v>
      </c>
      <c r="C157" s="114" t="s">
        <v>142</v>
      </c>
      <c r="D157" s="505" t="s">
        <v>532</v>
      </c>
      <c r="E157" s="116">
        <f>SUM(F157:H157)</f>
        <v>18318</v>
      </c>
      <c r="F157" s="118">
        <v>15433</v>
      </c>
      <c r="G157" s="266">
        <v>1866</v>
      </c>
      <c r="H157" s="118">
        <v>1019</v>
      </c>
      <c r="I157" s="119">
        <v>18318</v>
      </c>
      <c r="J157" s="222">
        <v>6740</v>
      </c>
      <c r="K157" s="222">
        <v>100</v>
      </c>
      <c r="L157" s="146">
        <v>94</v>
      </c>
      <c r="M157" s="253">
        <f t="shared" ref="M157" si="23">(L157/K157)*100</f>
        <v>94</v>
      </c>
      <c r="N157" s="124" t="s">
        <v>533</v>
      </c>
      <c r="O157" s="188" t="s">
        <v>534</v>
      </c>
      <c r="P157" s="267" t="s">
        <v>535</v>
      </c>
      <c r="Q157" s="126"/>
      <c r="R157" s="127" t="s">
        <v>536</v>
      </c>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row>
    <row r="158" spans="1:70" s="2" customFormat="1" ht="28.5" x14ac:dyDescent="0.2">
      <c r="A158" s="167">
        <v>7286</v>
      </c>
      <c r="B158" s="426"/>
      <c r="C158" s="195" t="s">
        <v>311</v>
      </c>
      <c r="D158" s="338" t="s">
        <v>360</v>
      </c>
      <c r="E158" s="135">
        <f t="shared" si="19"/>
        <v>0</v>
      </c>
      <c r="F158" s="143">
        <v>0</v>
      </c>
      <c r="G158" s="143">
        <v>0</v>
      </c>
      <c r="H158" s="143">
        <v>0</v>
      </c>
      <c r="I158" s="144">
        <v>0</v>
      </c>
      <c r="J158" s="136">
        <v>500</v>
      </c>
      <c r="K158" s="136">
        <v>0</v>
      </c>
      <c r="L158" s="136">
        <v>0</v>
      </c>
      <c r="M158" s="423" t="s">
        <v>44</v>
      </c>
      <c r="N158" s="257"/>
      <c r="O158" s="171"/>
      <c r="P158" s="230"/>
      <c r="Q158" s="172"/>
      <c r="R158" s="173" t="s">
        <v>517</v>
      </c>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row>
    <row r="159" spans="1:70" s="13" customFormat="1" ht="22.5" customHeight="1" x14ac:dyDescent="0.2">
      <c r="A159" s="167">
        <v>7295</v>
      </c>
      <c r="B159" s="254" t="s">
        <v>50</v>
      </c>
      <c r="C159" s="426" t="s">
        <v>336</v>
      </c>
      <c r="D159" s="506" t="s">
        <v>537</v>
      </c>
      <c r="E159" s="135">
        <f t="shared" si="19"/>
        <v>96637</v>
      </c>
      <c r="F159" s="143">
        <v>95578</v>
      </c>
      <c r="G159" s="256">
        <v>823</v>
      </c>
      <c r="H159" s="143">
        <v>236</v>
      </c>
      <c r="I159" s="488">
        <v>96637</v>
      </c>
      <c r="J159" s="136">
        <f>6000+9200</f>
        <v>15200</v>
      </c>
      <c r="K159" s="136">
        <v>18600</v>
      </c>
      <c r="L159" s="152">
        <v>18325</v>
      </c>
      <c r="M159" s="153">
        <f t="shared" si="22"/>
        <v>98.521505376344081</v>
      </c>
      <c r="N159" s="170"/>
      <c r="O159" s="230"/>
      <c r="P159" s="171" t="s">
        <v>538</v>
      </c>
      <c r="Q159" s="172"/>
      <c r="R159" s="261" t="s">
        <v>335</v>
      </c>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row>
    <row r="160" spans="1:70" s="2" customFormat="1" ht="64.5" customHeight="1" x14ac:dyDescent="0.2">
      <c r="A160" s="167">
        <v>7296</v>
      </c>
      <c r="B160" s="254" t="s">
        <v>256</v>
      </c>
      <c r="C160" s="426" t="s">
        <v>349</v>
      </c>
      <c r="D160" s="506" t="s">
        <v>539</v>
      </c>
      <c r="E160" s="135">
        <f t="shared" si="19"/>
        <v>25795</v>
      </c>
      <c r="F160" s="143">
        <v>23774</v>
      </c>
      <c r="G160" s="256">
        <v>1351</v>
      </c>
      <c r="H160" s="143">
        <v>670</v>
      </c>
      <c r="I160" s="488">
        <v>25795</v>
      </c>
      <c r="J160" s="136">
        <v>12000</v>
      </c>
      <c r="K160" s="136">
        <v>1700</v>
      </c>
      <c r="L160" s="152">
        <v>1693</v>
      </c>
      <c r="M160" s="153">
        <f t="shared" si="22"/>
        <v>99.588235294117638</v>
      </c>
      <c r="N160" s="170" t="s">
        <v>540</v>
      </c>
      <c r="O160" s="260" t="s">
        <v>541</v>
      </c>
      <c r="P160" s="171" t="s">
        <v>542</v>
      </c>
      <c r="Q160" s="172"/>
      <c r="R160" s="173" t="s">
        <v>335</v>
      </c>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row>
    <row r="161" spans="1:70" s="1" customFormat="1" ht="43.5" customHeight="1" x14ac:dyDescent="0.2">
      <c r="A161" s="167">
        <f>A160+1</f>
        <v>7297</v>
      </c>
      <c r="B161" s="254" t="s">
        <v>256</v>
      </c>
      <c r="C161" s="426" t="s">
        <v>349</v>
      </c>
      <c r="D161" s="506" t="s">
        <v>543</v>
      </c>
      <c r="E161" s="135">
        <f t="shared" si="19"/>
        <v>5289</v>
      </c>
      <c r="F161" s="143">
        <v>4642</v>
      </c>
      <c r="G161" s="256">
        <v>428</v>
      </c>
      <c r="H161" s="143">
        <v>219</v>
      </c>
      <c r="I161" s="488">
        <v>5289</v>
      </c>
      <c r="J161" s="136">
        <v>130</v>
      </c>
      <c r="K161" s="136">
        <v>88</v>
      </c>
      <c r="L161" s="152">
        <v>88</v>
      </c>
      <c r="M161" s="147">
        <f t="shared" si="22"/>
        <v>100</v>
      </c>
      <c r="N161" s="170" t="s">
        <v>544</v>
      </c>
      <c r="O161" s="171" t="s">
        <v>533</v>
      </c>
      <c r="P161" s="171" t="s">
        <v>545</v>
      </c>
      <c r="Q161" s="172" t="s">
        <v>270</v>
      </c>
      <c r="R161" s="173" t="s">
        <v>546</v>
      </c>
    </row>
    <row r="162" spans="1:70" s="2" customFormat="1" ht="28.5" customHeight="1" x14ac:dyDescent="0.2">
      <c r="A162" s="167">
        <v>7302</v>
      </c>
      <c r="B162" s="254" t="s">
        <v>50</v>
      </c>
      <c r="C162" s="195" t="s">
        <v>327</v>
      </c>
      <c r="D162" s="377" t="s">
        <v>365</v>
      </c>
      <c r="E162" s="135">
        <f t="shared" si="19"/>
        <v>16871</v>
      </c>
      <c r="F162" s="143">
        <v>13151</v>
      </c>
      <c r="G162" s="256">
        <v>1720</v>
      </c>
      <c r="H162" s="143">
        <v>2000</v>
      </c>
      <c r="I162" s="144">
        <v>1445</v>
      </c>
      <c r="J162" s="136">
        <v>15000</v>
      </c>
      <c r="K162" s="136">
        <v>100</v>
      </c>
      <c r="L162" s="152">
        <v>98</v>
      </c>
      <c r="M162" s="147">
        <f t="shared" si="22"/>
        <v>98</v>
      </c>
      <c r="N162" s="170" t="s">
        <v>358</v>
      </c>
      <c r="O162" s="171" t="s">
        <v>161</v>
      </c>
      <c r="P162" s="171" t="s">
        <v>547</v>
      </c>
      <c r="Q162" s="172" t="s">
        <v>37</v>
      </c>
      <c r="R162" s="261" t="s">
        <v>367</v>
      </c>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row>
    <row r="163" spans="1:70" s="2" customFormat="1" ht="27.75" customHeight="1" x14ac:dyDescent="0.2">
      <c r="A163" s="167">
        <v>7303</v>
      </c>
      <c r="B163" s="254" t="s">
        <v>50</v>
      </c>
      <c r="C163" s="426" t="s">
        <v>142</v>
      </c>
      <c r="D163" s="506" t="s">
        <v>548</v>
      </c>
      <c r="E163" s="135">
        <f t="shared" si="19"/>
        <v>9658</v>
      </c>
      <c r="F163" s="143">
        <v>8765</v>
      </c>
      <c r="G163" s="256">
        <v>742</v>
      </c>
      <c r="H163" s="143">
        <v>151</v>
      </c>
      <c r="I163" s="488">
        <v>893</v>
      </c>
      <c r="J163" s="136">
        <v>50</v>
      </c>
      <c r="K163" s="136">
        <v>0</v>
      </c>
      <c r="L163" s="152">
        <v>0</v>
      </c>
      <c r="M163" s="423" t="s">
        <v>44</v>
      </c>
      <c r="N163" s="170" t="s">
        <v>363</v>
      </c>
      <c r="O163" s="171" t="s">
        <v>549</v>
      </c>
      <c r="P163" s="508"/>
      <c r="Q163" s="509"/>
      <c r="R163" s="261" t="s">
        <v>550</v>
      </c>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row>
    <row r="164" spans="1:70" s="5" customFormat="1" ht="29.25" customHeight="1" x14ac:dyDescent="0.2">
      <c r="A164" s="447">
        <v>7307</v>
      </c>
      <c r="B164" s="194" t="s">
        <v>41</v>
      </c>
      <c r="C164" s="510" t="s">
        <v>354</v>
      </c>
      <c r="D164" s="506" t="s">
        <v>551</v>
      </c>
      <c r="E164" s="135">
        <f t="shared" si="19"/>
        <v>9090</v>
      </c>
      <c r="F164" s="143">
        <v>7457</v>
      </c>
      <c r="G164" s="256">
        <v>1242</v>
      </c>
      <c r="H164" s="143">
        <v>391</v>
      </c>
      <c r="I164" s="488">
        <v>9090</v>
      </c>
      <c r="J164" s="145">
        <v>221</v>
      </c>
      <c r="K164" s="145">
        <v>168</v>
      </c>
      <c r="L164" s="152">
        <v>167</v>
      </c>
      <c r="M164" s="147">
        <f t="shared" si="22"/>
        <v>99.404761904761912</v>
      </c>
      <c r="N164" s="170" t="s">
        <v>552</v>
      </c>
      <c r="O164" s="171" t="s">
        <v>553</v>
      </c>
      <c r="P164" s="171" t="s">
        <v>554</v>
      </c>
      <c r="Q164" s="172" t="s">
        <v>60</v>
      </c>
      <c r="R164" s="261" t="s">
        <v>555</v>
      </c>
    </row>
    <row r="165" spans="1:70" s="13" customFormat="1" ht="27.75" customHeight="1" x14ac:dyDescent="0.2">
      <c r="A165" s="167">
        <v>7308</v>
      </c>
      <c r="B165" s="254" t="s">
        <v>50</v>
      </c>
      <c r="C165" s="426" t="s">
        <v>142</v>
      </c>
      <c r="D165" s="506" t="s">
        <v>556</v>
      </c>
      <c r="E165" s="135">
        <f t="shared" si="19"/>
        <v>42239</v>
      </c>
      <c r="F165" s="143">
        <v>40201</v>
      </c>
      <c r="G165" s="256">
        <v>1315</v>
      </c>
      <c r="H165" s="143">
        <v>723</v>
      </c>
      <c r="I165" s="488">
        <v>2038</v>
      </c>
      <c r="J165" s="136">
        <v>60</v>
      </c>
      <c r="K165" s="136">
        <v>0</v>
      </c>
      <c r="L165" s="152">
        <v>0</v>
      </c>
      <c r="M165" s="423" t="s">
        <v>44</v>
      </c>
      <c r="N165" s="170" t="s">
        <v>474</v>
      </c>
      <c r="O165" s="171" t="s">
        <v>557</v>
      </c>
      <c r="P165" s="508"/>
      <c r="Q165" s="509"/>
      <c r="R165" s="261" t="s">
        <v>550</v>
      </c>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row>
    <row r="166" spans="1:70" s="6" customFormat="1" ht="38.25" customHeight="1" x14ac:dyDescent="0.2">
      <c r="A166" s="447">
        <v>7313</v>
      </c>
      <c r="B166" s="194" t="s">
        <v>31</v>
      </c>
      <c r="C166" s="510" t="s">
        <v>142</v>
      </c>
      <c r="D166" s="506" t="s">
        <v>558</v>
      </c>
      <c r="E166" s="135">
        <f t="shared" si="19"/>
        <v>1919</v>
      </c>
      <c r="F166" s="143">
        <v>1605</v>
      </c>
      <c r="G166" s="256">
        <v>230</v>
      </c>
      <c r="H166" s="143">
        <v>84</v>
      </c>
      <c r="I166" s="488">
        <v>1919</v>
      </c>
      <c r="J166" s="145">
        <v>2180</v>
      </c>
      <c r="K166" s="145">
        <v>1680</v>
      </c>
      <c r="L166" s="152">
        <v>1657</v>
      </c>
      <c r="M166" s="147">
        <f t="shared" ref="M166" si="24">(L166/K166)*100</f>
        <v>98.63095238095238</v>
      </c>
      <c r="N166" s="170" t="s">
        <v>46</v>
      </c>
      <c r="O166" s="171" t="s">
        <v>59</v>
      </c>
      <c r="P166" s="171" t="s">
        <v>559</v>
      </c>
      <c r="Q166" s="172" t="s">
        <v>132</v>
      </c>
      <c r="R166" s="173" t="s">
        <v>370</v>
      </c>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row>
    <row r="167" spans="1:70" s="7" customFormat="1" ht="54.75" customHeight="1" x14ac:dyDescent="0.2">
      <c r="A167" s="139">
        <v>7314</v>
      </c>
      <c r="B167" s="140" t="s">
        <v>50</v>
      </c>
      <c r="C167" s="511" t="s">
        <v>142</v>
      </c>
      <c r="D167" s="512" t="s">
        <v>560</v>
      </c>
      <c r="E167" s="116">
        <f t="shared" si="19"/>
        <v>18740</v>
      </c>
      <c r="F167" s="118">
        <v>12967</v>
      </c>
      <c r="G167" s="266">
        <v>5076</v>
      </c>
      <c r="H167" s="118">
        <v>697</v>
      </c>
      <c r="I167" s="270">
        <v>18740</v>
      </c>
      <c r="J167" s="222">
        <v>5940</v>
      </c>
      <c r="K167" s="222">
        <v>1370</v>
      </c>
      <c r="L167" s="146">
        <v>1309</v>
      </c>
      <c r="M167" s="123">
        <f t="shared" si="22"/>
        <v>95.547445255474457</v>
      </c>
      <c r="N167" s="124" t="s">
        <v>172</v>
      </c>
      <c r="O167" s="188" t="s">
        <v>58</v>
      </c>
      <c r="P167" s="125" t="s">
        <v>369</v>
      </c>
      <c r="Q167" s="126" t="s">
        <v>239</v>
      </c>
      <c r="R167" s="127" t="s">
        <v>561</v>
      </c>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row>
    <row r="168" spans="1:70" s="29" customFormat="1" ht="107.25" customHeight="1" thickBot="1" x14ac:dyDescent="0.25">
      <c r="A168" s="447">
        <v>7315</v>
      </c>
      <c r="B168" s="194" t="s">
        <v>96</v>
      </c>
      <c r="C168" s="510" t="s">
        <v>340</v>
      </c>
      <c r="D168" s="513" t="s">
        <v>562</v>
      </c>
      <c r="E168" s="135">
        <f t="shared" si="19"/>
        <v>126050</v>
      </c>
      <c r="F168" s="143">
        <v>120000</v>
      </c>
      <c r="G168" s="256">
        <v>3750</v>
      </c>
      <c r="H168" s="143">
        <v>2300</v>
      </c>
      <c r="I168" s="488">
        <v>10220</v>
      </c>
      <c r="J168" s="145">
        <v>7500</v>
      </c>
      <c r="K168" s="145">
        <v>3500</v>
      </c>
      <c r="L168" s="152">
        <v>2918</v>
      </c>
      <c r="M168" s="153">
        <f t="shared" si="22"/>
        <v>83.371428571428581</v>
      </c>
      <c r="N168" s="441" t="s">
        <v>563</v>
      </c>
      <c r="O168" s="260" t="s">
        <v>564</v>
      </c>
      <c r="P168" s="171" t="s">
        <v>565</v>
      </c>
      <c r="Q168" s="172"/>
      <c r="R168" s="173" t="s">
        <v>1048</v>
      </c>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row>
    <row r="169" spans="1:70" s="7" customFormat="1" ht="94.5" customHeight="1" x14ac:dyDescent="0.2">
      <c r="A169" s="139">
        <f>A168+1</f>
        <v>7316</v>
      </c>
      <c r="B169" s="140" t="s">
        <v>50</v>
      </c>
      <c r="C169" s="511" t="s">
        <v>340</v>
      </c>
      <c r="D169" s="269" t="s">
        <v>566</v>
      </c>
      <c r="E169" s="116">
        <f t="shared" si="19"/>
        <v>38000</v>
      </c>
      <c r="F169" s="118">
        <v>34590</v>
      </c>
      <c r="G169" s="266">
        <v>2360</v>
      </c>
      <c r="H169" s="118">
        <v>1050</v>
      </c>
      <c r="I169" s="270">
        <v>31896</v>
      </c>
      <c r="J169" s="222">
        <v>16950</v>
      </c>
      <c r="K169" s="222">
        <v>6720</v>
      </c>
      <c r="L169" s="146">
        <v>50</v>
      </c>
      <c r="M169" s="123">
        <f t="shared" si="22"/>
        <v>0.74404761904761896</v>
      </c>
      <c r="N169" s="468" t="s">
        <v>567</v>
      </c>
      <c r="O169" s="188" t="s">
        <v>333</v>
      </c>
      <c r="P169" s="125" t="s">
        <v>109</v>
      </c>
      <c r="Q169" s="126"/>
      <c r="R169" s="127" t="s">
        <v>1041</v>
      </c>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row>
    <row r="170" spans="1:70" s="2" customFormat="1" ht="30" customHeight="1" x14ac:dyDescent="0.2">
      <c r="A170" s="148">
        <v>7318</v>
      </c>
      <c r="B170" s="149" t="s">
        <v>50</v>
      </c>
      <c r="C170" s="492" t="s">
        <v>340</v>
      </c>
      <c r="D170" s="269" t="s">
        <v>568</v>
      </c>
      <c r="E170" s="116">
        <f t="shared" si="19"/>
        <v>4180</v>
      </c>
      <c r="F170" s="118">
        <v>3400</v>
      </c>
      <c r="G170" s="266">
        <v>650</v>
      </c>
      <c r="H170" s="118">
        <v>130</v>
      </c>
      <c r="I170" s="270">
        <v>3641</v>
      </c>
      <c r="J170" s="122">
        <v>2280</v>
      </c>
      <c r="K170" s="122">
        <v>500</v>
      </c>
      <c r="L170" s="146">
        <v>0</v>
      </c>
      <c r="M170" s="123">
        <f t="shared" si="22"/>
        <v>0</v>
      </c>
      <c r="N170" s="468" t="s">
        <v>372</v>
      </c>
      <c r="O170" s="188" t="s">
        <v>569</v>
      </c>
      <c r="P170" s="125"/>
      <c r="Q170" s="126"/>
      <c r="R170" s="127" t="s">
        <v>570</v>
      </c>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row>
    <row r="171" spans="1:70" s="13" customFormat="1" ht="42.75" customHeight="1" x14ac:dyDescent="0.2">
      <c r="A171" s="167">
        <v>7319</v>
      </c>
      <c r="B171" s="254" t="s">
        <v>41</v>
      </c>
      <c r="C171" s="426" t="s">
        <v>340</v>
      </c>
      <c r="D171" s="506" t="s">
        <v>571</v>
      </c>
      <c r="E171" s="135">
        <f t="shared" si="19"/>
        <v>38150</v>
      </c>
      <c r="F171" s="143">
        <v>35000</v>
      </c>
      <c r="G171" s="256">
        <v>1650</v>
      </c>
      <c r="H171" s="143">
        <v>1500</v>
      </c>
      <c r="I171" s="488">
        <v>2012</v>
      </c>
      <c r="J171" s="136">
        <v>14000</v>
      </c>
      <c r="K171" s="136">
        <v>500</v>
      </c>
      <c r="L171" s="152">
        <v>0</v>
      </c>
      <c r="M171" s="153">
        <f t="shared" si="22"/>
        <v>0</v>
      </c>
      <c r="N171" s="441" t="s">
        <v>372</v>
      </c>
      <c r="O171" s="442" t="s">
        <v>373</v>
      </c>
      <c r="P171" s="171"/>
      <c r="Q171" s="172"/>
      <c r="R171" s="173" t="s">
        <v>572</v>
      </c>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row>
    <row r="172" spans="1:70" s="7" customFormat="1" ht="40.5" customHeight="1" x14ac:dyDescent="0.2">
      <c r="A172" s="139">
        <v>7320</v>
      </c>
      <c r="B172" s="140" t="s">
        <v>99</v>
      </c>
      <c r="C172" s="511" t="s">
        <v>340</v>
      </c>
      <c r="D172" s="514" t="s">
        <v>573</v>
      </c>
      <c r="E172" s="116">
        <f t="shared" si="19"/>
        <v>7350</v>
      </c>
      <c r="F172" s="118">
        <v>6200</v>
      </c>
      <c r="G172" s="266">
        <v>850</v>
      </c>
      <c r="H172" s="118">
        <v>300</v>
      </c>
      <c r="I172" s="270">
        <v>7180</v>
      </c>
      <c r="J172" s="222">
        <v>8000</v>
      </c>
      <c r="K172" s="222">
        <v>7100</v>
      </c>
      <c r="L172" s="146">
        <v>6112</v>
      </c>
      <c r="M172" s="123">
        <f t="shared" si="22"/>
        <v>86.08450704225352</v>
      </c>
      <c r="N172" s="468" t="s">
        <v>320</v>
      </c>
      <c r="O172" s="125" t="s">
        <v>194</v>
      </c>
      <c r="P172" s="125" t="s">
        <v>25</v>
      </c>
      <c r="Q172" s="126"/>
      <c r="R172" s="127" t="s">
        <v>574</v>
      </c>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row>
    <row r="173" spans="1:70" s="2" customFormat="1" ht="25.5" customHeight="1" x14ac:dyDescent="0.2">
      <c r="A173" s="148">
        <v>7322</v>
      </c>
      <c r="B173" s="149" t="s">
        <v>31</v>
      </c>
      <c r="C173" s="149" t="s">
        <v>159</v>
      </c>
      <c r="D173" s="454" t="s">
        <v>575</v>
      </c>
      <c r="E173" s="116">
        <f t="shared" si="19"/>
        <v>22686.508000000002</v>
      </c>
      <c r="F173" s="118">
        <f>6000+16117.508</f>
        <v>22117.508000000002</v>
      </c>
      <c r="G173" s="266">
        <v>312</v>
      </c>
      <c r="H173" s="118">
        <v>257</v>
      </c>
      <c r="I173" s="270">
        <f>5630+16117.508</f>
        <v>21747.508000000002</v>
      </c>
      <c r="J173" s="122">
        <v>5000</v>
      </c>
      <c r="K173" s="122">
        <v>5000</v>
      </c>
      <c r="L173" s="146">
        <v>4999</v>
      </c>
      <c r="M173" s="123">
        <f t="shared" si="22"/>
        <v>99.98</v>
      </c>
      <c r="N173" s="468" t="s">
        <v>54</v>
      </c>
      <c r="O173" s="125" t="s">
        <v>70</v>
      </c>
      <c r="P173" s="125" t="s">
        <v>576</v>
      </c>
      <c r="Q173" s="126" t="s">
        <v>140</v>
      </c>
      <c r="R173" s="268" t="s">
        <v>577</v>
      </c>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row>
    <row r="174" spans="1:70" s="13" customFormat="1" ht="28.5" x14ac:dyDescent="0.2">
      <c r="A174" s="167">
        <v>7324</v>
      </c>
      <c r="B174" s="254" t="s">
        <v>158</v>
      </c>
      <c r="C174" s="426" t="s">
        <v>165</v>
      </c>
      <c r="D174" s="255" t="s">
        <v>578</v>
      </c>
      <c r="E174" s="135">
        <f t="shared" si="19"/>
        <v>13004</v>
      </c>
      <c r="F174" s="143">
        <v>11742</v>
      </c>
      <c r="G174" s="256">
        <v>852</v>
      </c>
      <c r="H174" s="143">
        <v>410</v>
      </c>
      <c r="I174" s="488">
        <v>1395</v>
      </c>
      <c r="J174" s="136">
        <v>6699</v>
      </c>
      <c r="K174" s="136">
        <v>799</v>
      </c>
      <c r="L174" s="152">
        <v>750</v>
      </c>
      <c r="M174" s="153">
        <f t="shared" si="22"/>
        <v>93.867334167709643</v>
      </c>
      <c r="N174" s="441" t="s">
        <v>167</v>
      </c>
      <c r="O174" s="171" t="s">
        <v>579</v>
      </c>
      <c r="P174" s="171" t="s">
        <v>580</v>
      </c>
      <c r="Q174" s="172" t="s">
        <v>366</v>
      </c>
      <c r="R174" s="261" t="s">
        <v>581</v>
      </c>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row>
    <row r="175" spans="1:70" s="1" customFormat="1" ht="28.5" customHeight="1" x14ac:dyDescent="0.2">
      <c r="A175" s="515">
        <v>7326</v>
      </c>
      <c r="B175" s="254" t="s">
        <v>50</v>
      </c>
      <c r="C175" s="426" t="s">
        <v>336</v>
      </c>
      <c r="D175" s="516" t="s">
        <v>582</v>
      </c>
      <c r="E175" s="135">
        <f t="shared" si="19"/>
        <v>22628</v>
      </c>
      <c r="F175" s="118">
        <v>22000</v>
      </c>
      <c r="G175" s="266">
        <v>628</v>
      </c>
      <c r="H175" s="118">
        <v>0</v>
      </c>
      <c r="I175" s="270">
        <v>628</v>
      </c>
      <c r="J175" s="122">
        <v>0</v>
      </c>
      <c r="K175" s="122">
        <v>626</v>
      </c>
      <c r="L175" s="146">
        <v>624</v>
      </c>
      <c r="M175" s="153">
        <f t="shared" si="22"/>
        <v>99.680511182108617</v>
      </c>
      <c r="N175" s="468" t="s">
        <v>185</v>
      </c>
      <c r="O175" s="125" t="s">
        <v>235</v>
      </c>
      <c r="P175" s="125" t="s">
        <v>527</v>
      </c>
      <c r="Q175" s="126" t="s">
        <v>366</v>
      </c>
      <c r="R175" s="268" t="s">
        <v>21</v>
      </c>
    </row>
    <row r="176" spans="1:70" s="2" customFormat="1" ht="18.75" customHeight="1" x14ac:dyDescent="0.2">
      <c r="A176" s="148">
        <v>7329</v>
      </c>
      <c r="B176" s="149" t="s">
        <v>50</v>
      </c>
      <c r="C176" s="149" t="s">
        <v>336</v>
      </c>
      <c r="D176" s="517" t="s">
        <v>583</v>
      </c>
      <c r="E176" s="116">
        <f t="shared" si="19"/>
        <v>16848</v>
      </c>
      <c r="F176" s="118">
        <v>16176</v>
      </c>
      <c r="G176" s="266">
        <v>569</v>
      </c>
      <c r="H176" s="118">
        <v>103</v>
      </c>
      <c r="I176" s="270">
        <v>16848</v>
      </c>
      <c r="J176" s="122">
        <v>3250</v>
      </c>
      <c r="K176" s="122">
        <v>2050</v>
      </c>
      <c r="L176" s="146">
        <v>2015</v>
      </c>
      <c r="M176" s="123">
        <f t="shared" si="22"/>
        <v>98.292682926829272</v>
      </c>
      <c r="N176" s="468"/>
      <c r="O176" s="125"/>
      <c r="P176" s="125" t="s">
        <v>584</v>
      </c>
      <c r="Q176" s="126"/>
      <c r="R176" s="268" t="s">
        <v>442</v>
      </c>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row>
    <row r="177" spans="1:70" s="2" customFormat="1" ht="21" customHeight="1" x14ac:dyDescent="0.2">
      <c r="A177" s="167">
        <v>7331</v>
      </c>
      <c r="B177" s="254" t="s">
        <v>256</v>
      </c>
      <c r="C177" s="254" t="s">
        <v>336</v>
      </c>
      <c r="D177" s="487" t="s">
        <v>585</v>
      </c>
      <c r="E177" s="135">
        <f t="shared" si="19"/>
        <v>3500</v>
      </c>
      <c r="F177" s="143">
        <v>3000</v>
      </c>
      <c r="G177" s="256">
        <v>300</v>
      </c>
      <c r="H177" s="143">
        <v>200</v>
      </c>
      <c r="I177" s="488">
        <v>2479</v>
      </c>
      <c r="J177" s="136">
        <v>3000</v>
      </c>
      <c r="K177" s="136">
        <v>3000</v>
      </c>
      <c r="L177" s="152">
        <v>2079</v>
      </c>
      <c r="M177" s="153">
        <f t="shared" si="22"/>
        <v>69.3</v>
      </c>
      <c r="N177" s="441"/>
      <c r="O177" s="171" t="s">
        <v>117</v>
      </c>
      <c r="P177" s="171" t="s">
        <v>586</v>
      </c>
      <c r="Q177" s="172" t="s">
        <v>526</v>
      </c>
      <c r="R177" s="261" t="s">
        <v>587</v>
      </c>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row>
    <row r="178" spans="1:70" s="1" customFormat="1" ht="56.25" customHeight="1" x14ac:dyDescent="0.2">
      <c r="A178" s="167">
        <v>7332</v>
      </c>
      <c r="B178" s="254" t="s">
        <v>164</v>
      </c>
      <c r="C178" s="426" t="s">
        <v>165</v>
      </c>
      <c r="D178" s="487" t="s">
        <v>378</v>
      </c>
      <c r="E178" s="135">
        <f t="shared" si="19"/>
        <v>34357</v>
      </c>
      <c r="F178" s="143">
        <v>30933</v>
      </c>
      <c r="G178" s="256">
        <v>2915</v>
      </c>
      <c r="H178" s="143">
        <v>509</v>
      </c>
      <c r="I178" s="488">
        <v>34356</v>
      </c>
      <c r="J178" s="136">
        <v>8950</v>
      </c>
      <c r="K178" s="136">
        <v>850</v>
      </c>
      <c r="L178" s="152">
        <v>785</v>
      </c>
      <c r="M178" s="153">
        <f t="shared" si="22"/>
        <v>92.352941176470594</v>
      </c>
      <c r="N178" s="257" t="s">
        <v>167</v>
      </c>
      <c r="O178" s="171" t="s">
        <v>264</v>
      </c>
      <c r="P178" s="230" t="s">
        <v>168</v>
      </c>
      <c r="Q178" s="172" t="s">
        <v>169</v>
      </c>
      <c r="R178" s="173" t="s">
        <v>379</v>
      </c>
    </row>
    <row r="179" spans="1:70" s="2" customFormat="1" ht="28.5" customHeight="1" x14ac:dyDescent="0.2">
      <c r="A179" s="167">
        <v>7334</v>
      </c>
      <c r="B179" s="254" t="s">
        <v>196</v>
      </c>
      <c r="C179" s="426" t="s">
        <v>354</v>
      </c>
      <c r="D179" s="487" t="s">
        <v>588</v>
      </c>
      <c r="E179" s="135">
        <f t="shared" si="19"/>
        <v>11483</v>
      </c>
      <c r="F179" s="143">
        <v>10318</v>
      </c>
      <c r="G179" s="256">
        <v>1049</v>
      </c>
      <c r="H179" s="143">
        <v>116</v>
      </c>
      <c r="I179" s="488">
        <v>11483</v>
      </c>
      <c r="J179" s="136">
        <v>2017</v>
      </c>
      <c r="K179" s="136">
        <v>2317</v>
      </c>
      <c r="L179" s="152">
        <v>2309</v>
      </c>
      <c r="M179" s="153">
        <f t="shared" si="22"/>
        <v>99.654725938713852</v>
      </c>
      <c r="N179" s="441" t="s">
        <v>59</v>
      </c>
      <c r="O179" s="171" t="s">
        <v>589</v>
      </c>
      <c r="P179" s="171" t="s">
        <v>590</v>
      </c>
      <c r="Q179" s="172" t="s">
        <v>108</v>
      </c>
      <c r="R179" s="173" t="s">
        <v>591</v>
      </c>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row>
    <row r="180" spans="1:70" s="2" customFormat="1" ht="31.5" customHeight="1" x14ac:dyDescent="0.2">
      <c r="A180" s="167">
        <v>7336</v>
      </c>
      <c r="B180" s="271" t="s">
        <v>256</v>
      </c>
      <c r="C180" s="355" t="s">
        <v>349</v>
      </c>
      <c r="D180" s="366" t="s">
        <v>592</v>
      </c>
      <c r="E180" s="142">
        <f t="shared" si="19"/>
        <v>2810</v>
      </c>
      <c r="F180" s="136">
        <v>2810</v>
      </c>
      <c r="G180" s="136">
        <v>0</v>
      </c>
      <c r="H180" s="345">
        <v>0</v>
      </c>
      <c r="I180" s="273">
        <v>2810</v>
      </c>
      <c r="J180" s="136">
        <v>160</v>
      </c>
      <c r="K180" s="136">
        <v>0</v>
      </c>
      <c r="L180" s="136">
        <v>0</v>
      </c>
      <c r="M180" s="518" t="s">
        <v>44</v>
      </c>
      <c r="N180" s="170" t="s">
        <v>89</v>
      </c>
      <c r="O180" s="321" t="s">
        <v>505</v>
      </c>
      <c r="P180" s="271" t="s">
        <v>593</v>
      </c>
      <c r="Q180" s="172" t="s">
        <v>239</v>
      </c>
      <c r="R180" s="231" t="s">
        <v>594</v>
      </c>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row>
    <row r="181" spans="1:70" s="2" customFormat="1" ht="28.5" x14ac:dyDescent="0.2">
      <c r="A181" s="167">
        <v>7337</v>
      </c>
      <c r="B181" s="254" t="s">
        <v>158</v>
      </c>
      <c r="C181" s="254" t="s">
        <v>159</v>
      </c>
      <c r="D181" s="519" t="s">
        <v>595</v>
      </c>
      <c r="E181" s="135">
        <f t="shared" si="19"/>
        <v>15002</v>
      </c>
      <c r="F181" s="143">
        <v>13377</v>
      </c>
      <c r="G181" s="256">
        <v>1281</v>
      </c>
      <c r="H181" s="143">
        <v>344</v>
      </c>
      <c r="I181" s="488">
        <v>15002</v>
      </c>
      <c r="J181" s="136">
        <v>260</v>
      </c>
      <c r="K181" s="345">
        <v>266</v>
      </c>
      <c r="L181" s="152">
        <v>266</v>
      </c>
      <c r="M181" s="443">
        <f t="shared" ref="M181" si="25">(L181/K181)*100</f>
        <v>100</v>
      </c>
      <c r="N181" s="441" t="s">
        <v>189</v>
      </c>
      <c r="O181" s="321" t="s">
        <v>441</v>
      </c>
      <c r="P181" s="321" t="s">
        <v>596</v>
      </c>
      <c r="Q181" s="126" t="s">
        <v>132</v>
      </c>
      <c r="R181" s="231" t="s">
        <v>163</v>
      </c>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row>
    <row r="182" spans="1:70" s="1" customFormat="1" ht="30.75" customHeight="1" x14ac:dyDescent="0.2">
      <c r="A182" s="167">
        <v>7342</v>
      </c>
      <c r="B182" s="520" t="s">
        <v>597</v>
      </c>
      <c r="C182" s="355" t="s">
        <v>165</v>
      </c>
      <c r="D182" s="366" t="s">
        <v>350</v>
      </c>
      <c r="E182" s="142">
        <f t="shared" si="19"/>
        <v>35887</v>
      </c>
      <c r="F182" s="136">
        <v>34000</v>
      </c>
      <c r="G182" s="136">
        <v>1887</v>
      </c>
      <c r="H182" s="345">
        <v>0</v>
      </c>
      <c r="I182" s="273">
        <v>1887</v>
      </c>
      <c r="J182" s="136">
        <v>3669</v>
      </c>
      <c r="K182" s="136">
        <v>234</v>
      </c>
      <c r="L182" s="136">
        <v>0</v>
      </c>
      <c r="M182" s="274">
        <f t="shared" si="22"/>
        <v>0</v>
      </c>
      <c r="N182" s="441"/>
      <c r="O182" s="521"/>
      <c r="P182" s="521"/>
      <c r="Q182" s="489"/>
      <c r="R182" s="522" t="s">
        <v>517</v>
      </c>
    </row>
    <row r="183" spans="1:70" s="2" customFormat="1" ht="33" customHeight="1" x14ac:dyDescent="0.2">
      <c r="A183" s="148">
        <v>7344</v>
      </c>
      <c r="B183" s="523" t="s">
        <v>41</v>
      </c>
      <c r="C183" s="350" t="s">
        <v>142</v>
      </c>
      <c r="D183" s="524" t="s">
        <v>598</v>
      </c>
      <c r="E183" s="190">
        <f t="shared" si="19"/>
        <v>3047</v>
      </c>
      <c r="F183" s="122">
        <v>2684</v>
      </c>
      <c r="G183" s="122">
        <v>307</v>
      </c>
      <c r="H183" s="278">
        <v>56</v>
      </c>
      <c r="I183" s="277">
        <v>3047</v>
      </c>
      <c r="J183" s="122">
        <v>3000</v>
      </c>
      <c r="K183" s="122">
        <v>2771</v>
      </c>
      <c r="L183" s="136">
        <v>2770</v>
      </c>
      <c r="M183" s="425">
        <f t="shared" si="22"/>
        <v>99.963911945146151</v>
      </c>
      <c r="N183" s="124" t="s">
        <v>63</v>
      </c>
      <c r="O183" s="352" t="s">
        <v>70</v>
      </c>
      <c r="P183" s="245" t="s">
        <v>599</v>
      </c>
      <c r="Q183" s="126" t="s">
        <v>81</v>
      </c>
      <c r="R183" s="225" t="s">
        <v>370</v>
      </c>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row>
    <row r="184" spans="1:70" s="2" customFormat="1" ht="33.75" customHeight="1" x14ac:dyDescent="0.2">
      <c r="A184" s="148">
        <v>7345</v>
      </c>
      <c r="B184" s="523" t="s">
        <v>41</v>
      </c>
      <c r="C184" s="350" t="s">
        <v>354</v>
      </c>
      <c r="D184" s="524" t="s">
        <v>600</v>
      </c>
      <c r="E184" s="190">
        <f t="shared" si="19"/>
        <v>2622</v>
      </c>
      <c r="F184" s="122">
        <v>2288</v>
      </c>
      <c r="G184" s="122">
        <v>294</v>
      </c>
      <c r="H184" s="278">
        <v>40</v>
      </c>
      <c r="I184" s="277">
        <v>2622</v>
      </c>
      <c r="J184" s="122">
        <v>550</v>
      </c>
      <c r="K184" s="122">
        <v>365</v>
      </c>
      <c r="L184" s="122">
        <v>365</v>
      </c>
      <c r="M184" s="425">
        <f t="shared" si="22"/>
        <v>100</v>
      </c>
      <c r="N184" s="124" t="s">
        <v>167</v>
      </c>
      <c r="O184" s="352" t="s">
        <v>138</v>
      </c>
      <c r="P184" s="245" t="s">
        <v>601</v>
      </c>
      <c r="Q184" s="126" t="s">
        <v>132</v>
      </c>
      <c r="R184" s="225" t="s">
        <v>602</v>
      </c>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row>
    <row r="185" spans="1:70" s="5" customFormat="1" ht="33.75" customHeight="1" x14ac:dyDescent="0.2">
      <c r="A185" s="447">
        <v>7346</v>
      </c>
      <c r="B185" s="525" t="s">
        <v>96</v>
      </c>
      <c r="C185" s="448" t="s">
        <v>327</v>
      </c>
      <c r="D185" s="526" t="s">
        <v>386</v>
      </c>
      <c r="E185" s="142">
        <f t="shared" si="19"/>
        <v>12021</v>
      </c>
      <c r="F185" s="145">
        <v>9940</v>
      </c>
      <c r="G185" s="145">
        <v>581</v>
      </c>
      <c r="H185" s="217">
        <v>1500</v>
      </c>
      <c r="I185" s="218">
        <v>12021</v>
      </c>
      <c r="J185" s="145">
        <v>21000</v>
      </c>
      <c r="K185" s="145">
        <v>10760</v>
      </c>
      <c r="L185" s="145">
        <v>10756</v>
      </c>
      <c r="M185" s="527">
        <f t="shared" si="22"/>
        <v>99.962825278810413</v>
      </c>
      <c r="N185" s="170" t="s">
        <v>53</v>
      </c>
      <c r="O185" s="321" t="s">
        <v>227</v>
      </c>
      <c r="P185" s="215" t="s">
        <v>387</v>
      </c>
      <c r="Q185" s="172" t="s">
        <v>213</v>
      </c>
      <c r="R185" s="231" t="s">
        <v>388</v>
      </c>
    </row>
    <row r="186" spans="1:70" s="18" customFormat="1" ht="35.25" customHeight="1" x14ac:dyDescent="0.2">
      <c r="A186" s="528">
        <v>7347</v>
      </c>
      <c r="B186" s="254" t="s">
        <v>50</v>
      </c>
      <c r="C186" s="355" t="s">
        <v>142</v>
      </c>
      <c r="D186" s="529" t="s">
        <v>603</v>
      </c>
      <c r="E186" s="142">
        <f t="shared" si="19"/>
        <v>2487</v>
      </c>
      <c r="F186" s="530">
        <v>2016</v>
      </c>
      <c r="G186" s="530">
        <v>290</v>
      </c>
      <c r="H186" s="531">
        <v>181</v>
      </c>
      <c r="I186" s="532">
        <v>2487</v>
      </c>
      <c r="J186" s="530">
        <v>2310</v>
      </c>
      <c r="K186" s="530">
        <v>1800</v>
      </c>
      <c r="L186" s="530">
        <v>1784</v>
      </c>
      <c r="M186" s="533">
        <f t="shared" si="22"/>
        <v>99.111111111111114</v>
      </c>
      <c r="N186" s="170" t="s">
        <v>167</v>
      </c>
      <c r="O186" s="260" t="s">
        <v>79</v>
      </c>
      <c r="P186" s="171" t="s">
        <v>387</v>
      </c>
      <c r="Q186" s="172" t="s">
        <v>73</v>
      </c>
      <c r="R186" s="173" t="s">
        <v>604</v>
      </c>
    </row>
    <row r="187" spans="1:70" s="1" customFormat="1" ht="25.5" customHeight="1" x14ac:dyDescent="0.2">
      <c r="A187" s="167">
        <v>7348</v>
      </c>
      <c r="B187" s="520" t="s">
        <v>331</v>
      </c>
      <c r="C187" s="355" t="s">
        <v>165</v>
      </c>
      <c r="D187" s="534" t="s">
        <v>605</v>
      </c>
      <c r="E187" s="142">
        <f t="shared" si="19"/>
        <v>7081</v>
      </c>
      <c r="F187" s="136">
        <v>6806</v>
      </c>
      <c r="G187" s="136">
        <v>75</v>
      </c>
      <c r="H187" s="345">
        <v>200</v>
      </c>
      <c r="I187" s="273">
        <v>7081</v>
      </c>
      <c r="J187" s="136">
        <v>300</v>
      </c>
      <c r="K187" s="136">
        <v>300</v>
      </c>
      <c r="L187" s="136">
        <v>166</v>
      </c>
      <c r="M187" s="274">
        <f t="shared" si="22"/>
        <v>55.333333333333336</v>
      </c>
      <c r="N187" s="441" t="s">
        <v>79</v>
      </c>
      <c r="O187" s="521" t="s">
        <v>251</v>
      </c>
      <c r="P187" s="521" t="s">
        <v>606</v>
      </c>
      <c r="Q187" s="489" t="s">
        <v>108</v>
      </c>
      <c r="R187" s="522" t="s">
        <v>607</v>
      </c>
    </row>
    <row r="188" spans="1:70" s="30" customFormat="1" ht="54.75" customHeight="1" x14ac:dyDescent="0.2">
      <c r="A188" s="472">
        <v>7349</v>
      </c>
      <c r="B188" s="194" t="s">
        <v>104</v>
      </c>
      <c r="C188" s="195" t="s">
        <v>340</v>
      </c>
      <c r="D188" s="535" t="s">
        <v>608</v>
      </c>
      <c r="E188" s="135">
        <f t="shared" si="19"/>
        <v>7980</v>
      </c>
      <c r="F188" s="197">
        <v>5800</v>
      </c>
      <c r="G188" s="197">
        <v>1100</v>
      </c>
      <c r="H188" s="143">
        <v>1080</v>
      </c>
      <c r="I188" s="144">
        <v>5318</v>
      </c>
      <c r="J188" s="536">
        <v>3000</v>
      </c>
      <c r="K188" s="536">
        <v>2000</v>
      </c>
      <c r="L188" s="152">
        <v>329</v>
      </c>
      <c r="M188" s="153">
        <f t="shared" si="22"/>
        <v>16.45</v>
      </c>
      <c r="N188" s="441" t="s">
        <v>189</v>
      </c>
      <c r="O188" s="260" t="s">
        <v>589</v>
      </c>
      <c r="P188" s="260" t="s">
        <v>109</v>
      </c>
      <c r="Q188" s="489"/>
      <c r="R188" s="173" t="s">
        <v>609</v>
      </c>
    </row>
    <row r="189" spans="1:70" s="30" customFormat="1" ht="43.5" customHeight="1" x14ac:dyDescent="0.2">
      <c r="A189" s="473">
        <v>7352</v>
      </c>
      <c r="B189" s="220" t="s">
        <v>50</v>
      </c>
      <c r="C189" s="114" t="s">
        <v>142</v>
      </c>
      <c r="D189" s="376" t="s">
        <v>171</v>
      </c>
      <c r="E189" s="116">
        <f t="shared" ref="E189:E211" si="26">SUM(F189:H189)</f>
        <v>8369</v>
      </c>
      <c r="F189" s="118">
        <v>8369</v>
      </c>
      <c r="G189" s="117">
        <v>0</v>
      </c>
      <c r="H189" s="118">
        <v>0</v>
      </c>
      <c r="I189" s="119">
        <v>0</v>
      </c>
      <c r="J189" s="537">
        <v>5000</v>
      </c>
      <c r="K189" s="537">
        <v>0</v>
      </c>
      <c r="L189" s="146">
        <v>0</v>
      </c>
      <c r="M189" s="445" t="s">
        <v>44</v>
      </c>
      <c r="N189" s="124" t="s">
        <v>172</v>
      </c>
      <c r="O189" s="280" t="s">
        <v>58</v>
      </c>
      <c r="P189" s="245" t="s">
        <v>36</v>
      </c>
      <c r="Q189" s="490"/>
      <c r="R189" s="268" t="s">
        <v>395</v>
      </c>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row>
    <row r="190" spans="1:70" s="30" customFormat="1" ht="28.5" customHeight="1" x14ac:dyDescent="0.2">
      <c r="A190" s="473">
        <v>7354</v>
      </c>
      <c r="B190" s="140" t="s">
        <v>196</v>
      </c>
      <c r="C190" s="114" t="s">
        <v>165</v>
      </c>
      <c r="D190" s="538" t="s">
        <v>610</v>
      </c>
      <c r="E190" s="116">
        <f t="shared" si="26"/>
        <v>2571</v>
      </c>
      <c r="F190" s="118">
        <v>1920</v>
      </c>
      <c r="G190" s="117">
        <v>543</v>
      </c>
      <c r="H190" s="118">
        <v>108</v>
      </c>
      <c r="I190" s="119">
        <v>2570</v>
      </c>
      <c r="J190" s="537">
        <v>4181</v>
      </c>
      <c r="K190" s="537">
        <v>1781</v>
      </c>
      <c r="L190" s="146">
        <v>1218</v>
      </c>
      <c r="M190" s="123">
        <f t="shared" ref="M190" si="27">(L190/K190)*100</f>
        <v>68.38854576080854</v>
      </c>
      <c r="N190" s="468" t="s">
        <v>403</v>
      </c>
      <c r="O190" s="188" t="s">
        <v>270</v>
      </c>
      <c r="P190" s="188" t="s">
        <v>611</v>
      </c>
      <c r="Q190" s="490" t="s">
        <v>152</v>
      </c>
      <c r="R190" s="127" t="s">
        <v>335</v>
      </c>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row>
    <row r="191" spans="1:70" s="30" customFormat="1" ht="30" customHeight="1" x14ac:dyDescent="0.2">
      <c r="A191" s="472">
        <v>7355</v>
      </c>
      <c r="B191" s="194" t="s">
        <v>50</v>
      </c>
      <c r="C191" s="195" t="s">
        <v>340</v>
      </c>
      <c r="D191" s="539" t="s">
        <v>612</v>
      </c>
      <c r="E191" s="135">
        <f t="shared" si="26"/>
        <v>46100</v>
      </c>
      <c r="F191" s="143">
        <v>43800</v>
      </c>
      <c r="G191" s="197">
        <v>1090</v>
      </c>
      <c r="H191" s="143">
        <v>1210</v>
      </c>
      <c r="I191" s="144">
        <v>36858</v>
      </c>
      <c r="J191" s="536">
        <v>5000</v>
      </c>
      <c r="K191" s="536">
        <v>0</v>
      </c>
      <c r="L191" s="152">
        <v>0</v>
      </c>
      <c r="M191" s="445" t="s">
        <v>44</v>
      </c>
      <c r="N191" s="441" t="s">
        <v>505</v>
      </c>
      <c r="O191" s="260" t="s">
        <v>92</v>
      </c>
      <c r="P191" s="260" t="s">
        <v>613</v>
      </c>
      <c r="Q191" s="489" t="s">
        <v>614</v>
      </c>
      <c r="R191" s="173" t="s">
        <v>570</v>
      </c>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row>
    <row r="192" spans="1:70" s="31" customFormat="1" ht="47.25" customHeight="1" x14ac:dyDescent="0.2">
      <c r="A192" s="540">
        <v>7356</v>
      </c>
      <c r="B192" s="541" t="s">
        <v>41</v>
      </c>
      <c r="C192" s="114" t="s">
        <v>165</v>
      </c>
      <c r="D192" s="538" t="s">
        <v>174</v>
      </c>
      <c r="E192" s="116">
        <f t="shared" si="26"/>
        <v>30914</v>
      </c>
      <c r="F192" s="542">
        <v>29135</v>
      </c>
      <c r="G192" s="542">
        <v>1670</v>
      </c>
      <c r="H192" s="542">
        <v>109</v>
      </c>
      <c r="I192" s="543">
        <v>2212</v>
      </c>
      <c r="J192" s="544">
        <v>300</v>
      </c>
      <c r="K192" s="544">
        <v>0</v>
      </c>
      <c r="L192" s="146">
        <v>0</v>
      </c>
      <c r="M192" s="445" t="s">
        <v>44</v>
      </c>
      <c r="N192" s="124" t="s">
        <v>216</v>
      </c>
      <c r="O192" s="545" t="s">
        <v>381</v>
      </c>
      <c r="P192" s="546" t="s">
        <v>176</v>
      </c>
      <c r="Q192" s="126" t="s">
        <v>177</v>
      </c>
      <c r="R192" s="225" t="s">
        <v>178</v>
      </c>
    </row>
    <row r="193" spans="1:70" s="32" customFormat="1" ht="42" customHeight="1" thickBot="1" x14ac:dyDescent="0.25">
      <c r="A193" s="472">
        <v>7357</v>
      </c>
      <c r="B193" s="194" t="s">
        <v>331</v>
      </c>
      <c r="C193" s="195" t="s">
        <v>165</v>
      </c>
      <c r="D193" s="539" t="s">
        <v>615</v>
      </c>
      <c r="E193" s="135">
        <f t="shared" si="26"/>
        <v>6832</v>
      </c>
      <c r="F193" s="143">
        <v>6232</v>
      </c>
      <c r="G193" s="197">
        <v>422</v>
      </c>
      <c r="H193" s="143">
        <v>178</v>
      </c>
      <c r="I193" s="144">
        <v>6831</v>
      </c>
      <c r="J193" s="536">
        <v>4000</v>
      </c>
      <c r="K193" s="536">
        <v>4580</v>
      </c>
      <c r="L193" s="152">
        <v>2889</v>
      </c>
      <c r="M193" s="153">
        <f t="shared" ref="M193" si="28">(L193/K193)*100</f>
        <v>63.078602620087331</v>
      </c>
      <c r="N193" s="441" t="s">
        <v>492</v>
      </c>
      <c r="O193" s="260" t="s">
        <v>218</v>
      </c>
      <c r="P193" s="260" t="s">
        <v>616</v>
      </c>
      <c r="Q193" s="489" t="s">
        <v>140</v>
      </c>
      <c r="R193" s="231" t="s">
        <v>617</v>
      </c>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row>
    <row r="194" spans="1:70" s="30" customFormat="1" ht="41.25" customHeight="1" x14ac:dyDescent="0.2">
      <c r="A194" s="472">
        <v>7358</v>
      </c>
      <c r="B194" s="194"/>
      <c r="C194" s="195" t="s">
        <v>327</v>
      </c>
      <c r="D194" s="921" t="s">
        <v>618</v>
      </c>
      <c r="E194" s="135">
        <f t="shared" si="26"/>
        <v>5000</v>
      </c>
      <c r="F194" s="143">
        <v>3500</v>
      </c>
      <c r="G194" s="197">
        <v>1000</v>
      </c>
      <c r="H194" s="143">
        <v>500</v>
      </c>
      <c r="I194" s="144">
        <v>0</v>
      </c>
      <c r="J194" s="536">
        <v>5000</v>
      </c>
      <c r="K194" s="536">
        <v>0</v>
      </c>
      <c r="L194" s="152">
        <v>0</v>
      </c>
      <c r="M194" s="423" t="s">
        <v>44</v>
      </c>
      <c r="N194" s="441" t="s">
        <v>81</v>
      </c>
      <c r="O194" s="260" t="s">
        <v>112</v>
      </c>
      <c r="P194" s="260" t="s">
        <v>619</v>
      </c>
      <c r="Q194" s="489" t="s">
        <v>620</v>
      </c>
      <c r="R194" s="173" t="s">
        <v>621</v>
      </c>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row>
    <row r="195" spans="1:70" s="30" customFormat="1" ht="28.5" x14ac:dyDescent="0.2">
      <c r="A195" s="473">
        <v>7359</v>
      </c>
      <c r="B195" s="140" t="s">
        <v>96</v>
      </c>
      <c r="C195" s="114" t="s">
        <v>165</v>
      </c>
      <c r="D195" s="549" t="s">
        <v>622</v>
      </c>
      <c r="E195" s="116">
        <f t="shared" si="26"/>
        <v>11392</v>
      </c>
      <c r="F195" s="118">
        <v>10163</v>
      </c>
      <c r="G195" s="117">
        <v>771</v>
      </c>
      <c r="H195" s="118">
        <v>458</v>
      </c>
      <c r="I195" s="119">
        <v>11390</v>
      </c>
      <c r="J195" s="550">
        <v>0</v>
      </c>
      <c r="K195" s="536">
        <v>50</v>
      </c>
      <c r="L195" s="146">
        <v>30</v>
      </c>
      <c r="M195" s="123">
        <f t="shared" ref="M195" si="29">(L195/K195)*100</f>
        <v>60</v>
      </c>
      <c r="N195" s="468" t="s">
        <v>63</v>
      </c>
      <c r="O195" s="188" t="s">
        <v>251</v>
      </c>
      <c r="P195" s="125" t="s">
        <v>623</v>
      </c>
      <c r="Q195" s="490" t="s">
        <v>366</v>
      </c>
      <c r="R195" s="127" t="s">
        <v>624</v>
      </c>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row>
    <row r="196" spans="1:70" s="34" customFormat="1" ht="30.75" customHeight="1" x14ac:dyDescent="0.2">
      <c r="A196" s="551">
        <v>7361</v>
      </c>
      <c r="B196" s="200" t="s">
        <v>256</v>
      </c>
      <c r="C196" s="201" t="s">
        <v>142</v>
      </c>
      <c r="D196" s="552" t="s">
        <v>625</v>
      </c>
      <c r="E196" s="553">
        <f t="shared" si="26"/>
        <v>13184</v>
      </c>
      <c r="F196" s="180">
        <v>11973</v>
      </c>
      <c r="G196" s="178">
        <v>1010</v>
      </c>
      <c r="H196" s="180">
        <v>201</v>
      </c>
      <c r="I196" s="181">
        <v>1211</v>
      </c>
      <c r="J196" s="554">
        <v>0</v>
      </c>
      <c r="K196" s="203">
        <v>50</v>
      </c>
      <c r="L196" s="555">
        <v>34</v>
      </c>
      <c r="M196" s="183">
        <f t="shared" si="22"/>
        <v>68</v>
      </c>
      <c r="N196" s="556" t="s">
        <v>519</v>
      </c>
      <c r="O196" s="557" t="s">
        <v>626</v>
      </c>
      <c r="P196" s="184" t="s">
        <v>36</v>
      </c>
      <c r="Q196" s="558"/>
      <c r="R196" s="559" t="s">
        <v>627</v>
      </c>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row>
    <row r="197" spans="1:70" s="34" customFormat="1" ht="30.75" customHeight="1" x14ac:dyDescent="0.2">
      <c r="A197" s="560">
        <v>7362</v>
      </c>
      <c r="B197" s="175" t="s">
        <v>50</v>
      </c>
      <c r="C197" s="176" t="s">
        <v>488</v>
      </c>
      <c r="D197" s="561" t="s">
        <v>628</v>
      </c>
      <c r="E197" s="553">
        <f t="shared" si="26"/>
        <v>42757</v>
      </c>
      <c r="F197" s="180">
        <v>42000</v>
      </c>
      <c r="G197" s="178">
        <v>757</v>
      </c>
      <c r="H197" s="180">
        <v>0</v>
      </c>
      <c r="I197" s="181">
        <v>757</v>
      </c>
      <c r="J197" s="554">
        <v>0</v>
      </c>
      <c r="K197" s="203">
        <v>757</v>
      </c>
      <c r="L197" s="555">
        <v>756</v>
      </c>
      <c r="M197" s="183">
        <f t="shared" si="22"/>
        <v>99.867899603698802</v>
      </c>
      <c r="N197" s="556"/>
      <c r="O197" s="557" t="s">
        <v>81</v>
      </c>
      <c r="P197" s="184" t="s">
        <v>629</v>
      </c>
      <c r="Q197" s="558"/>
      <c r="R197" s="562" t="s">
        <v>21</v>
      </c>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row>
    <row r="198" spans="1:70" s="35" customFormat="1" ht="30.75" customHeight="1" x14ac:dyDescent="0.2">
      <c r="A198" s="551">
        <v>7367</v>
      </c>
      <c r="B198" s="200" t="s">
        <v>256</v>
      </c>
      <c r="C198" s="201" t="s">
        <v>349</v>
      </c>
      <c r="D198" s="563" t="s">
        <v>630</v>
      </c>
      <c r="E198" s="362">
        <f>SUM(F198:H198)</f>
        <v>2723</v>
      </c>
      <c r="F198" s="205">
        <v>0</v>
      </c>
      <c r="G198" s="203">
        <v>2723</v>
      </c>
      <c r="H198" s="205">
        <v>0</v>
      </c>
      <c r="I198" s="206">
        <v>2723</v>
      </c>
      <c r="J198" s="564">
        <v>0</v>
      </c>
      <c r="K198" s="203">
        <v>502</v>
      </c>
      <c r="L198" s="182">
        <v>479</v>
      </c>
      <c r="M198" s="207">
        <f t="shared" si="22"/>
        <v>95.418326693227101</v>
      </c>
      <c r="N198" s="565"/>
      <c r="O198" s="566"/>
      <c r="P198" s="209"/>
      <c r="Q198" s="567"/>
      <c r="R198" s="568" t="s">
        <v>631</v>
      </c>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row>
    <row r="199" spans="1:70" s="34" customFormat="1" ht="44.25" customHeight="1" x14ac:dyDescent="0.2">
      <c r="A199" s="560">
        <v>7368</v>
      </c>
      <c r="B199" s="175" t="s">
        <v>256</v>
      </c>
      <c r="C199" s="176" t="s">
        <v>165</v>
      </c>
      <c r="D199" s="569" t="s">
        <v>632</v>
      </c>
      <c r="E199" s="553">
        <f t="shared" ref="E199" si="30">SUM(F199:H199)</f>
        <v>2206</v>
      </c>
      <c r="F199" s="180">
        <v>1771</v>
      </c>
      <c r="G199" s="178">
        <v>285</v>
      </c>
      <c r="H199" s="180">
        <v>150</v>
      </c>
      <c r="I199" s="181">
        <v>285</v>
      </c>
      <c r="J199" s="564">
        <v>0</v>
      </c>
      <c r="K199" s="178">
        <v>124</v>
      </c>
      <c r="L199" s="555">
        <v>123</v>
      </c>
      <c r="M199" s="183">
        <f t="shared" si="22"/>
        <v>99.193548387096769</v>
      </c>
      <c r="N199" s="556" t="s">
        <v>633</v>
      </c>
      <c r="O199" s="557" t="s">
        <v>167</v>
      </c>
      <c r="P199" s="184" t="s">
        <v>48</v>
      </c>
      <c r="Q199" s="558" t="s">
        <v>634</v>
      </c>
      <c r="R199" s="562" t="s">
        <v>635</v>
      </c>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row>
    <row r="200" spans="1:70" s="34" customFormat="1" ht="28.5" x14ac:dyDescent="0.2">
      <c r="A200" s="560">
        <v>7369</v>
      </c>
      <c r="B200" s="175" t="s">
        <v>77</v>
      </c>
      <c r="C200" s="201" t="s">
        <v>165</v>
      </c>
      <c r="D200" s="570" t="s">
        <v>636</v>
      </c>
      <c r="E200" s="553">
        <f t="shared" si="26"/>
        <v>17191</v>
      </c>
      <c r="F200" s="180">
        <v>15866</v>
      </c>
      <c r="G200" s="178">
        <v>1125</v>
      </c>
      <c r="H200" s="180">
        <v>200</v>
      </c>
      <c r="I200" s="181">
        <v>1125</v>
      </c>
      <c r="J200" s="564">
        <v>0</v>
      </c>
      <c r="K200" s="203">
        <v>675</v>
      </c>
      <c r="L200" s="555">
        <v>674</v>
      </c>
      <c r="M200" s="183">
        <f t="shared" si="22"/>
        <v>99.851851851851848</v>
      </c>
      <c r="N200" s="556" t="s">
        <v>207</v>
      </c>
      <c r="O200" s="557" t="s">
        <v>235</v>
      </c>
      <c r="P200" s="184" t="s">
        <v>637</v>
      </c>
      <c r="Q200" s="558" t="s">
        <v>468</v>
      </c>
      <c r="R200" s="562" t="s">
        <v>638</v>
      </c>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row>
    <row r="201" spans="1:70" s="34" customFormat="1" ht="28.5" x14ac:dyDescent="0.2">
      <c r="A201" s="560">
        <v>7371</v>
      </c>
      <c r="B201" s="175" t="s">
        <v>331</v>
      </c>
      <c r="C201" s="201" t="s">
        <v>165</v>
      </c>
      <c r="D201" s="563" t="s">
        <v>639</v>
      </c>
      <c r="E201" s="553">
        <f t="shared" si="26"/>
        <v>14132</v>
      </c>
      <c r="F201" s="180">
        <v>13200</v>
      </c>
      <c r="G201" s="178">
        <v>760</v>
      </c>
      <c r="H201" s="180">
        <v>172</v>
      </c>
      <c r="I201" s="181">
        <v>931</v>
      </c>
      <c r="J201" s="564">
        <v>0</v>
      </c>
      <c r="K201" s="203">
        <v>502</v>
      </c>
      <c r="L201" s="555">
        <v>501</v>
      </c>
      <c r="M201" s="183">
        <f t="shared" si="22"/>
        <v>99.800796812748999</v>
      </c>
      <c r="N201" s="556" t="s">
        <v>81</v>
      </c>
      <c r="O201" s="557" t="s">
        <v>526</v>
      </c>
      <c r="P201" s="184" t="s">
        <v>640</v>
      </c>
      <c r="Q201" s="558" t="s">
        <v>641</v>
      </c>
      <c r="R201" s="562" t="s">
        <v>642</v>
      </c>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row>
    <row r="202" spans="1:70" s="34" customFormat="1" ht="30" customHeight="1" x14ac:dyDescent="0.2">
      <c r="A202" s="560">
        <v>7373</v>
      </c>
      <c r="B202" s="175" t="s">
        <v>256</v>
      </c>
      <c r="C202" s="201" t="s">
        <v>165</v>
      </c>
      <c r="D202" s="563" t="s">
        <v>643</v>
      </c>
      <c r="E202" s="553">
        <f t="shared" si="26"/>
        <v>20693</v>
      </c>
      <c r="F202" s="180">
        <v>19500</v>
      </c>
      <c r="G202" s="178">
        <v>933</v>
      </c>
      <c r="H202" s="180">
        <v>260</v>
      </c>
      <c r="I202" s="181">
        <v>990</v>
      </c>
      <c r="J202" s="564">
        <v>0</v>
      </c>
      <c r="K202" s="203">
        <v>89</v>
      </c>
      <c r="L202" s="555">
        <v>88</v>
      </c>
      <c r="M202" s="183">
        <f t="shared" si="22"/>
        <v>98.876404494382015</v>
      </c>
      <c r="N202" s="556" t="s">
        <v>526</v>
      </c>
      <c r="O202" s="557" t="s">
        <v>644</v>
      </c>
      <c r="P202" s="184" t="s">
        <v>645</v>
      </c>
      <c r="Q202" s="558" t="s">
        <v>646</v>
      </c>
      <c r="R202" s="562" t="s">
        <v>647</v>
      </c>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row>
    <row r="203" spans="1:70" s="35" customFormat="1" ht="30.75" customHeight="1" x14ac:dyDescent="0.2">
      <c r="A203" s="551">
        <v>7375</v>
      </c>
      <c r="B203" s="200" t="s">
        <v>256</v>
      </c>
      <c r="C203" s="201" t="s">
        <v>142</v>
      </c>
      <c r="D203" s="571" t="s">
        <v>648</v>
      </c>
      <c r="E203" s="362">
        <f t="shared" si="26"/>
        <v>13414</v>
      </c>
      <c r="F203" s="205">
        <v>12870</v>
      </c>
      <c r="G203" s="203">
        <v>424</v>
      </c>
      <c r="H203" s="205">
        <v>120</v>
      </c>
      <c r="I203" s="206">
        <v>544</v>
      </c>
      <c r="J203" s="564">
        <v>0</v>
      </c>
      <c r="K203" s="203">
        <v>200</v>
      </c>
      <c r="L203" s="182">
        <v>133</v>
      </c>
      <c r="M203" s="207">
        <f t="shared" si="22"/>
        <v>66.5</v>
      </c>
      <c r="N203" s="565" t="s">
        <v>34</v>
      </c>
      <c r="O203" s="566" t="s">
        <v>191</v>
      </c>
      <c r="P203" s="209" t="s">
        <v>471</v>
      </c>
      <c r="Q203" s="567"/>
      <c r="R203" s="572" t="s">
        <v>649</v>
      </c>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row>
    <row r="204" spans="1:70" s="34" customFormat="1" ht="42" customHeight="1" x14ac:dyDescent="0.2">
      <c r="A204" s="551">
        <v>7382</v>
      </c>
      <c r="B204" s="200" t="s">
        <v>196</v>
      </c>
      <c r="C204" s="201" t="s">
        <v>340</v>
      </c>
      <c r="D204" s="563" t="s">
        <v>650</v>
      </c>
      <c r="E204" s="553">
        <f t="shared" si="26"/>
        <v>32200</v>
      </c>
      <c r="F204" s="180">
        <v>29700</v>
      </c>
      <c r="G204" s="178">
        <v>1500</v>
      </c>
      <c r="H204" s="180">
        <v>1000</v>
      </c>
      <c r="I204" s="181">
        <v>1162</v>
      </c>
      <c r="J204" s="554">
        <v>0</v>
      </c>
      <c r="K204" s="203">
        <v>718</v>
      </c>
      <c r="L204" s="555">
        <v>707</v>
      </c>
      <c r="M204" s="183">
        <f t="shared" si="22"/>
        <v>98.467966573816156</v>
      </c>
      <c r="N204" s="556"/>
      <c r="O204" s="557"/>
      <c r="P204" s="184"/>
      <c r="Q204" s="558"/>
      <c r="R204" s="127" t="s">
        <v>1049</v>
      </c>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row>
    <row r="205" spans="1:70" s="34" customFormat="1" ht="21" customHeight="1" x14ac:dyDescent="0.2">
      <c r="A205" s="560">
        <v>7384</v>
      </c>
      <c r="B205" s="175" t="s">
        <v>41</v>
      </c>
      <c r="C205" s="176" t="s">
        <v>165</v>
      </c>
      <c r="D205" s="561" t="s">
        <v>651</v>
      </c>
      <c r="E205" s="553">
        <f t="shared" si="26"/>
        <v>1411</v>
      </c>
      <c r="F205" s="180">
        <v>1000</v>
      </c>
      <c r="G205" s="178">
        <v>211</v>
      </c>
      <c r="H205" s="180">
        <v>200</v>
      </c>
      <c r="I205" s="181">
        <v>211</v>
      </c>
      <c r="J205" s="554">
        <v>0</v>
      </c>
      <c r="K205" s="203">
        <v>70</v>
      </c>
      <c r="L205" s="555">
        <v>70</v>
      </c>
      <c r="M205" s="183">
        <f t="shared" si="22"/>
        <v>100</v>
      </c>
      <c r="N205" s="556" t="s">
        <v>207</v>
      </c>
      <c r="O205" s="557" t="s">
        <v>235</v>
      </c>
      <c r="P205" s="184" t="s">
        <v>652</v>
      </c>
      <c r="Q205" s="558" t="s">
        <v>366</v>
      </c>
      <c r="R205" s="562" t="s">
        <v>653</v>
      </c>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row>
    <row r="206" spans="1:70" s="35" customFormat="1" ht="59.25" customHeight="1" x14ac:dyDescent="0.2">
      <c r="A206" s="551">
        <v>7385</v>
      </c>
      <c r="B206" s="200" t="s">
        <v>164</v>
      </c>
      <c r="C206" s="201" t="s">
        <v>327</v>
      </c>
      <c r="D206" s="561" t="s">
        <v>654</v>
      </c>
      <c r="E206" s="362">
        <f t="shared" si="26"/>
        <v>10000</v>
      </c>
      <c r="F206" s="205">
        <v>8000</v>
      </c>
      <c r="G206" s="203">
        <v>1000</v>
      </c>
      <c r="H206" s="205">
        <v>1000</v>
      </c>
      <c r="I206" s="206">
        <v>0</v>
      </c>
      <c r="J206" s="564">
        <v>0</v>
      </c>
      <c r="K206" s="203">
        <v>106</v>
      </c>
      <c r="L206" s="182">
        <v>105</v>
      </c>
      <c r="M206" s="207">
        <f t="shared" si="22"/>
        <v>99.056603773584911</v>
      </c>
      <c r="N206" s="565" t="s">
        <v>655</v>
      </c>
      <c r="O206" s="566" t="s">
        <v>656</v>
      </c>
      <c r="P206" s="209" t="s">
        <v>657</v>
      </c>
      <c r="Q206" s="567" t="s">
        <v>634</v>
      </c>
      <c r="R206" s="568" t="s">
        <v>658</v>
      </c>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row>
    <row r="207" spans="1:70" s="34" customFormat="1" ht="21.75" customHeight="1" x14ac:dyDescent="0.2">
      <c r="A207" s="560">
        <v>7387</v>
      </c>
      <c r="B207" s="175" t="s">
        <v>50</v>
      </c>
      <c r="C207" s="176" t="s">
        <v>336</v>
      </c>
      <c r="D207" s="134" t="s">
        <v>659</v>
      </c>
      <c r="E207" s="362">
        <f t="shared" si="26"/>
        <v>7173</v>
      </c>
      <c r="F207" s="180">
        <v>6798</v>
      </c>
      <c r="G207" s="178">
        <v>375</v>
      </c>
      <c r="H207" s="180">
        <v>0</v>
      </c>
      <c r="I207" s="181">
        <v>7173</v>
      </c>
      <c r="J207" s="554">
        <v>0</v>
      </c>
      <c r="K207" s="178">
        <v>6100</v>
      </c>
      <c r="L207" s="555">
        <v>5993</v>
      </c>
      <c r="M207" s="183">
        <f t="shared" si="22"/>
        <v>98.245901639344254</v>
      </c>
      <c r="N207" s="556"/>
      <c r="O207" s="557"/>
      <c r="P207" s="184" t="s">
        <v>660</v>
      </c>
      <c r="Q207" s="558"/>
      <c r="R207" s="562" t="s">
        <v>335</v>
      </c>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row>
    <row r="208" spans="1:70" s="34" customFormat="1" ht="30.75" customHeight="1" x14ac:dyDescent="0.2">
      <c r="A208" s="560">
        <v>7389</v>
      </c>
      <c r="B208" s="175" t="s">
        <v>50</v>
      </c>
      <c r="C208" s="176" t="s">
        <v>336</v>
      </c>
      <c r="D208" s="573" t="s">
        <v>661</v>
      </c>
      <c r="E208" s="553">
        <f t="shared" si="26"/>
        <v>73436</v>
      </c>
      <c r="F208" s="180">
        <v>73000</v>
      </c>
      <c r="G208" s="178">
        <v>436</v>
      </c>
      <c r="H208" s="180">
        <v>0</v>
      </c>
      <c r="I208" s="181">
        <v>436</v>
      </c>
      <c r="J208" s="554">
        <v>0</v>
      </c>
      <c r="K208" s="178">
        <v>436</v>
      </c>
      <c r="L208" s="555">
        <v>436</v>
      </c>
      <c r="M208" s="183">
        <f t="shared" si="22"/>
        <v>100</v>
      </c>
      <c r="N208" s="556" t="s">
        <v>152</v>
      </c>
      <c r="O208" s="557" t="s">
        <v>662</v>
      </c>
      <c r="P208" s="184" t="s">
        <v>663</v>
      </c>
      <c r="Q208" s="558" t="s">
        <v>664</v>
      </c>
      <c r="R208" s="562" t="s">
        <v>665</v>
      </c>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row>
    <row r="209" spans="1:82" s="34" customFormat="1" ht="54" customHeight="1" x14ac:dyDescent="0.2">
      <c r="A209" s="560">
        <v>7395</v>
      </c>
      <c r="B209" s="175" t="s">
        <v>56</v>
      </c>
      <c r="C209" s="176" t="s">
        <v>340</v>
      </c>
      <c r="D209" s="561" t="s">
        <v>666</v>
      </c>
      <c r="E209" s="553">
        <f t="shared" si="26"/>
        <v>122800</v>
      </c>
      <c r="F209" s="180">
        <v>116400</v>
      </c>
      <c r="G209" s="178">
        <v>4800</v>
      </c>
      <c r="H209" s="180">
        <v>1600</v>
      </c>
      <c r="I209" s="181">
        <v>4577</v>
      </c>
      <c r="J209" s="554">
        <v>0</v>
      </c>
      <c r="K209" s="203">
        <v>2060</v>
      </c>
      <c r="L209" s="555">
        <v>1767</v>
      </c>
      <c r="M209" s="183">
        <f t="shared" ref="M209:M259" si="31">(L209/K209)*100</f>
        <v>85.776699029126206</v>
      </c>
      <c r="N209" s="556"/>
      <c r="O209" s="557"/>
      <c r="P209" s="184"/>
      <c r="Q209" s="558"/>
      <c r="R209" s="922" t="s">
        <v>1050</v>
      </c>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row>
    <row r="210" spans="1:82" s="35" customFormat="1" ht="42" customHeight="1" x14ac:dyDescent="0.2">
      <c r="A210" s="551">
        <v>7396</v>
      </c>
      <c r="B210" s="200" t="s">
        <v>202</v>
      </c>
      <c r="C210" s="201" t="s">
        <v>340</v>
      </c>
      <c r="D210" s="563" t="s">
        <v>667</v>
      </c>
      <c r="E210" s="157">
        <f t="shared" si="26"/>
        <v>9200</v>
      </c>
      <c r="F210" s="205">
        <v>7700</v>
      </c>
      <c r="G210" s="203">
        <v>900</v>
      </c>
      <c r="H210" s="205">
        <v>600</v>
      </c>
      <c r="I210" s="206">
        <v>781</v>
      </c>
      <c r="J210" s="564">
        <v>0</v>
      </c>
      <c r="K210" s="203">
        <v>240</v>
      </c>
      <c r="L210" s="182">
        <v>195</v>
      </c>
      <c r="M210" s="207">
        <f t="shared" si="31"/>
        <v>81.25</v>
      </c>
      <c r="N210" s="565"/>
      <c r="O210" s="566"/>
      <c r="P210" s="209"/>
      <c r="Q210" s="567"/>
      <c r="R210" s="127" t="s">
        <v>1051</v>
      </c>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row>
    <row r="211" spans="1:82" s="36" customFormat="1" ht="42" customHeight="1" thickBot="1" x14ac:dyDescent="0.25">
      <c r="A211" s="574">
        <v>7398</v>
      </c>
      <c r="B211" s="575" t="s">
        <v>50</v>
      </c>
      <c r="C211" s="380" t="s">
        <v>336</v>
      </c>
      <c r="D211" s="576" t="s">
        <v>668</v>
      </c>
      <c r="E211" s="577">
        <f t="shared" si="26"/>
        <v>2147</v>
      </c>
      <c r="F211" s="578">
        <v>2047</v>
      </c>
      <c r="G211" s="579">
        <v>100</v>
      </c>
      <c r="H211" s="578">
        <v>0</v>
      </c>
      <c r="I211" s="580">
        <v>2147</v>
      </c>
      <c r="J211" s="581">
        <v>0</v>
      </c>
      <c r="K211" s="579">
        <v>2200</v>
      </c>
      <c r="L211" s="582">
        <v>2147</v>
      </c>
      <c r="M211" s="583">
        <f t="shared" si="31"/>
        <v>97.590909090909093</v>
      </c>
      <c r="N211" s="584"/>
      <c r="O211" s="585"/>
      <c r="P211" s="586" t="s">
        <v>669</v>
      </c>
      <c r="Q211" s="587"/>
      <c r="R211" s="588" t="s">
        <v>670</v>
      </c>
    </row>
    <row r="212" spans="1:82" s="1" customFormat="1" ht="21.75" customHeight="1" thickBot="1" x14ac:dyDescent="0.25">
      <c r="A212" s="1067" t="s">
        <v>671</v>
      </c>
      <c r="B212" s="1068"/>
      <c r="C212" s="1068"/>
      <c r="D212" s="1069"/>
      <c r="E212" s="296">
        <f t="shared" ref="E212:L212" si="32">SUM(E213:E216)</f>
        <v>249941.8811</v>
      </c>
      <c r="F212" s="297">
        <f t="shared" si="32"/>
        <v>242051</v>
      </c>
      <c r="G212" s="299">
        <f t="shared" si="32"/>
        <v>6071</v>
      </c>
      <c r="H212" s="297">
        <f t="shared" si="32"/>
        <v>1819.8811000000001</v>
      </c>
      <c r="I212" s="298">
        <f t="shared" si="32"/>
        <v>21144</v>
      </c>
      <c r="J212" s="299">
        <f t="shared" si="32"/>
        <v>18429</v>
      </c>
      <c r="K212" s="299">
        <f t="shared" si="32"/>
        <v>7333</v>
      </c>
      <c r="L212" s="299">
        <f t="shared" si="32"/>
        <v>6974</v>
      </c>
      <c r="M212" s="300">
        <f t="shared" si="31"/>
        <v>95.10432292376926</v>
      </c>
      <c r="N212" s="589"/>
      <c r="O212" s="590"/>
      <c r="P212" s="590"/>
      <c r="Q212" s="591"/>
      <c r="R212" s="592"/>
    </row>
    <row r="213" spans="1:82" s="1" customFormat="1" ht="51" customHeight="1" x14ac:dyDescent="0.2">
      <c r="A213" s="419">
        <v>7272</v>
      </c>
      <c r="B213" s="410" t="s">
        <v>164</v>
      </c>
      <c r="C213" s="384" t="s">
        <v>288</v>
      </c>
      <c r="D213" s="481" t="s">
        <v>672</v>
      </c>
      <c r="E213" s="386">
        <f>SUM(F213:H213)</f>
        <v>2659</v>
      </c>
      <c r="F213" s="387">
        <v>2300</v>
      </c>
      <c r="G213" s="387">
        <v>359</v>
      </c>
      <c r="H213" s="387">
        <v>0</v>
      </c>
      <c r="I213" s="388">
        <v>359</v>
      </c>
      <c r="J213" s="389">
        <v>3814</v>
      </c>
      <c r="K213" s="390">
        <v>136</v>
      </c>
      <c r="L213" s="389">
        <v>136</v>
      </c>
      <c r="M213" s="391">
        <f t="shared" si="31"/>
        <v>100</v>
      </c>
      <c r="N213" s="392" t="s">
        <v>579</v>
      </c>
      <c r="O213" s="393" t="s">
        <v>73</v>
      </c>
      <c r="P213" s="393"/>
      <c r="Q213" s="394"/>
      <c r="R213" s="593" t="s">
        <v>673</v>
      </c>
    </row>
    <row r="214" spans="1:82" s="8" customFormat="1" ht="75.75" customHeight="1" x14ac:dyDescent="0.2">
      <c r="A214" s="447">
        <v>8209</v>
      </c>
      <c r="B214" s="215" t="s">
        <v>50</v>
      </c>
      <c r="C214" s="448" t="s">
        <v>159</v>
      </c>
      <c r="D214" s="594" t="s">
        <v>674</v>
      </c>
      <c r="E214" s="142">
        <f>SUM(F214:H214)</f>
        <v>17562.881099999999</v>
      </c>
      <c r="F214" s="145">
        <v>16751</v>
      </c>
      <c r="G214" s="145">
        <v>317</v>
      </c>
      <c r="H214" s="217">
        <f>175.3146+319.5665</f>
        <v>494.88110000000006</v>
      </c>
      <c r="I214" s="218">
        <v>17563</v>
      </c>
      <c r="J214" s="145">
        <v>7000</v>
      </c>
      <c r="K214" s="145">
        <v>5334</v>
      </c>
      <c r="L214" s="145">
        <v>5299</v>
      </c>
      <c r="M214" s="527">
        <f t="shared" si="31"/>
        <v>99.343832020997382</v>
      </c>
      <c r="N214" s="170" t="s">
        <v>167</v>
      </c>
      <c r="O214" s="321" t="s">
        <v>492</v>
      </c>
      <c r="P214" s="164" t="s">
        <v>675</v>
      </c>
      <c r="Q214" s="489" t="s">
        <v>676</v>
      </c>
      <c r="R214" s="173" t="s">
        <v>1052</v>
      </c>
    </row>
    <row r="215" spans="1:82" s="10" customFormat="1" ht="128.25" x14ac:dyDescent="0.2">
      <c r="A215" s="447">
        <v>8210</v>
      </c>
      <c r="B215" s="215" t="s">
        <v>50</v>
      </c>
      <c r="C215" s="448" t="s">
        <v>262</v>
      </c>
      <c r="D215" s="594" t="s">
        <v>677</v>
      </c>
      <c r="E215" s="135">
        <f>SUM(F215:H215)</f>
        <v>27720</v>
      </c>
      <c r="F215" s="145">
        <v>25000</v>
      </c>
      <c r="G215" s="145">
        <v>2395</v>
      </c>
      <c r="H215" s="217">
        <v>325</v>
      </c>
      <c r="I215" s="218">
        <v>2395</v>
      </c>
      <c r="J215" s="145">
        <v>7615</v>
      </c>
      <c r="K215" s="145">
        <v>1036</v>
      </c>
      <c r="L215" s="145">
        <v>713</v>
      </c>
      <c r="M215" s="527">
        <f t="shared" si="31"/>
        <v>68.822393822393821</v>
      </c>
      <c r="N215" s="170" t="s">
        <v>67</v>
      </c>
      <c r="O215" s="215"/>
      <c r="P215" s="215"/>
      <c r="Q215" s="172"/>
      <c r="R215" s="231" t="s">
        <v>678</v>
      </c>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row>
    <row r="216" spans="1:82" s="8" customFormat="1" ht="31.5" customHeight="1" thickBot="1" x14ac:dyDescent="0.25">
      <c r="A216" s="595">
        <v>8213</v>
      </c>
      <c r="B216" s="596"/>
      <c r="C216" s="597" t="s">
        <v>155</v>
      </c>
      <c r="D216" s="598" t="s">
        <v>679</v>
      </c>
      <c r="E216" s="285">
        <f>SUM(F216:H216)</f>
        <v>202000</v>
      </c>
      <c r="F216" s="599">
        <v>198000</v>
      </c>
      <c r="G216" s="599">
        <v>3000</v>
      </c>
      <c r="H216" s="286">
        <v>1000</v>
      </c>
      <c r="I216" s="600">
        <v>827</v>
      </c>
      <c r="J216" s="599">
        <v>0</v>
      </c>
      <c r="K216" s="599">
        <v>827</v>
      </c>
      <c r="L216" s="599">
        <v>826</v>
      </c>
      <c r="M216" s="601">
        <f t="shared" si="31"/>
        <v>99.879081015719478</v>
      </c>
      <c r="N216" s="291" t="s">
        <v>37</v>
      </c>
      <c r="O216" s="602"/>
      <c r="P216" s="602"/>
      <c r="Q216" s="294"/>
      <c r="R216" s="295" t="s">
        <v>1053</v>
      </c>
    </row>
    <row r="217" spans="1:82" s="1" customFormat="1" ht="21.75" customHeight="1" thickBot="1" x14ac:dyDescent="0.25">
      <c r="A217" s="1087" t="s">
        <v>680</v>
      </c>
      <c r="B217" s="1088"/>
      <c r="C217" s="1088"/>
      <c r="D217" s="1089"/>
      <c r="E217" s="603" t="e">
        <f t="shared" ref="E217:L217" si="33">E218+E220+E223+E225+E227+E233+E235+E240+E242+E253+E256+E263+E294+E305+E259+E231+E309+E303+E229</f>
        <v>#REF!</v>
      </c>
      <c r="F217" s="603">
        <f t="shared" si="33"/>
        <v>5319615.1129999999</v>
      </c>
      <c r="G217" s="603" t="e">
        <f t="shared" si="33"/>
        <v>#REF!</v>
      </c>
      <c r="H217" s="604">
        <f t="shared" si="33"/>
        <v>28168.7</v>
      </c>
      <c r="I217" s="605" t="e">
        <f t="shared" si="33"/>
        <v>#REF!</v>
      </c>
      <c r="J217" s="603">
        <f t="shared" si="33"/>
        <v>276820</v>
      </c>
      <c r="K217" s="603">
        <f t="shared" si="33"/>
        <v>194092</v>
      </c>
      <c r="L217" s="603">
        <f t="shared" si="33"/>
        <v>188720</v>
      </c>
      <c r="M217" s="606">
        <f t="shared" si="31"/>
        <v>97.232240380850328</v>
      </c>
      <c r="N217" s="607"/>
      <c r="O217" s="608"/>
      <c r="P217" s="608"/>
      <c r="Q217" s="609"/>
      <c r="R217" s="610"/>
    </row>
    <row r="218" spans="1:82" s="1" customFormat="1" ht="21.75" customHeight="1" thickBot="1" x14ac:dyDescent="0.25">
      <c r="A218" s="1070" t="s">
        <v>681</v>
      </c>
      <c r="B218" s="1071"/>
      <c r="C218" s="1071"/>
      <c r="D218" s="1072"/>
      <c r="E218" s="104">
        <f t="shared" ref="E218:L218" si="34">SUM(E219:E219)</f>
        <v>500</v>
      </c>
      <c r="F218" s="107">
        <f t="shared" si="34"/>
        <v>400</v>
      </c>
      <c r="G218" s="105">
        <f t="shared" si="34"/>
        <v>100</v>
      </c>
      <c r="H218" s="105">
        <f t="shared" si="34"/>
        <v>0</v>
      </c>
      <c r="I218" s="106">
        <f t="shared" si="34"/>
        <v>66</v>
      </c>
      <c r="J218" s="107">
        <f t="shared" si="34"/>
        <v>500</v>
      </c>
      <c r="K218" s="105">
        <f t="shared" si="34"/>
        <v>33</v>
      </c>
      <c r="L218" s="107">
        <f t="shared" si="34"/>
        <v>32</v>
      </c>
      <c r="M218" s="108">
        <f t="shared" si="31"/>
        <v>96.969696969696969</v>
      </c>
      <c r="N218" s="109"/>
      <c r="O218" s="110"/>
      <c r="P218" s="110"/>
      <c r="Q218" s="111"/>
      <c r="R218" s="112"/>
    </row>
    <row r="219" spans="1:82" s="1" customFormat="1" ht="27.75" customHeight="1" thickBot="1" x14ac:dyDescent="0.25">
      <c r="A219" s="611">
        <v>6320</v>
      </c>
      <c r="B219" s="612"/>
      <c r="C219" s="613" t="s">
        <v>311</v>
      </c>
      <c r="D219" s="614" t="s">
        <v>682</v>
      </c>
      <c r="E219" s="615">
        <f>SUM(F219:H219)</f>
        <v>500</v>
      </c>
      <c r="F219" s="616">
        <v>400</v>
      </c>
      <c r="G219" s="616">
        <v>100</v>
      </c>
      <c r="H219" s="616">
        <v>0</v>
      </c>
      <c r="I219" s="617">
        <v>66</v>
      </c>
      <c r="J219" s="618">
        <v>500</v>
      </c>
      <c r="K219" s="619">
        <v>33</v>
      </c>
      <c r="L219" s="618">
        <v>32</v>
      </c>
      <c r="M219" s="620">
        <f t="shared" si="31"/>
        <v>96.969696969696969</v>
      </c>
      <c r="N219" s="621"/>
      <c r="O219" s="622"/>
      <c r="P219" s="622" t="s">
        <v>73</v>
      </c>
      <c r="Q219" s="623"/>
      <c r="R219" s="624" t="s">
        <v>683</v>
      </c>
    </row>
    <row r="220" spans="1:82" s="1" customFormat="1" ht="20.25" customHeight="1" thickBot="1" x14ac:dyDescent="0.25">
      <c r="A220" s="1067" t="s">
        <v>684</v>
      </c>
      <c r="B220" s="1068"/>
      <c r="C220" s="1068"/>
      <c r="D220" s="1069"/>
      <c r="E220" s="296">
        <f t="shared" ref="E220:L220" si="35">SUM(E221:E222)</f>
        <v>22517</v>
      </c>
      <c r="F220" s="297">
        <f t="shared" si="35"/>
        <v>21800</v>
      </c>
      <c r="G220" s="297">
        <f t="shared" si="35"/>
        <v>702</v>
      </c>
      <c r="H220" s="297">
        <f t="shared" si="35"/>
        <v>15</v>
      </c>
      <c r="I220" s="298">
        <f t="shared" si="35"/>
        <v>19599</v>
      </c>
      <c r="J220" s="299">
        <f t="shared" si="35"/>
        <v>2500</v>
      </c>
      <c r="K220" s="297">
        <f t="shared" si="35"/>
        <v>5566</v>
      </c>
      <c r="L220" s="299">
        <f t="shared" si="35"/>
        <v>5565</v>
      </c>
      <c r="M220" s="300">
        <f t="shared" si="31"/>
        <v>99.982033776500174</v>
      </c>
      <c r="N220" s="301"/>
      <c r="O220" s="302"/>
      <c r="P220" s="302"/>
      <c r="Q220" s="303"/>
      <c r="R220" s="625"/>
    </row>
    <row r="221" spans="1:82" s="37" customFormat="1" ht="26.25" customHeight="1" x14ac:dyDescent="0.2">
      <c r="A221" s="626" t="s">
        <v>685</v>
      </c>
      <c r="B221" s="384" t="s">
        <v>183</v>
      </c>
      <c r="C221" s="384" t="s">
        <v>42</v>
      </c>
      <c r="D221" s="627" t="s">
        <v>686</v>
      </c>
      <c r="E221" s="628">
        <f>SUM(F221:H221)</f>
        <v>22017</v>
      </c>
      <c r="F221" s="629">
        <v>21400</v>
      </c>
      <c r="G221" s="630">
        <v>602</v>
      </c>
      <c r="H221" s="630">
        <v>15</v>
      </c>
      <c r="I221" s="631">
        <v>19387</v>
      </c>
      <c r="J221" s="414">
        <v>2000</v>
      </c>
      <c r="K221" s="629">
        <v>5401</v>
      </c>
      <c r="L221" s="632">
        <v>5401</v>
      </c>
      <c r="M221" s="421">
        <f t="shared" si="31"/>
        <v>100</v>
      </c>
      <c r="N221" s="392" t="s">
        <v>320</v>
      </c>
      <c r="O221" s="393" t="s">
        <v>216</v>
      </c>
      <c r="P221" s="393" t="s">
        <v>139</v>
      </c>
      <c r="Q221" s="394" t="s">
        <v>140</v>
      </c>
      <c r="R221" s="422" t="s">
        <v>1054</v>
      </c>
    </row>
    <row r="222" spans="1:82" s="22" customFormat="1" ht="27" customHeight="1" thickBot="1" x14ac:dyDescent="0.25">
      <c r="A222" s="633" t="s">
        <v>687</v>
      </c>
      <c r="B222" s="234"/>
      <c r="C222" s="234" t="s">
        <v>311</v>
      </c>
      <c r="D222" s="634" t="s">
        <v>688</v>
      </c>
      <c r="E222" s="369">
        <f>SUM(F222:H222)</f>
        <v>500</v>
      </c>
      <c r="F222" s="371">
        <v>400</v>
      </c>
      <c r="G222" s="635">
        <v>100</v>
      </c>
      <c r="H222" s="635">
        <v>0</v>
      </c>
      <c r="I222" s="636">
        <v>212</v>
      </c>
      <c r="J222" s="370">
        <v>500</v>
      </c>
      <c r="K222" s="371">
        <v>165</v>
      </c>
      <c r="L222" s="637">
        <v>164</v>
      </c>
      <c r="M222" s="638">
        <f t="shared" si="31"/>
        <v>99.393939393939391</v>
      </c>
      <c r="N222" s="382"/>
      <c r="O222" s="374"/>
      <c r="P222" s="374" t="s">
        <v>73</v>
      </c>
      <c r="Q222" s="243"/>
      <c r="R222" s="244" t="s">
        <v>683</v>
      </c>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row>
    <row r="223" spans="1:82" s="38" customFormat="1" ht="20.25" customHeight="1" thickBot="1" x14ac:dyDescent="0.25">
      <c r="A223" s="1090" t="s">
        <v>689</v>
      </c>
      <c r="B223" s="1091"/>
      <c r="C223" s="1091"/>
      <c r="D223" s="1092"/>
      <c r="E223" s="639">
        <f t="shared" ref="E223:L223" si="36">SUM(E224:E224)</f>
        <v>8307</v>
      </c>
      <c r="F223" s="640">
        <f t="shared" si="36"/>
        <v>6620</v>
      </c>
      <c r="G223" s="640">
        <f t="shared" si="36"/>
        <v>1500</v>
      </c>
      <c r="H223" s="640">
        <f t="shared" si="36"/>
        <v>187</v>
      </c>
      <c r="I223" s="641">
        <f t="shared" si="36"/>
        <v>8307</v>
      </c>
      <c r="J223" s="642">
        <f t="shared" si="36"/>
        <v>0</v>
      </c>
      <c r="K223" s="640">
        <f t="shared" si="36"/>
        <v>60</v>
      </c>
      <c r="L223" s="642">
        <f t="shared" si="36"/>
        <v>58</v>
      </c>
      <c r="M223" s="643">
        <f t="shared" si="31"/>
        <v>96.666666666666671</v>
      </c>
      <c r="N223" s="644"/>
      <c r="O223" s="645"/>
      <c r="P223" s="645"/>
      <c r="Q223" s="646"/>
      <c r="R223" s="647"/>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5"/>
      <c r="BT223" s="15"/>
      <c r="BU223" s="15"/>
      <c r="BV223" s="15"/>
      <c r="BW223" s="15"/>
      <c r="BX223" s="15"/>
      <c r="BY223" s="15"/>
      <c r="BZ223" s="15"/>
      <c r="CA223" s="15"/>
      <c r="CB223" s="15"/>
      <c r="CC223" s="15"/>
      <c r="CD223" s="15"/>
    </row>
    <row r="224" spans="1:82" s="6" customFormat="1" ht="57" customHeight="1" thickBot="1" x14ac:dyDescent="0.25">
      <c r="A224" s="648" t="s">
        <v>690</v>
      </c>
      <c r="B224" s="649"/>
      <c r="C224" s="649" t="s">
        <v>257</v>
      </c>
      <c r="D224" s="650" t="s">
        <v>691</v>
      </c>
      <c r="E224" s="651">
        <f>SUM(F224:H224)</f>
        <v>8307</v>
      </c>
      <c r="F224" s="652">
        <v>6620</v>
      </c>
      <c r="G224" s="653">
        <v>1500</v>
      </c>
      <c r="H224" s="653">
        <v>187</v>
      </c>
      <c r="I224" s="654">
        <v>8307</v>
      </c>
      <c r="J224" s="655">
        <v>0</v>
      </c>
      <c r="K224" s="652">
        <v>60</v>
      </c>
      <c r="L224" s="656">
        <v>58</v>
      </c>
      <c r="M224" s="407">
        <f t="shared" si="31"/>
        <v>96.666666666666671</v>
      </c>
      <c r="N224" s="657" t="s">
        <v>92</v>
      </c>
      <c r="O224" s="658" t="s">
        <v>264</v>
      </c>
      <c r="P224" s="658" t="s">
        <v>145</v>
      </c>
      <c r="Q224" s="659" t="s">
        <v>67</v>
      </c>
      <c r="R224" s="334" t="s">
        <v>692</v>
      </c>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row>
    <row r="225" spans="1:82" ht="20.25" customHeight="1" thickBot="1" x14ac:dyDescent="0.25">
      <c r="A225" s="1070" t="s">
        <v>693</v>
      </c>
      <c r="B225" s="1071"/>
      <c r="C225" s="1071"/>
      <c r="D225" s="1072"/>
      <c r="E225" s="104">
        <f t="shared" ref="E225:L225" si="37">SUM(E226:E226)</f>
        <v>1274</v>
      </c>
      <c r="F225" s="105">
        <f t="shared" si="37"/>
        <v>0</v>
      </c>
      <c r="G225" s="105">
        <f t="shared" si="37"/>
        <v>822</v>
      </c>
      <c r="H225" s="105">
        <f t="shared" si="37"/>
        <v>452</v>
      </c>
      <c r="I225" s="106">
        <f t="shared" si="37"/>
        <v>1274</v>
      </c>
      <c r="J225" s="107">
        <f t="shared" si="37"/>
        <v>6160</v>
      </c>
      <c r="K225" s="105">
        <f t="shared" si="37"/>
        <v>224</v>
      </c>
      <c r="L225" s="107">
        <f t="shared" si="37"/>
        <v>224</v>
      </c>
      <c r="M225" s="108">
        <f t="shared" si="31"/>
        <v>100</v>
      </c>
      <c r="N225" s="109"/>
      <c r="O225" s="110"/>
      <c r="P225" s="110"/>
      <c r="Q225" s="111"/>
      <c r="R225" s="660"/>
    </row>
    <row r="226" spans="1:82" s="15" customFormat="1" ht="36.75" customHeight="1" thickBot="1" x14ac:dyDescent="0.25">
      <c r="A226" s="661" t="s">
        <v>694</v>
      </c>
      <c r="B226" s="613" t="s">
        <v>50</v>
      </c>
      <c r="C226" s="662" t="s">
        <v>257</v>
      </c>
      <c r="D226" s="663" t="s">
        <v>695</v>
      </c>
      <c r="E226" s="615">
        <f>SUM(F226:H226)</f>
        <v>1274</v>
      </c>
      <c r="F226" s="664">
        <v>0</v>
      </c>
      <c r="G226" s="665">
        <v>822</v>
      </c>
      <c r="H226" s="665">
        <v>452</v>
      </c>
      <c r="I226" s="666">
        <v>1274</v>
      </c>
      <c r="J226" s="667">
        <v>6160</v>
      </c>
      <c r="K226" s="664">
        <v>224</v>
      </c>
      <c r="L226" s="668">
        <v>224</v>
      </c>
      <c r="M226" s="669">
        <f t="shared" si="31"/>
        <v>100</v>
      </c>
      <c r="N226" s="621"/>
      <c r="O226" s="622"/>
      <c r="P226" s="622" t="s">
        <v>696</v>
      </c>
      <c r="Q226" s="623"/>
      <c r="R226" s="624" t="s">
        <v>1055</v>
      </c>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row>
    <row r="227" spans="1:82" ht="20.25" customHeight="1" thickBot="1" x14ac:dyDescent="0.25">
      <c r="A227" s="1070" t="s">
        <v>697</v>
      </c>
      <c r="B227" s="1071"/>
      <c r="C227" s="1071"/>
      <c r="D227" s="1072"/>
      <c r="E227" s="104">
        <f t="shared" ref="E227:L227" si="38">SUM(E228:E228)</f>
        <v>59615</v>
      </c>
      <c r="F227" s="105">
        <f t="shared" si="38"/>
        <v>58277</v>
      </c>
      <c r="G227" s="105">
        <f t="shared" si="38"/>
        <v>1338</v>
      </c>
      <c r="H227" s="105">
        <f t="shared" si="38"/>
        <v>0</v>
      </c>
      <c r="I227" s="106">
        <f t="shared" si="38"/>
        <v>1338</v>
      </c>
      <c r="J227" s="107">
        <f t="shared" si="38"/>
        <v>8071</v>
      </c>
      <c r="K227" s="105">
        <f t="shared" si="38"/>
        <v>611</v>
      </c>
      <c r="L227" s="107">
        <f t="shared" si="38"/>
        <v>611</v>
      </c>
      <c r="M227" s="108">
        <f t="shared" si="31"/>
        <v>100</v>
      </c>
      <c r="N227" s="109"/>
      <c r="O227" s="110"/>
      <c r="P227" s="110"/>
      <c r="Q227" s="111"/>
      <c r="R227" s="112"/>
    </row>
    <row r="228" spans="1:82" s="22" customFormat="1" ht="42" customHeight="1" thickBot="1" x14ac:dyDescent="0.25">
      <c r="A228" s="611">
        <v>8191</v>
      </c>
      <c r="B228" s="612" t="s">
        <v>83</v>
      </c>
      <c r="C228" s="662" t="s">
        <v>698</v>
      </c>
      <c r="D228" s="670" t="s">
        <v>699</v>
      </c>
      <c r="E228" s="615">
        <f>SUM(F228:H228)</f>
        <v>59615</v>
      </c>
      <c r="F228" s="616">
        <v>58277</v>
      </c>
      <c r="G228" s="616">
        <v>1338</v>
      </c>
      <c r="H228" s="616">
        <v>0</v>
      </c>
      <c r="I228" s="617">
        <v>1338</v>
      </c>
      <c r="J228" s="618">
        <v>8071</v>
      </c>
      <c r="K228" s="619">
        <v>611</v>
      </c>
      <c r="L228" s="618">
        <v>611</v>
      </c>
      <c r="M228" s="669">
        <f t="shared" si="31"/>
        <v>100</v>
      </c>
      <c r="N228" s="621" t="s">
        <v>270</v>
      </c>
      <c r="O228" s="622" t="s">
        <v>81</v>
      </c>
      <c r="P228" s="622" t="s">
        <v>700</v>
      </c>
      <c r="Q228" s="623"/>
      <c r="R228" s="624" t="s">
        <v>701</v>
      </c>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row>
    <row r="229" spans="1:82" ht="20.25" customHeight="1" thickBot="1" x14ac:dyDescent="0.25">
      <c r="A229" s="1067" t="s">
        <v>702</v>
      </c>
      <c r="B229" s="1068"/>
      <c r="C229" s="1068"/>
      <c r="D229" s="1069"/>
      <c r="E229" s="296">
        <f t="shared" ref="E229:L229" si="39">SUM(E230:E230)</f>
        <v>349716</v>
      </c>
      <c r="F229" s="299">
        <f t="shared" si="39"/>
        <v>344590</v>
      </c>
      <c r="G229" s="299">
        <f t="shared" si="39"/>
        <v>2626</v>
      </c>
      <c r="H229" s="297">
        <f t="shared" si="39"/>
        <v>2500</v>
      </c>
      <c r="I229" s="298">
        <f t="shared" si="39"/>
        <v>9189</v>
      </c>
      <c r="J229" s="299">
        <f t="shared" si="39"/>
        <v>0</v>
      </c>
      <c r="K229" s="297">
        <f t="shared" si="39"/>
        <v>57</v>
      </c>
      <c r="L229" s="299">
        <f t="shared" si="39"/>
        <v>57</v>
      </c>
      <c r="M229" s="300">
        <f t="shared" si="31"/>
        <v>100</v>
      </c>
      <c r="N229" s="301"/>
      <c r="O229" s="302"/>
      <c r="P229" s="302"/>
      <c r="Q229" s="303"/>
      <c r="R229" s="304"/>
    </row>
    <row r="230" spans="1:82" s="15" customFormat="1" ht="96" customHeight="1" thickBot="1" x14ac:dyDescent="0.25">
      <c r="A230" s="327">
        <v>8156</v>
      </c>
      <c r="B230" s="328" t="s">
        <v>50</v>
      </c>
      <c r="C230" s="671" t="s">
        <v>105</v>
      </c>
      <c r="D230" s="672" t="s">
        <v>703</v>
      </c>
      <c r="E230" s="369">
        <f>SUM(F230:H230)</f>
        <v>349716</v>
      </c>
      <c r="F230" s="330">
        <v>344590</v>
      </c>
      <c r="G230" s="330">
        <v>2626</v>
      </c>
      <c r="H230" s="330">
        <v>2500</v>
      </c>
      <c r="I230" s="331">
        <v>9189</v>
      </c>
      <c r="J230" s="400">
        <v>0</v>
      </c>
      <c r="K230" s="401">
        <v>57</v>
      </c>
      <c r="L230" s="496">
        <v>57</v>
      </c>
      <c r="M230" s="669">
        <f t="shared" si="31"/>
        <v>100</v>
      </c>
      <c r="N230" s="291" t="s">
        <v>167</v>
      </c>
      <c r="O230" s="333" t="s">
        <v>167</v>
      </c>
      <c r="P230" s="497" t="s">
        <v>167</v>
      </c>
      <c r="Q230" s="623" t="s">
        <v>167</v>
      </c>
      <c r="R230" s="244" t="s">
        <v>704</v>
      </c>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row>
    <row r="231" spans="1:82" ht="17.25" customHeight="1" thickBot="1" x14ac:dyDescent="0.25">
      <c r="A231" s="1070" t="s">
        <v>705</v>
      </c>
      <c r="B231" s="1071"/>
      <c r="C231" s="1071"/>
      <c r="D231" s="1072"/>
      <c r="E231" s="104">
        <f t="shared" ref="E231:L231" si="40">SUM(E232:E232)</f>
        <v>199688</v>
      </c>
      <c r="F231" s="107">
        <f t="shared" si="40"/>
        <v>182000</v>
      </c>
      <c r="G231" s="107">
        <f t="shared" si="40"/>
        <v>16940</v>
      </c>
      <c r="H231" s="105">
        <f t="shared" si="40"/>
        <v>748</v>
      </c>
      <c r="I231" s="106">
        <f t="shared" si="40"/>
        <v>19936</v>
      </c>
      <c r="J231" s="107">
        <f t="shared" si="40"/>
        <v>7188</v>
      </c>
      <c r="K231" s="105">
        <f t="shared" si="40"/>
        <v>1790</v>
      </c>
      <c r="L231" s="107">
        <f t="shared" si="40"/>
        <v>1757</v>
      </c>
      <c r="M231" s="108">
        <f t="shared" si="31"/>
        <v>98.156424581005581</v>
      </c>
      <c r="N231" s="109"/>
      <c r="O231" s="110"/>
      <c r="P231" s="110"/>
      <c r="Q231" s="111"/>
      <c r="R231" s="112"/>
    </row>
    <row r="232" spans="1:82" s="38" customFormat="1" ht="62.25" customHeight="1" thickBot="1" x14ac:dyDescent="0.25">
      <c r="A232" s="673">
        <v>8211</v>
      </c>
      <c r="B232" s="494" t="s">
        <v>50</v>
      </c>
      <c r="C232" s="234" t="s">
        <v>147</v>
      </c>
      <c r="D232" s="674" t="s">
        <v>706</v>
      </c>
      <c r="E232" s="369">
        <f>SUM(F232:H232)</f>
        <v>199688</v>
      </c>
      <c r="F232" s="675">
        <v>182000</v>
      </c>
      <c r="G232" s="675">
        <v>16940</v>
      </c>
      <c r="H232" s="675">
        <v>748</v>
      </c>
      <c r="I232" s="676">
        <v>19936</v>
      </c>
      <c r="J232" s="677">
        <v>7188</v>
      </c>
      <c r="K232" s="677">
        <v>1790</v>
      </c>
      <c r="L232" s="677">
        <v>1757</v>
      </c>
      <c r="M232" s="240">
        <f t="shared" si="31"/>
        <v>98.156424581005581</v>
      </c>
      <c r="N232" s="257" t="s">
        <v>149</v>
      </c>
      <c r="O232" s="622" t="s">
        <v>149</v>
      </c>
      <c r="P232" s="494"/>
      <c r="Q232" s="678"/>
      <c r="R232" s="404" t="s">
        <v>707</v>
      </c>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5"/>
      <c r="BT232" s="15"/>
      <c r="BU232" s="15"/>
      <c r="BV232" s="15"/>
      <c r="BW232" s="15"/>
      <c r="BX232" s="15"/>
      <c r="BY232" s="15"/>
      <c r="BZ232" s="15"/>
      <c r="CA232" s="15"/>
      <c r="CB232" s="15"/>
      <c r="CC232" s="15"/>
      <c r="CD232" s="15"/>
    </row>
    <row r="233" spans="1:82" ht="17.25" customHeight="1" thickBot="1" x14ac:dyDescent="0.25">
      <c r="A233" s="1070" t="s">
        <v>708</v>
      </c>
      <c r="B233" s="1071"/>
      <c r="C233" s="1071"/>
      <c r="D233" s="1072"/>
      <c r="E233" s="104">
        <f t="shared" ref="E233:L233" si="41">SUM(E234:E234)</f>
        <v>21655</v>
      </c>
      <c r="F233" s="107">
        <f t="shared" si="41"/>
        <v>20000</v>
      </c>
      <c r="G233" s="107">
        <f t="shared" si="41"/>
        <v>655</v>
      </c>
      <c r="H233" s="105">
        <f t="shared" si="41"/>
        <v>1000</v>
      </c>
      <c r="I233" s="106">
        <f t="shared" si="41"/>
        <v>876</v>
      </c>
      <c r="J233" s="107">
        <f t="shared" si="41"/>
        <v>7500</v>
      </c>
      <c r="K233" s="105">
        <f t="shared" si="41"/>
        <v>1000</v>
      </c>
      <c r="L233" s="107">
        <f t="shared" si="41"/>
        <v>876</v>
      </c>
      <c r="M233" s="108">
        <f t="shared" si="31"/>
        <v>87.6</v>
      </c>
      <c r="N233" s="109"/>
      <c r="O233" s="110"/>
      <c r="P233" s="110"/>
      <c r="Q233" s="111"/>
      <c r="R233" s="112"/>
    </row>
    <row r="234" spans="1:82" s="40" customFormat="1" ht="45.75" customHeight="1" thickBot="1" x14ac:dyDescent="0.25">
      <c r="A234" s="679">
        <v>8202</v>
      </c>
      <c r="B234" s="680" t="s">
        <v>96</v>
      </c>
      <c r="C234" s="681" t="s">
        <v>257</v>
      </c>
      <c r="D234" s="682" t="s">
        <v>709</v>
      </c>
      <c r="E234" s="683">
        <f>SUM(F234:H234)</f>
        <v>21655</v>
      </c>
      <c r="F234" s="684">
        <v>20000</v>
      </c>
      <c r="G234" s="684">
        <v>655</v>
      </c>
      <c r="H234" s="684">
        <v>1000</v>
      </c>
      <c r="I234" s="685">
        <v>876</v>
      </c>
      <c r="J234" s="686">
        <v>7500</v>
      </c>
      <c r="K234" s="687">
        <v>1000</v>
      </c>
      <c r="L234" s="686">
        <v>876</v>
      </c>
      <c r="M234" s="688">
        <f t="shared" si="31"/>
        <v>87.6</v>
      </c>
      <c r="N234" s="689" t="s">
        <v>34</v>
      </c>
      <c r="O234" s="690" t="s">
        <v>66</v>
      </c>
      <c r="P234" s="541" t="s">
        <v>36</v>
      </c>
      <c r="Q234" s="691">
        <v>2020</v>
      </c>
      <c r="R234" s="692" t="s">
        <v>710</v>
      </c>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c r="BM234" s="39"/>
      <c r="BN234" s="39"/>
      <c r="BO234" s="39"/>
      <c r="BP234" s="39"/>
      <c r="BQ234" s="39"/>
      <c r="BR234" s="39"/>
    </row>
    <row r="235" spans="1:82" s="38" customFormat="1" ht="20.25" customHeight="1" thickBot="1" x14ac:dyDescent="0.25">
      <c r="A235" s="1070" t="s">
        <v>711</v>
      </c>
      <c r="B235" s="1071"/>
      <c r="C235" s="1071"/>
      <c r="D235" s="1072"/>
      <c r="E235" s="104">
        <f t="shared" ref="E235:L235" si="42">SUM(E236:E239)</f>
        <v>110042.113</v>
      </c>
      <c r="F235" s="105">
        <f t="shared" si="42"/>
        <v>105473.113</v>
      </c>
      <c r="G235" s="107">
        <f t="shared" si="42"/>
        <v>4569</v>
      </c>
      <c r="H235" s="105">
        <f t="shared" si="42"/>
        <v>0</v>
      </c>
      <c r="I235" s="106">
        <f t="shared" si="42"/>
        <v>45457.112999999998</v>
      </c>
      <c r="J235" s="107">
        <f t="shared" si="42"/>
        <v>22180</v>
      </c>
      <c r="K235" s="105">
        <f t="shared" si="42"/>
        <v>3996</v>
      </c>
      <c r="L235" s="105">
        <f t="shared" si="42"/>
        <v>3939</v>
      </c>
      <c r="M235" s="108">
        <f t="shared" si="31"/>
        <v>98.573573573573569</v>
      </c>
      <c r="N235" s="109"/>
      <c r="O235" s="110"/>
      <c r="P235" s="110"/>
      <c r="Q235" s="111"/>
      <c r="R235" s="112"/>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5"/>
      <c r="BT235" s="15"/>
      <c r="BU235" s="15"/>
      <c r="BV235" s="15"/>
      <c r="BW235" s="15"/>
      <c r="BX235" s="15"/>
      <c r="BY235" s="15"/>
      <c r="BZ235" s="15"/>
      <c r="CA235" s="15"/>
      <c r="CB235" s="15"/>
      <c r="CC235" s="15"/>
      <c r="CD235" s="15"/>
    </row>
    <row r="236" spans="1:82" s="13" customFormat="1" ht="27.75" customHeight="1" x14ac:dyDescent="0.2">
      <c r="A236" s="419">
        <v>6325</v>
      </c>
      <c r="B236" s="410" t="s">
        <v>183</v>
      </c>
      <c r="C236" s="384" t="s">
        <v>42</v>
      </c>
      <c r="D236" s="693" t="s">
        <v>712</v>
      </c>
      <c r="E236" s="386">
        <f>SUM(F236:H236)</f>
        <v>65300</v>
      </c>
      <c r="F236" s="387">
        <v>63500</v>
      </c>
      <c r="G236" s="387">
        <v>1800</v>
      </c>
      <c r="H236" s="387">
        <v>0</v>
      </c>
      <c r="I236" s="388">
        <v>715</v>
      </c>
      <c r="J236" s="389">
        <v>0</v>
      </c>
      <c r="K236" s="390">
        <v>322</v>
      </c>
      <c r="L236" s="389">
        <v>322</v>
      </c>
      <c r="M236" s="391">
        <f t="shared" si="31"/>
        <v>100</v>
      </c>
      <c r="N236" s="392" t="s">
        <v>207</v>
      </c>
      <c r="O236" s="393" t="s">
        <v>713</v>
      </c>
      <c r="P236" s="484" t="s">
        <v>48</v>
      </c>
      <c r="Q236" s="394" t="s">
        <v>634</v>
      </c>
      <c r="R236" s="422" t="s">
        <v>714</v>
      </c>
    </row>
    <row r="237" spans="1:82" s="1" customFormat="1" ht="19.5" customHeight="1" x14ac:dyDescent="0.2">
      <c r="A237" s="335">
        <v>8194</v>
      </c>
      <c r="B237" s="149" t="s">
        <v>83</v>
      </c>
      <c r="C237" s="114" t="s">
        <v>257</v>
      </c>
      <c r="D237" s="430" t="s">
        <v>715</v>
      </c>
      <c r="E237" s="116">
        <f>SUM(F237:H237)</f>
        <v>1900</v>
      </c>
      <c r="F237" s="118">
        <v>0</v>
      </c>
      <c r="G237" s="118">
        <v>1900</v>
      </c>
      <c r="H237" s="118">
        <v>0</v>
      </c>
      <c r="I237" s="119">
        <v>1900</v>
      </c>
      <c r="J237" s="146">
        <v>1600</v>
      </c>
      <c r="K237" s="396">
        <v>713</v>
      </c>
      <c r="L237" s="146">
        <v>659</v>
      </c>
      <c r="M237" s="123">
        <f t="shared" si="31"/>
        <v>92.426367461430573</v>
      </c>
      <c r="N237" s="124" t="s">
        <v>24</v>
      </c>
      <c r="O237" s="125" t="s">
        <v>25</v>
      </c>
      <c r="P237" s="267" t="s">
        <v>36</v>
      </c>
      <c r="Q237" s="126" t="s">
        <v>37</v>
      </c>
      <c r="R237" s="268" t="s">
        <v>716</v>
      </c>
    </row>
    <row r="238" spans="1:82" s="2" customFormat="1" ht="20.25" customHeight="1" x14ac:dyDescent="0.2">
      <c r="A238" s="326">
        <v>8200</v>
      </c>
      <c r="B238" s="254" t="s">
        <v>183</v>
      </c>
      <c r="C238" s="195" t="s">
        <v>257</v>
      </c>
      <c r="D238" s="503" t="s">
        <v>717</v>
      </c>
      <c r="E238" s="135">
        <f>SUM(F238:H238)</f>
        <v>42795</v>
      </c>
      <c r="F238" s="143">
        <v>41926</v>
      </c>
      <c r="G238" s="143">
        <v>869</v>
      </c>
      <c r="H238" s="143">
        <v>0</v>
      </c>
      <c r="I238" s="144">
        <v>42795</v>
      </c>
      <c r="J238" s="152">
        <v>17380</v>
      </c>
      <c r="K238" s="398">
        <v>2913</v>
      </c>
      <c r="L238" s="152">
        <v>2911</v>
      </c>
      <c r="M238" s="153">
        <f t="shared" si="31"/>
        <v>99.931342258839678</v>
      </c>
      <c r="N238" s="170" t="s">
        <v>205</v>
      </c>
      <c r="O238" s="171" t="s">
        <v>390</v>
      </c>
      <c r="P238" s="171" t="s">
        <v>718</v>
      </c>
      <c r="Q238" s="172" t="s">
        <v>235</v>
      </c>
      <c r="R238" s="268" t="s">
        <v>335</v>
      </c>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row>
    <row r="239" spans="1:82" s="15" customFormat="1" ht="33.75" customHeight="1" thickBot="1" x14ac:dyDescent="0.25">
      <c r="A239" s="673">
        <v>8219</v>
      </c>
      <c r="B239" s="494" t="s">
        <v>104</v>
      </c>
      <c r="C239" s="234" t="s">
        <v>159</v>
      </c>
      <c r="D239" s="694" t="s">
        <v>719</v>
      </c>
      <c r="E239" s="369">
        <f>SUM(F239:H239)</f>
        <v>47.113</v>
      </c>
      <c r="F239" s="435">
        <v>47.113</v>
      </c>
      <c r="G239" s="435">
        <v>0</v>
      </c>
      <c r="H239" s="435">
        <v>0</v>
      </c>
      <c r="I239" s="436">
        <v>47.113</v>
      </c>
      <c r="J239" s="496">
        <v>3200</v>
      </c>
      <c r="K239" s="695">
        <v>48</v>
      </c>
      <c r="L239" s="496">
        <v>47</v>
      </c>
      <c r="M239" s="240">
        <f t="shared" si="31"/>
        <v>97.916666666666657</v>
      </c>
      <c r="N239" s="382"/>
      <c r="O239" s="374"/>
      <c r="P239" s="497" t="s">
        <v>122</v>
      </c>
      <c r="Q239" s="548" t="s">
        <v>720</v>
      </c>
      <c r="R239" s="438" t="s">
        <v>1061</v>
      </c>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row>
    <row r="240" spans="1:82" ht="23.25" customHeight="1" thickBot="1" x14ac:dyDescent="0.25">
      <c r="A240" s="1070" t="s">
        <v>721</v>
      </c>
      <c r="B240" s="1071"/>
      <c r="C240" s="1071"/>
      <c r="D240" s="1072"/>
      <c r="E240" s="104">
        <f t="shared" ref="E240:L240" si="43">SUM(E241:E241)</f>
        <v>17825</v>
      </c>
      <c r="F240" s="107">
        <f t="shared" si="43"/>
        <v>17453</v>
      </c>
      <c r="G240" s="107">
        <f t="shared" si="43"/>
        <v>99</v>
      </c>
      <c r="H240" s="105">
        <f t="shared" si="43"/>
        <v>273</v>
      </c>
      <c r="I240" s="106">
        <f t="shared" si="43"/>
        <v>17825</v>
      </c>
      <c r="J240" s="107">
        <f t="shared" si="43"/>
        <v>14000</v>
      </c>
      <c r="K240" s="105">
        <f t="shared" si="43"/>
        <v>8000</v>
      </c>
      <c r="L240" s="107">
        <f t="shared" si="43"/>
        <v>7486</v>
      </c>
      <c r="M240" s="108">
        <f t="shared" si="31"/>
        <v>93.575000000000003</v>
      </c>
      <c r="N240" s="109"/>
      <c r="O240" s="110"/>
      <c r="P240" s="110"/>
      <c r="Q240" s="111"/>
      <c r="R240" s="112"/>
    </row>
    <row r="241" spans="1:70" s="40" customFormat="1" ht="24.75" customHeight="1" thickBot="1" x14ac:dyDescent="0.25">
      <c r="A241" s="696">
        <v>3214</v>
      </c>
      <c r="B241" s="697" t="s">
        <v>50</v>
      </c>
      <c r="C241" s="698" t="s">
        <v>257</v>
      </c>
      <c r="D241" s="663" t="s">
        <v>722</v>
      </c>
      <c r="E241" s="699">
        <f>SUM(F241:H241)</f>
        <v>17825</v>
      </c>
      <c r="F241" s="664">
        <v>17453</v>
      </c>
      <c r="G241" s="664">
        <v>99</v>
      </c>
      <c r="H241" s="664">
        <v>273</v>
      </c>
      <c r="I241" s="700">
        <v>17825</v>
      </c>
      <c r="J241" s="667">
        <v>14000</v>
      </c>
      <c r="K241" s="664">
        <v>8000</v>
      </c>
      <c r="L241" s="667">
        <v>7486</v>
      </c>
      <c r="M241" s="701">
        <f t="shared" si="31"/>
        <v>93.575000000000003</v>
      </c>
      <c r="N241" s="702" t="s">
        <v>723</v>
      </c>
      <c r="O241" s="703" t="s">
        <v>569</v>
      </c>
      <c r="P241" s="704" t="s">
        <v>724</v>
      </c>
      <c r="Q241" s="705" t="s">
        <v>140</v>
      </c>
      <c r="R241" s="706" t="s">
        <v>335</v>
      </c>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c r="BM241" s="39"/>
      <c r="BN241" s="39"/>
      <c r="BO241" s="39"/>
      <c r="BP241" s="39"/>
      <c r="BQ241" s="39"/>
      <c r="BR241" s="39"/>
    </row>
    <row r="242" spans="1:70" ht="23.25" customHeight="1" thickBot="1" x14ac:dyDescent="0.25">
      <c r="A242" s="1067" t="s">
        <v>725</v>
      </c>
      <c r="B242" s="1068"/>
      <c r="C242" s="1068"/>
      <c r="D242" s="1069"/>
      <c r="E242" s="296">
        <f t="shared" ref="E242:L242" si="44">SUM(E243:E252)</f>
        <v>1000385</v>
      </c>
      <c r="F242" s="297">
        <f t="shared" si="44"/>
        <v>972082</v>
      </c>
      <c r="G242" s="297">
        <f t="shared" si="44"/>
        <v>26409</v>
      </c>
      <c r="H242" s="297">
        <f t="shared" si="44"/>
        <v>1894</v>
      </c>
      <c r="I242" s="298">
        <f t="shared" si="44"/>
        <v>93006</v>
      </c>
      <c r="J242" s="107">
        <f t="shared" si="44"/>
        <v>76853</v>
      </c>
      <c r="K242" s="107">
        <f t="shared" si="44"/>
        <v>45564</v>
      </c>
      <c r="L242" s="107">
        <f t="shared" si="44"/>
        <v>45533</v>
      </c>
      <c r="M242" s="108">
        <f t="shared" si="31"/>
        <v>99.931963831094734</v>
      </c>
      <c r="N242" s="109"/>
      <c r="O242" s="110"/>
      <c r="P242" s="110"/>
      <c r="Q242" s="111"/>
      <c r="R242" s="304"/>
    </row>
    <row r="243" spans="1:70" s="13" customFormat="1" ht="57" x14ac:dyDescent="0.2">
      <c r="A243" s="335">
        <v>6207</v>
      </c>
      <c r="B243" s="149" t="s">
        <v>50</v>
      </c>
      <c r="C243" s="168" t="s">
        <v>311</v>
      </c>
      <c r="D243" s="707" t="s">
        <v>726</v>
      </c>
      <c r="E243" s="116">
        <f t="shared" ref="E243:E252" si="45">SUM(F243:H243)</f>
        <v>77000</v>
      </c>
      <c r="F243" s="708">
        <v>74500</v>
      </c>
      <c r="G243" s="708">
        <v>2500</v>
      </c>
      <c r="H243" s="708">
        <v>0</v>
      </c>
      <c r="I243" s="709">
        <v>1460</v>
      </c>
      <c r="J243" s="530">
        <v>810</v>
      </c>
      <c r="K243" s="531">
        <v>531</v>
      </c>
      <c r="L243" s="530">
        <v>531</v>
      </c>
      <c r="M243" s="391">
        <f t="shared" si="31"/>
        <v>100</v>
      </c>
      <c r="N243" s="710" t="s">
        <v>313</v>
      </c>
      <c r="O243" s="711" t="s">
        <v>662</v>
      </c>
      <c r="P243" s="410" t="s">
        <v>727</v>
      </c>
      <c r="Q243" s="712"/>
      <c r="R243" s="713" t="s">
        <v>728</v>
      </c>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row>
    <row r="244" spans="1:70" s="1" customFormat="1" ht="42.75" customHeight="1" x14ac:dyDescent="0.2">
      <c r="A244" s="335">
        <v>6208</v>
      </c>
      <c r="B244" s="149" t="s">
        <v>50</v>
      </c>
      <c r="C244" s="168" t="s">
        <v>488</v>
      </c>
      <c r="D244" s="439" t="s">
        <v>729</v>
      </c>
      <c r="E244" s="116">
        <f t="shared" si="45"/>
        <v>285723</v>
      </c>
      <c r="F244" s="708">
        <v>271464</v>
      </c>
      <c r="G244" s="708">
        <v>14259</v>
      </c>
      <c r="H244" s="708">
        <v>0</v>
      </c>
      <c r="I244" s="709">
        <v>14259</v>
      </c>
      <c r="J244" s="714">
        <v>12820</v>
      </c>
      <c r="K244" s="714">
        <v>4186</v>
      </c>
      <c r="L244" s="714">
        <v>4186</v>
      </c>
      <c r="M244" s="123">
        <f t="shared" si="31"/>
        <v>100</v>
      </c>
      <c r="N244" s="715"/>
      <c r="O244" s="545"/>
      <c r="P244" s="149" t="s">
        <v>730</v>
      </c>
      <c r="Q244" s="716"/>
      <c r="R244" s="713" t="s">
        <v>1060</v>
      </c>
    </row>
    <row r="245" spans="1:70" s="1" customFormat="1" ht="30" customHeight="1" x14ac:dyDescent="0.2">
      <c r="A245" s="335">
        <v>6209</v>
      </c>
      <c r="B245" s="149" t="s">
        <v>50</v>
      </c>
      <c r="C245" s="168" t="s">
        <v>488</v>
      </c>
      <c r="D245" s="439" t="s">
        <v>731</v>
      </c>
      <c r="E245" s="116">
        <f t="shared" si="45"/>
        <v>15871</v>
      </c>
      <c r="F245" s="708">
        <v>15509</v>
      </c>
      <c r="G245" s="708">
        <v>0</v>
      </c>
      <c r="H245" s="708">
        <v>362</v>
      </c>
      <c r="I245" s="709">
        <v>15871</v>
      </c>
      <c r="J245" s="714">
        <v>12485</v>
      </c>
      <c r="K245" s="530">
        <v>3603</v>
      </c>
      <c r="L245" s="530">
        <v>3594</v>
      </c>
      <c r="M245" s="123">
        <f t="shared" si="31"/>
        <v>99.750208159866787</v>
      </c>
      <c r="N245" s="715"/>
      <c r="O245" s="545"/>
      <c r="P245" s="254" t="s">
        <v>732</v>
      </c>
      <c r="Q245" s="716"/>
      <c r="R245" s="713" t="s">
        <v>733</v>
      </c>
    </row>
    <row r="246" spans="1:70" s="1" customFormat="1" ht="30" customHeight="1" x14ac:dyDescent="0.2">
      <c r="A246" s="335">
        <v>6210</v>
      </c>
      <c r="B246" s="149" t="s">
        <v>50</v>
      </c>
      <c r="C246" s="168" t="s">
        <v>488</v>
      </c>
      <c r="D246" s="439" t="s">
        <v>734</v>
      </c>
      <c r="E246" s="116">
        <f t="shared" si="45"/>
        <v>31374</v>
      </c>
      <c r="F246" s="708">
        <v>30999</v>
      </c>
      <c r="G246" s="708">
        <v>0</v>
      </c>
      <c r="H246" s="708">
        <v>375</v>
      </c>
      <c r="I246" s="709">
        <v>31374</v>
      </c>
      <c r="J246" s="714">
        <v>25944</v>
      </c>
      <c r="K246" s="530">
        <v>7966</v>
      </c>
      <c r="L246" s="530">
        <v>7948</v>
      </c>
      <c r="M246" s="123">
        <f t="shared" si="31"/>
        <v>99.774039668591513</v>
      </c>
      <c r="N246" s="715"/>
      <c r="O246" s="545"/>
      <c r="P246" s="254" t="s">
        <v>732</v>
      </c>
      <c r="Q246" s="716"/>
      <c r="R246" s="713" t="s">
        <v>733</v>
      </c>
    </row>
    <row r="247" spans="1:70" s="1" customFormat="1" ht="45" customHeight="1" x14ac:dyDescent="0.2">
      <c r="A247" s="335">
        <v>6211</v>
      </c>
      <c r="B247" s="149" t="s">
        <v>50</v>
      </c>
      <c r="C247" s="168" t="s">
        <v>488</v>
      </c>
      <c r="D247" s="439" t="s">
        <v>735</v>
      </c>
      <c r="E247" s="116">
        <f t="shared" si="45"/>
        <v>19688</v>
      </c>
      <c r="F247" s="708">
        <v>19688</v>
      </c>
      <c r="G247" s="708">
        <v>0</v>
      </c>
      <c r="H247" s="708">
        <v>0</v>
      </c>
      <c r="I247" s="709">
        <v>19688</v>
      </c>
      <c r="J247" s="714">
        <v>19726</v>
      </c>
      <c r="K247" s="530">
        <v>19618</v>
      </c>
      <c r="L247" s="530">
        <v>19617</v>
      </c>
      <c r="M247" s="123">
        <f t="shared" si="31"/>
        <v>99.994902640432258</v>
      </c>
      <c r="N247" s="715"/>
      <c r="O247" s="545"/>
      <c r="P247" s="254" t="s">
        <v>228</v>
      </c>
      <c r="Q247" s="716" t="s">
        <v>119</v>
      </c>
      <c r="R247" s="713" t="s">
        <v>1057</v>
      </c>
    </row>
    <row r="248" spans="1:70" s="15" customFormat="1" ht="53.25" customHeight="1" thickBot="1" x14ac:dyDescent="0.25">
      <c r="A248" s="326">
        <v>6212</v>
      </c>
      <c r="B248" s="254" t="s">
        <v>50</v>
      </c>
      <c r="C248" s="259" t="s">
        <v>488</v>
      </c>
      <c r="D248" s="397" t="s">
        <v>736</v>
      </c>
      <c r="E248" s="135">
        <f>SUM(F248:H248)</f>
        <v>496579</v>
      </c>
      <c r="F248" s="256">
        <v>487876</v>
      </c>
      <c r="G248" s="398">
        <v>7546</v>
      </c>
      <c r="H248" s="398">
        <v>1157</v>
      </c>
      <c r="I248" s="144">
        <v>1157</v>
      </c>
      <c r="J248" s="136">
        <v>4038</v>
      </c>
      <c r="K248" s="530">
        <v>1157</v>
      </c>
      <c r="L248" s="530">
        <v>1157</v>
      </c>
      <c r="M248" s="123">
        <f t="shared" si="31"/>
        <v>100</v>
      </c>
      <c r="N248" s="170"/>
      <c r="O248" s="171"/>
      <c r="P248" s="149"/>
      <c r="Q248" s="172"/>
      <c r="R248" s="173" t="s">
        <v>737</v>
      </c>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row>
    <row r="249" spans="1:70" s="1" customFormat="1" ht="32.25" customHeight="1" x14ac:dyDescent="0.2">
      <c r="A249" s="335">
        <v>6213</v>
      </c>
      <c r="B249" s="149" t="s">
        <v>50</v>
      </c>
      <c r="C249" s="259" t="s">
        <v>488</v>
      </c>
      <c r="D249" s="397" t="s">
        <v>738</v>
      </c>
      <c r="E249" s="135">
        <f t="shared" si="45"/>
        <v>527</v>
      </c>
      <c r="F249" s="708">
        <v>0</v>
      </c>
      <c r="G249" s="708">
        <v>527</v>
      </c>
      <c r="H249" s="708">
        <v>0</v>
      </c>
      <c r="I249" s="709">
        <v>527</v>
      </c>
      <c r="J249" s="714">
        <v>527</v>
      </c>
      <c r="K249" s="714">
        <v>527</v>
      </c>
      <c r="L249" s="714">
        <v>526</v>
      </c>
      <c r="M249" s="123">
        <f t="shared" si="31"/>
        <v>99.81024667931689</v>
      </c>
      <c r="N249" s="715"/>
      <c r="O249" s="545"/>
      <c r="P249" s="149"/>
      <c r="Q249" s="716"/>
      <c r="R249" s="713" t="s">
        <v>1058</v>
      </c>
    </row>
    <row r="250" spans="1:70" s="13" customFormat="1" ht="32.25" customHeight="1" x14ac:dyDescent="0.2">
      <c r="A250" s="335">
        <v>6214</v>
      </c>
      <c r="B250" s="149" t="s">
        <v>50</v>
      </c>
      <c r="C250" s="168" t="s">
        <v>488</v>
      </c>
      <c r="D250" s="439" t="s">
        <v>739</v>
      </c>
      <c r="E250" s="116">
        <f t="shared" si="45"/>
        <v>503</v>
      </c>
      <c r="F250" s="266">
        <v>0</v>
      </c>
      <c r="G250" s="396">
        <v>503</v>
      </c>
      <c r="H250" s="396">
        <v>0</v>
      </c>
      <c r="I250" s="119">
        <v>503</v>
      </c>
      <c r="J250" s="122">
        <v>503</v>
      </c>
      <c r="K250" s="714">
        <v>503</v>
      </c>
      <c r="L250" s="714">
        <v>502</v>
      </c>
      <c r="M250" s="123">
        <f t="shared" si="31"/>
        <v>99.801192842942342</v>
      </c>
      <c r="N250" s="124"/>
      <c r="O250" s="125"/>
      <c r="P250" s="125"/>
      <c r="Q250" s="126"/>
      <c r="R250" s="713" t="s">
        <v>1058</v>
      </c>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row>
    <row r="251" spans="1:70" s="13" customFormat="1" ht="32.25" customHeight="1" x14ac:dyDescent="0.2">
      <c r="A251" s="717">
        <v>6218</v>
      </c>
      <c r="B251" s="718" t="s">
        <v>50</v>
      </c>
      <c r="C251" s="264" t="s">
        <v>488</v>
      </c>
      <c r="D251" s="563" t="s">
        <v>740</v>
      </c>
      <c r="E251" s="116">
        <f>SUM(F251,G251,H251)</f>
        <v>66027</v>
      </c>
      <c r="F251" s="266">
        <v>64953</v>
      </c>
      <c r="G251" s="396">
        <v>1074</v>
      </c>
      <c r="H251" s="396">
        <v>0</v>
      </c>
      <c r="I251" s="119">
        <v>1074</v>
      </c>
      <c r="J251" s="122">
        <v>0</v>
      </c>
      <c r="K251" s="714">
        <v>380</v>
      </c>
      <c r="L251" s="714">
        <v>379</v>
      </c>
      <c r="M251" s="123">
        <f t="shared" si="31"/>
        <v>99.73684210526315</v>
      </c>
      <c r="N251" s="124" t="s">
        <v>526</v>
      </c>
      <c r="O251" s="125"/>
      <c r="P251" s="125"/>
      <c r="Q251" s="126"/>
      <c r="R251" s="127" t="s">
        <v>1059</v>
      </c>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row>
    <row r="252" spans="1:70" s="13" customFormat="1" ht="19.5" customHeight="1" thickBot="1" x14ac:dyDescent="0.25">
      <c r="A252" s="335">
        <v>6220</v>
      </c>
      <c r="B252" s="149" t="s">
        <v>50</v>
      </c>
      <c r="C252" s="168" t="s">
        <v>311</v>
      </c>
      <c r="D252" s="397" t="s">
        <v>741</v>
      </c>
      <c r="E252" s="116">
        <f t="shared" si="45"/>
        <v>7093</v>
      </c>
      <c r="F252" s="266">
        <v>7093</v>
      </c>
      <c r="G252" s="396">
        <v>0</v>
      </c>
      <c r="H252" s="396">
        <v>0</v>
      </c>
      <c r="I252" s="119">
        <v>7093</v>
      </c>
      <c r="J252" s="122">
        <v>0</v>
      </c>
      <c r="K252" s="714">
        <v>7093</v>
      </c>
      <c r="L252" s="714">
        <v>7093</v>
      </c>
      <c r="M252" s="123">
        <f t="shared" si="31"/>
        <v>100</v>
      </c>
      <c r="N252" s="124" t="s">
        <v>122</v>
      </c>
      <c r="O252" s="125"/>
      <c r="P252" s="125" t="s">
        <v>742</v>
      </c>
      <c r="Q252" s="126"/>
      <c r="R252" s="127" t="s">
        <v>743</v>
      </c>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row>
    <row r="253" spans="1:70" ht="20.25" customHeight="1" thickBot="1" x14ac:dyDescent="0.25">
      <c r="A253" s="1070" t="s">
        <v>744</v>
      </c>
      <c r="B253" s="1071"/>
      <c r="C253" s="1071"/>
      <c r="D253" s="1072"/>
      <c r="E253" s="104">
        <f t="shared" ref="E253:L253" si="46">SUM(E254:E255)</f>
        <v>68723</v>
      </c>
      <c r="F253" s="107">
        <f t="shared" si="46"/>
        <v>50403</v>
      </c>
      <c r="G253" s="107">
        <f t="shared" si="46"/>
        <v>220</v>
      </c>
      <c r="H253" s="105">
        <f t="shared" si="46"/>
        <v>1032</v>
      </c>
      <c r="I253" s="106">
        <f t="shared" si="46"/>
        <v>62220</v>
      </c>
      <c r="J253" s="107">
        <f t="shared" si="46"/>
        <v>0</v>
      </c>
      <c r="K253" s="107">
        <f t="shared" si="46"/>
        <v>220</v>
      </c>
      <c r="L253" s="107">
        <f t="shared" si="46"/>
        <v>219</v>
      </c>
      <c r="M253" s="108">
        <f t="shared" si="31"/>
        <v>99.545454545454547</v>
      </c>
      <c r="N253" s="109"/>
      <c r="O253" s="110"/>
      <c r="P253" s="110"/>
      <c r="Q253" s="111"/>
      <c r="R253" s="112"/>
    </row>
    <row r="254" spans="1:70" s="13" customFormat="1" ht="24.75" customHeight="1" x14ac:dyDescent="0.2">
      <c r="A254" s="335">
        <v>6215</v>
      </c>
      <c r="B254" s="149" t="s">
        <v>164</v>
      </c>
      <c r="C254" s="168" t="s">
        <v>311</v>
      </c>
      <c r="D254" s="439" t="s">
        <v>745</v>
      </c>
      <c r="E254" s="116">
        <f>SUM(F254:H254)</f>
        <v>6611</v>
      </c>
      <c r="F254" s="708">
        <v>6503</v>
      </c>
      <c r="G254" s="708">
        <v>108</v>
      </c>
      <c r="H254" s="708">
        <v>0</v>
      </c>
      <c r="I254" s="709">
        <v>108</v>
      </c>
      <c r="J254" s="714">
        <v>0</v>
      </c>
      <c r="K254" s="714">
        <v>108</v>
      </c>
      <c r="L254" s="714">
        <v>108</v>
      </c>
      <c r="M254" s="253">
        <f t="shared" si="31"/>
        <v>100</v>
      </c>
      <c r="N254" s="715"/>
      <c r="O254" s="545"/>
      <c r="P254" s="149" t="s">
        <v>746</v>
      </c>
      <c r="Q254" s="716"/>
      <c r="R254" s="713" t="s">
        <v>747</v>
      </c>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row>
    <row r="255" spans="1:70" s="40" customFormat="1" ht="30.75" customHeight="1" thickBot="1" x14ac:dyDescent="0.25">
      <c r="A255" s="281">
        <v>6219</v>
      </c>
      <c r="B255" s="282" t="s">
        <v>164</v>
      </c>
      <c r="C255" s="719" t="s">
        <v>488</v>
      </c>
      <c r="D255" s="329" t="s">
        <v>748</v>
      </c>
      <c r="E255" s="720">
        <v>62112</v>
      </c>
      <c r="F255" s="289">
        <v>43900</v>
      </c>
      <c r="G255" s="289">
        <v>112</v>
      </c>
      <c r="H255" s="289">
        <v>1032</v>
      </c>
      <c r="I255" s="287">
        <v>62112</v>
      </c>
      <c r="J255" s="288">
        <v>0</v>
      </c>
      <c r="K255" s="289">
        <v>112</v>
      </c>
      <c r="L255" s="370">
        <v>111</v>
      </c>
      <c r="M255" s="507">
        <f t="shared" si="31"/>
        <v>99.107142857142861</v>
      </c>
      <c r="N255" s="241"/>
      <c r="O255" s="242" t="s">
        <v>122</v>
      </c>
      <c r="P255" s="494" t="s">
        <v>749</v>
      </c>
      <c r="Q255" s="721"/>
      <c r="R255" s="722" t="s">
        <v>750</v>
      </c>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39"/>
      <c r="BG255" s="39"/>
      <c r="BH255" s="39"/>
      <c r="BI255" s="39"/>
      <c r="BJ255" s="39"/>
      <c r="BK255" s="39"/>
      <c r="BL255" s="39"/>
      <c r="BM255" s="39"/>
      <c r="BN255" s="39"/>
      <c r="BO255" s="39"/>
      <c r="BP255" s="39"/>
      <c r="BQ255" s="39"/>
      <c r="BR255" s="39"/>
    </row>
    <row r="256" spans="1:70" ht="22.5" customHeight="1" thickBot="1" x14ac:dyDescent="0.25">
      <c r="A256" s="1070" t="s">
        <v>751</v>
      </c>
      <c r="B256" s="1071"/>
      <c r="C256" s="1071"/>
      <c r="D256" s="1072"/>
      <c r="E256" s="104">
        <f t="shared" ref="E256:L256" si="47">SUM(E257:E258)</f>
        <v>7313</v>
      </c>
      <c r="F256" s="107">
        <f t="shared" si="47"/>
        <v>3917</v>
      </c>
      <c r="G256" s="107">
        <f t="shared" si="47"/>
        <v>3396</v>
      </c>
      <c r="H256" s="105">
        <f t="shared" si="47"/>
        <v>0</v>
      </c>
      <c r="I256" s="106">
        <f t="shared" si="47"/>
        <v>4103</v>
      </c>
      <c r="J256" s="107">
        <f t="shared" si="47"/>
        <v>3200</v>
      </c>
      <c r="K256" s="107">
        <f t="shared" si="47"/>
        <v>0</v>
      </c>
      <c r="L256" s="299">
        <f t="shared" si="47"/>
        <v>0</v>
      </c>
      <c r="M256" s="723" t="s">
        <v>44</v>
      </c>
      <c r="N256" s="301"/>
      <c r="O256" s="302"/>
      <c r="P256" s="302"/>
      <c r="Q256" s="303"/>
      <c r="R256" s="304"/>
    </row>
    <row r="257" spans="1:82" ht="30" customHeight="1" x14ac:dyDescent="0.2">
      <c r="A257" s="724">
        <v>6043</v>
      </c>
      <c r="B257" s="680" t="s">
        <v>104</v>
      </c>
      <c r="C257" s="725" t="s">
        <v>311</v>
      </c>
      <c r="D257" s="726" t="s">
        <v>752</v>
      </c>
      <c r="E257" s="727">
        <f>SUM(F257:H257)</f>
        <v>4313</v>
      </c>
      <c r="F257" s="728">
        <v>3917</v>
      </c>
      <c r="G257" s="728">
        <v>396</v>
      </c>
      <c r="H257" s="728">
        <v>0</v>
      </c>
      <c r="I257" s="729">
        <v>3813</v>
      </c>
      <c r="J257" s="730">
        <v>500</v>
      </c>
      <c r="K257" s="728">
        <v>0</v>
      </c>
      <c r="L257" s="730">
        <v>0</v>
      </c>
      <c r="M257" s="445" t="s">
        <v>44</v>
      </c>
      <c r="N257" s="715"/>
      <c r="O257" s="545"/>
      <c r="P257" s="149">
        <v>2019</v>
      </c>
      <c r="Q257" s="716"/>
      <c r="R257" s="731" t="s">
        <v>753</v>
      </c>
    </row>
    <row r="258" spans="1:82" s="38" customFormat="1" ht="63" customHeight="1" thickBot="1" x14ac:dyDescent="0.25">
      <c r="A258" s="673">
        <v>6048</v>
      </c>
      <c r="B258" s="494" t="s">
        <v>104</v>
      </c>
      <c r="C258" s="234" t="s">
        <v>257</v>
      </c>
      <c r="D258" s="732" t="s">
        <v>754</v>
      </c>
      <c r="E258" s="369">
        <f>SUM(F258:H258)</f>
        <v>3000</v>
      </c>
      <c r="F258" s="675">
        <v>0</v>
      </c>
      <c r="G258" s="675">
        <v>3000</v>
      </c>
      <c r="H258" s="675">
        <v>0</v>
      </c>
      <c r="I258" s="676">
        <v>290</v>
      </c>
      <c r="J258" s="677">
        <v>2700</v>
      </c>
      <c r="K258" s="675">
        <v>0</v>
      </c>
      <c r="L258" s="677">
        <v>0</v>
      </c>
      <c r="M258" s="445" t="s">
        <v>44</v>
      </c>
      <c r="N258" s="251" t="s">
        <v>73</v>
      </c>
      <c r="O258" s="252" t="s">
        <v>73</v>
      </c>
      <c r="P258" s="194" t="s">
        <v>47</v>
      </c>
      <c r="Q258" s="733"/>
      <c r="R258" s="734" t="s">
        <v>755</v>
      </c>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5"/>
      <c r="BT258" s="15"/>
      <c r="BU258" s="15"/>
      <c r="BV258" s="15"/>
      <c r="BW258" s="15"/>
      <c r="BX258" s="15"/>
      <c r="BY258" s="15"/>
      <c r="BZ258" s="15"/>
      <c r="CA258" s="15"/>
      <c r="CB258" s="15"/>
      <c r="CC258" s="15"/>
      <c r="CD258" s="15"/>
    </row>
    <row r="259" spans="1:82" ht="21.75" customHeight="1" thickBot="1" x14ac:dyDescent="0.25">
      <c r="A259" s="1070" t="s">
        <v>756</v>
      </c>
      <c r="B259" s="1071"/>
      <c r="C259" s="1071"/>
      <c r="D259" s="1072"/>
      <c r="E259" s="104">
        <f t="shared" ref="E259:L259" si="48">SUM(E260:E262)</f>
        <v>98412</v>
      </c>
      <c r="F259" s="107">
        <f t="shared" si="48"/>
        <v>92892</v>
      </c>
      <c r="G259" s="107">
        <f t="shared" si="48"/>
        <v>5520</v>
      </c>
      <c r="H259" s="105">
        <f t="shared" si="48"/>
        <v>0</v>
      </c>
      <c r="I259" s="106">
        <f t="shared" si="48"/>
        <v>34121</v>
      </c>
      <c r="J259" s="107">
        <f t="shared" si="48"/>
        <v>14541</v>
      </c>
      <c r="K259" s="107">
        <f t="shared" si="48"/>
        <v>3015</v>
      </c>
      <c r="L259" s="107">
        <f t="shared" si="48"/>
        <v>2062</v>
      </c>
      <c r="M259" s="108">
        <f t="shared" si="31"/>
        <v>68.391376451077946</v>
      </c>
      <c r="N259" s="109"/>
      <c r="O259" s="110"/>
      <c r="P259" s="110"/>
      <c r="Q259" s="111"/>
      <c r="R259" s="112"/>
    </row>
    <row r="260" spans="1:82" s="13" customFormat="1" ht="31.5" customHeight="1" x14ac:dyDescent="0.2">
      <c r="A260" s="335">
        <v>1017</v>
      </c>
      <c r="B260" s="149" t="s">
        <v>104</v>
      </c>
      <c r="C260" s="168" t="s">
        <v>698</v>
      </c>
      <c r="D260" s="471" t="s">
        <v>757</v>
      </c>
      <c r="E260" s="116">
        <f>SUM(F260:H260)</f>
        <v>24890</v>
      </c>
      <c r="F260" s="266">
        <v>23400</v>
      </c>
      <c r="G260" s="396">
        <v>1490</v>
      </c>
      <c r="H260" s="396">
        <v>0</v>
      </c>
      <c r="I260" s="119">
        <v>1490</v>
      </c>
      <c r="J260" s="122">
        <v>12528</v>
      </c>
      <c r="K260" s="122">
        <v>0</v>
      </c>
      <c r="L260" s="122">
        <v>0</v>
      </c>
      <c r="M260" s="445" t="s">
        <v>44</v>
      </c>
      <c r="N260" s="124" t="s">
        <v>167</v>
      </c>
      <c r="O260" s="125" t="s">
        <v>758</v>
      </c>
      <c r="P260" s="125" t="s">
        <v>759</v>
      </c>
      <c r="Q260" s="126"/>
      <c r="R260" s="173" t="s">
        <v>760</v>
      </c>
    </row>
    <row r="261" spans="1:82" s="2" customFormat="1" ht="48" customHeight="1" x14ac:dyDescent="0.2">
      <c r="A261" s="335">
        <v>2010</v>
      </c>
      <c r="B261" s="149" t="s">
        <v>50</v>
      </c>
      <c r="C261" s="168" t="s">
        <v>698</v>
      </c>
      <c r="D261" s="707" t="s">
        <v>761</v>
      </c>
      <c r="E261" s="116">
        <f>SUM(F261:H261)</f>
        <v>30995</v>
      </c>
      <c r="F261" s="708">
        <v>28601</v>
      </c>
      <c r="G261" s="708">
        <v>2394</v>
      </c>
      <c r="H261" s="708">
        <v>0</v>
      </c>
      <c r="I261" s="709">
        <v>30995</v>
      </c>
      <c r="J261" s="714">
        <v>0</v>
      </c>
      <c r="K261" s="708">
        <v>2855</v>
      </c>
      <c r="L261" s="714">
        <v>1902</v>
      </c>
      <c r="M261" s="123">
        <f t="shared" ref="M261:M266" si="49">(L261/K261)*100</f>
        <v>66.619964973730291</v>
      </c>
      <c r="N261" s="715" t="s">
        <v>167</v>
      </c>
      <c r="O261" s="545" t="s">
        <v>270</v>
      </c>
      <c r="P261" s="149" t="s">
        <v>762</v>
      </c>
      <c r="Q261" s="716"/>
      <c r="R261" s="127" t="s">
        <v>763</v>
      </c>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row>
    <row r="262" spans="1:82" s="38" customFormat="1" ht="44.25" customHeight="1" thickBot="1" x14ac:dyDescent="0.25">
      <c r="A262" s="327">
        <v>8189</v>
      </c>
      <c r="B262" s="328" t="s">
        <v>50</v>
      </c>
      <c r="C262" s="671" t="s">
        <v>698</v>
      </c>
      <c r="D262" s="735" t="s">
        <v>764</v>
      </c>
      <c r="E262" s="285">
        <f>SUM(F262:H262)</f>
        <v>42527</v>
      </c>
      <c r="F262" s="736">
        <v>40891</v>
      </c>
      <c r="G262" s="401">
        <v>1636</v>
      </c>
      <c r="H262" s="401">
        <v>0</v>
      </c>
      <c r="I262" s="331">
        <v>1636</v>
      </c>
      <c r="J262" s="737">
        <v>2013</v>
      </c>
      <c r="K262" s="737">
        <v>160</v>
      </c>
      <c r="L262" s="288">
        <v>160</v>
      </c>
      <c r="M262" s="332">
        <f t="shared" si="49"/>
        <v>100</v>
      </c>
      <c r="N262" s="291" t="s">
        <v>167</v>
      </c>
      <c r="O262" s="333" t="s">
        <v>132</v>
      </c>
      <c r="P262" s="333" t="s">
        <v>765</v>
      </c>
      <c r="Q262" s="294"/>
      <c r="R262" s="334" t="s">
        <v>766</v>
      </c>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5"/>
      <c r="BT262" s="15"/>
      <c r="BU262" s="15"/>
      <c r="BV262" s="15"/>
      <c r="BW262" s="15"/>
      <c r="BX262" s="15"/>
      <c r="BY262" s="15"/>
      <c r="BZ262" s="15"/>
      <c r="CA262" s="15"/>
      <c r="CB262" s="15"/>
      <c r="CC262" s="15"/>
      <c r="CD262" s="15"/>
    </row>
    <row r="263" spans="1:82" ht="23.25" customHeight="1" thickBot="1" x14ac:dyDescent="0.25">
      <c r="A263" s="1070" t="s">
        <v>767</v>
      </c>
      <c r="B263" s="1071"/>
      <c r="C263" s="1071"/>
      <c r="D263" s="1072"/>
      <c r="E263" s="738">
        <f t="shared" ref="E263:L263" si="50">SUM(E264:E293)</f>
        <v>77327</v>
      </c>
      <c r="F263" s="738">
        <f t="shared" si="50"/>
        <v>59130</v>
      </c>
      <c r="G263" s="738">
        <f t="shared" si="50"/>
        <v>13457</v>
      </c>
      <c r="H263" s="739">
        <f t="shared" si="50"/>
        <v>4740</v>
      </c>
      <c r="I263" s="740">
        <f t="shared" si="50"/>
        <v>75992</v>
      </c>
      <c r="J263" s="738">
        <f t="shared" si="50"/>
        <v>49910</v>
      </c>
      <c r="K263" s="738">
        <f t="shared" si="50"/>
        <v>43093</v>
      </c>
      <c r="L263" s="738">
        <f t="shared" si="50"/>
        <v>42150</v>
      </c>
      <c r="M263" s="108">
        <f t="shared" si="49"/>
        <v>97.811709558396956</v>
      </c>
      <c r="N263" s="741"/>
      <c r="O263" s="742"/>
      <c r="P263" s="110"/>
      <c r="Q263" s="111"/>
      <c r="R263" s="112"/>
    </row>
    <row r="264" spans="1:82" ht="21.75" customHeight="1" x14ac:dyDescent="0.2">
      <c r="A264" s="419">
        <v>4042</v>
      </c>
      <c r="B264" s="410"/>
      <c r="C264" s="480" t="s">
        <v>32</v>
      </c>
      <c r="D264" s="420" t="s">
        <v>768</v>
      </c>
      <c r="E264" s="386">
        <f t="shared" ref="E264:E293" si="51">SUM(F264:H264)</f>
        <v>6800</v>
      </c>
      <c r="F264" s="743">
        <v>0</v>
      </c>
      <c r="G264" s="390">
        <v>6800</v>
      </c>
      <c r="H264" s="390">
        <v>0</v>
      </c>
      <c r="I264" s="388">
        <v>6738</v>
      </c>
      <c r="J264" s="744">
        <v>2722</v>
      </c>
      <c r="K264" s="744">
        <v>2567</v>
      </c>
      <c r="L264" s="414">
        <v>2551</v>
      </c>
      <c r="M264" s="391">
        <f t="shared" si="49"/>
        <v>99.376704324113746</v>
      </c>
      <c r="N264" s="392"/>
      <c r="O264" s="393"/>
      <c r="P264" s="393" t="s">
        <v>347</v>
      </c>
      <c r="Q264" s="394"/>
      <c r="R264" s="138" t="s">
        <v>769</v>
      </c>
    </row>
    <row r="265" spans="1:82" s="13" customFormat="1" ht="32.25" customHeight="1" x14ac:dyDescent="0.2">
      <c r="A265" s="326">
        <v>4098</v>
      </c>
      <c r="B265" s="254"/>
      <c r="C265" s="259" t="s">
        <v>32</v>
      </c>
      <c r="D265" s="255" t="s">
        <v>770</v>
      </c>
      <c r="E265" s="135">
        <f t="shared" si="51"/>
        <v>744</v>
      </c>
      <c r="F265" s="256">
        <v>0</v>
      </c>
      <c r="G265" s="398">
        <v>0</v>
      </c>
      <c r="H265" s="398">
        <v>744</v>
      </c>
      <c r="I265" s="144">
        <v>744</v>
      </c>
      <c r="J265" s="136">
        <v>3500</v>
      </c>
      <c r="K265" s="136">
        <v>745</v>
      </c>
      <c r="L265" s="136">
        <v>744</v>
      </c>
      <c r="M265" s="147">
        <f t="shared" si="49"/>
        <v>99.865771812080538</v>
      </c>
      <c r="N265" s="170"/>
      <c r="O265" s="171"/>
      <c r="P265" s="171" t="s">
        <v>347</v>
      </c>
      <c r="Q265" s="172"/>
      <c r="R265" s="173" t="s">
        <v>771</v>
      </c>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row>
    <row r="266" spans="1:82" s="13" customFormat="1" ht="72" customHeight="1" x14ac:dyDescent="0.2">
      <c r="A266" s="745" t="s">
        <v>772</v>
      </c>
      <c r="B266" s="545" t="s">
        <v>41</v>
      </c>
      <c r="C266" s="168" t="s">
        <v>32</v>
      </c>
      <c r="D266" s="498" t="s">
        <v>773</v>
      </c>
      <c r="E266" s="116">
        <f t="shared" si="51"/>
        <v>6072</v>
      </c>
      <c r="F266" s="550">
        <v>5139</v>
      </c>
      <c r="G266" s="550">
        <v>527</v>
      </c>
      <c r="H266" s="550">
        <v>406</v>
      </c>
      <c r="I266" s="746">
        <v>6072</v>
      </c>
      <c r="J266" s="122">
        <v>110</v>
      </c>
      <c r="K266" s="122">
        <v>410</v>
      </c>
      <c r="L266" s="122">
        <v>410</v>
      </c>
      <c r="M266" s="123">
        <f t="shared" si="49"/>
        <v>100</v>
      </c>
      <c r="N266" s="124" t="s">
        <v>223</v>
      </c>
      <c r="O266" s="188" t="s">
        <v>774</v>
      </c>
      <c r="P266" s="125" t="s">
        <v>775</v>
      </c>
      <c r="Q266" s="126" t="s">
        <v>60</v>
      </c>
      <c r="R266" s="127" t="s">
        <v>776</v>
      </c>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row>
    <row r="267" spans="1:82" s="13" customFormat="1" ht="44.25" customHeight="1" x14ac:dyDescent="0.2">
      <c r="A267" s="745" t="s">
        <v>777</v>
      </c>
      <c r="B267" s="545" t="s">
        <v>83</v>
      </c>
      <c r="C267" s="114" t="s">
        <v>32</v>
      </c>
      <c r="D267" s="498" t="s">
        <v>778</v>
      </c>
      <c r="E267" s="190">
        <f t="shared" si="51"/>
        <v>3286</v>
      </c>
      <c r="F267" s="550">
        <v>2786</v>
      </c>
      <c r="G267" s="550">
        <v>330</v>
      </c>
      <c r="H267" s="550">
        <v>170</v>
      </c>
      <c r="I267" s="746">
        <v>3286</v>
      </c>
      <c r="J267" s="122">
        <v>170</v>
      </c>
      <c r="K267" s="122">
        <v>0</v>
      </c>
      <c r="L267" s="122">
        <v>0</v>
      </c>
      <c r="M267" s="445" t="s">
        <v>44</v>
      </c>
      <c r="N267" s="124" t="s">
        <v>376</v>
      </c>
      <c r="O267" s="188" t="s">
        <v>774</v>
      </c>
      <c r="P267" s="125" t="s">
        <v>779</v>
      </c>
      <c r="Q267" s="126" t="s">
        <v>130</v>
      </c>
      <c r="R267" s="127" t="s">
        <v>780</v>
      </c>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row>
    <row r="268" spans="1:82" s="2" customFormat="1" ht="79.5" customHeight="1" x14ac:dyDescent="0.2">
      <c r="A268" s="747" t="s">
        <v>781</v>
      </c>
      <c r="B268" s="748" t="s">
        <v>56</v>
      </c>
      <c r="C268" s="114" t="s">
        <v>32</v>
      </c>
      <c r="D268" s="211" t="s">
        <v>782</v>
      </c>
      <c r="E268" s="190">
        <f t="shared" si="51"/>
        <v>3235</v>
      </c>
      <c r="F268" s="537">
        <v>2772</v>
      </c>
      <c r="G268" s="537">
        <v>241</v>
      </c>
      <c r="H268" s="550">
        <v>222</v>
      </c>
      <c r="I268" s="746">
        <v>3235</v>
      </c>
      <c r="J268" s="122">
        <v>2221</v>
      </c>
      <c r="K268" s="122">
        <v>349</v>
      </c>
      <c r="L268" s="122">
        <v>348</v>
      </c>
      <c r="M268" s="123">
        <f>(L268/K268)*100</f>
        <v>99.713467048710598</v>
      </c>
      <c r="N268" s="124" t="s">
        <v>58</v>
      </c>
      <c r="O268" s="125" t="s">
        <v>58</v>
      </c>
      <c r="P268" s="125" t="s">
        <v>783</v>
      </c>
      <c r="Q268" s="126" t="s">
        <v>108</v>
      </c>
      <c r="R268" s="127" t="s">
        <v>784</v>
      </c>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row>
    <row r="269" spans="1:82" s="7" customFormat="1" ht="55.5" customHeight="1" x14ac:dyDescent="0.2">
      <c r="A269" s="749" t="s">
        <v>785</v>
      </c>
      <c r="B269" s="252" t="s">
        <v>50</v>
      </c>
      <c r="C269" s="195" t="s">
        <v>32</v>
      </c>
      <c r="D269" s="750" t="s">
        <v>786</v>
      </c>
      <c r="E269" s="135">
        <f t="shared" si="51"/>
        <v>4405</v>
      </c>
      <c r="F269" s="751">
        <v>3985</v>
      </c>
      <c r="G269" s="751">
        <v>215</v>
      </c>
      <c r="H269" s="751">
        <v>205</v>
      </c>
      <c r="I269" s="752">
        <v>4405</v>
      </c>
      <c r="J269" s="145">
        <v>2598</v>
      </c>
      <c r="K269" s="217">
        <v>4209</v>
      </c>
      <c r="L269" s="145">
        <v>4207</v>
      </c>
      <c r="M269" s="153">
        <f>(L269/K269)*100</f>
        <v>99.952482775005933</v>
      </c>
      <c r="N269" s="257" t="s">
        <v>787</v>
      </c>
      <c r="O269" s="502" t="s">
        <v>787</v>
      </c>
      <c r="P269" s="171" t="s">
        <v>788</v>
      </c>
      <c r="Q269" s="172" t="s">
        <v>787</v>
      </c>
      <c r="R269" s="173" t="s">
        <v>789</v>
      </c>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row>
    <row r="270" spans="1:82" s="41" customFormat="1" ht="56.25" customHeight="1" x14ac:dyDescent="0.2">
      <c r="A270" s="747" t="s">
        <v>790</v>
      </c>
      <c r="B270" s="149" t="s">
        <v>41</v>
      </c>
      <c r="C270" s="168" t="s">
        <v>32</v>
      </c>
      <c r="D270" s="276" t="s">
        <v>791</v>
      </c>
      <c r="E270" s="116">
        <f t="shared" si="51"/>
        <v>4881</v>
      </c>
      <c r="F270" s="278">
        <v>4088</v>
      </c>
      <c r="G270" s="753">
        <v>491</v>
      </c>
      <c r="H270" s="753">
        <v>302</v>
      </c>
      <c r="I270" s="754">
        <v>4881</v>
      </c>
      <c r="J270" s="122">
        <v>500</v>
      </c>
      <c r="K270" s="278">
        <v>0</v>
      </c>
      <c r="L270" s="755">
        <v>0</v>
      </c>
      <c r="M270" s="445" t="s">
        <v>44</v>
      </c>
      <c r="N270" s="124" t="s">
        <v>441</v>
      </c>
      <c r="O270" s="125" t="s">
        <v>792</v>
      </c>
      <c r="P270" s="125" t="s">
        <v>793</v>
      </c>
      <c r="Q270" s="126" t="s">
        <v>60</v>
      </c>
      <c r="R270" s="127" t="s">
        <v>794</v>
      </c>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row>
    <row r="271" spans="1:82" s="18" customFormat="1" ht="71.25" x14ac:dyDescent="0.2">
      <c r="A271" s="747" t="s">
        <v>795</v>
      </c>
      <c r="B271" s="149" t="s">
        <v>50</v>
      </c>
      <c r="C271" s="168" t="s">
        <v>32</v>
      </c>
      <c r="D271" s="276" t="s">
        <v>796</v>
      </c>
      <c r="E271" s="116">
        <f t="shared" si="51"/>
        <v>1506</v>
      </c>
      <c r="F271" s="278">
        <v>1206</v>
      </c>
      <c r="G271" s="753">
        <v>182</v>
      </c>
      <c r="H271" s="753">
        <v>118</v>
      </c>
      <c r="I271" s="754">
        <v>1506</v>
      </c>
      <c r="J271" s="122">
        <v>1237</v>
      </c>
      <c r="K271" s="278">
        <v>1327</v>
      </c>
      <c r="L271" s="755">
        <v>1324</v>
      </c>
      <c r="M271" s="123">
        <f t="shared" ref="M271:M328" si="52">(L271/K271)*100</f>
        <v>99.773926149208748</v>
      </c>
      <c r="N271" s="124" t="s">
        <v>492</v>
      </c>
      <c r="O271" s="125" t="s">
        <v>792</v>
      </c>
      <c r="P271" s="125" t="s">
        <v>131</v>
      </c>
      <c r="Q271" s="126" t="s">
        <v>132</v>
      </c>
      <c r="R271" s="127" t="s">
        <v>797</v>
      </c>
    </row>
    <row r="272" spans="1:82" s="41" customFormat="1" ht="84" customHeight="1" x14ac:dyDescent="0.2">
      <c r="A272" s="756" t="s">
        <v>798</v>
      </c>
      <c r="B272" s="254" t="s">
        <v>83</v>
      </c>
      <c r="C272" s="259" t="s">
        <v>32</v>
      </c>
      <c r="D272" s="272" t="s">
        <v>799</v>
      </c>
      <c r="E272" s="135">
        <f t="shared" si="51"/>
        <v>4328</v>
      </c>
      <c r="F272" s="345">
        <v>3764</v>
      </c>
      <c r="G272" s="757">
        <v>347</v>
      </c>
      <c r="H272" s="757">
        <v>217</v>
      </c>
      <c r="I272" s="758">
        <v>4328</v>
      </c>
      <c r="J272" s="136">
        <v>3150</v>
      </c>
      <c r="K272" s="345">
        <v>3981</v>
      </c>
      <c r="L272" s="759">
        <v>3981</v>
      </c>
      <c r="M272" s="153">
        <f t="shared" si="52"/>
        <v>100</v>
      </c>
      <c r="N272" s="170" t="s">
        <v>320</v>
      </c>
      <c r="O272" s="171" t="s">
        <v>792</v>
      </c>
      <c r="P272" s="171" t="s">
        <v>228</v>
      </c>
      <c r="Q272" s="172" t="s">
        <v>119</v>
      </c>
      <c r="R272" s="173" t="s">
        <v>800</v>
      </c>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row>
    <row r="273" spans="1:70" s="26" customFormat="1" ht="30" customHeight="1" x14ac:dyDescent="0.2">
      <c r="A273" s="756" t="s">
        <v>801</v>
      </c>
      <c r="B273" s="254" t="s">
        <v>256</v>
      </c>
      <c r="C273" s="259" t="s">
        <v>32</v>
      </c>
      <c r="D273" s="272" t="s">
        <v>802</v>
      </c>
      <c r="E273" s="135">
        <f t="shared" si="51"/>
        <v>4147</v>
      </c>
      <c r="F273" s="345">
        <v>3425</v>
      </c>
      <c r="G273" s="757">
        <v>398</v>
      </c>
      <c r="H273" s="757">
        <v>324</v>
      </c>
      <c r="I273" s="758">
        <v>4147</v>
      </c>
      <c r="J273" s="136">
        <v>90</v>
      </c>
      <c r="K273" s="345">
        <v>105</v>
      </c>
      <c r="L273" s="759">
        <v>104</v>
      </c>
      <c r="M273" s="153">
        <f t="shared" si="52"/>
        <v>99.047619047619051</v>
      </c>
      <c r="N273" s="170" t="s">
        <v>505</v>
      </c>
      <c r="O273" s="171" t="s">
        <v>792</v>
      </c>
      <c r="P273" s="171" t="s">
        <v>803</v>
      </c>
      <c r="Q273" s="172" t="s">
        <v>60</v>
      </c>
      <c r="R273" s="173" t="s">
        <v>804</v>
      </c>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row>
    <row r="274" spans="1:70" s="26" customFormat="1" ht="49.5" customHeight="1" x14ac:dyDescent="0.2">
      <c r="A274" s="756" t="s">
        <v>805</v>
      </c>
      <c r="B274" s="254" t="s">
        <v>83</v>
      </c>
      <c r="C274" s="259" t="s">
        <v>32</v>
      </c>
      <c r="D274" s="272" t="s">
        <v>806</v>
      </c>
      <c r="E274" s="135">
        <f t="shared" si="51"/>
        <v>4548</v>
      </c>
      <c r="F274" s="345">
        <v>3808</v>
      </c>
      <c r="G274" s="757">
        <v>386</v>
      </c>
      <c r="H274" s="757">
        <v>354</v>
      </c>
      <c r="I274" s="758">
        <v>4548</v>
      </c>
      <c r="J274" s="136">
        <v>4646</v>
      </c>
      <c r="K274" s="345">
        <v>4116</v>
      </c>
      <c r="L274" s="759">
        <v>4109</v>
      </c>
      <c r="M274" s="147">
        <f t="shared" si="52"/>
        <v>99.829931972789126</v>
      </c>
      <c r="N274" s="170" t="s">
        <v>239</v>
      </c>
      <c r="O274" s="171" t="s">
        <v>792</v>
      </c>
      <c r="P274" s="171" t="s">
        <v>807</v>
      </c>
      <c r="Q274" s="172" t="s">
        <v>81</v>
      </c>
      <c r="R274" s="173" t="s">
        <v>808</v>
      </c>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row>
    <row r="275" spans="1:70" s="41" customFormat="1" ht="70.5" customHeight="1" x14ac:dyDescent="0.2">
      <c r="A275" s="756" t="s">
        <v>809</v>
      </c>
      <c r="B275" s="254" t="s">
        <v>256</v>
      </c>
      <c r="C275" s="259" t="s">
        <v>32</v>
      </c>
      <c r="D275" s="366" t="s">
        <v>810</v>
      </c>
      <c r="E275" s="135">
        <f t="shared" si="51"/>
        <v>275</v>
      </c>
      <c r="F275" s="345">
        <v>158</v>
      </c>
      <c r="G275" s="757">
        <v>83</v>
      </c>
      <c r="H275" s="757">
        <v>34</v>
      </c>
      <c r="I275" s="758">
        <v>275</v>
      </c>
      <c r="J275" s="136">
        <v>191</v>
      </c>
      <c r="K275" s="345">
        <v>191</v>
      </c>
      <c r="L275" s="759">
        <v>191</v>
      </c>
      <c r="M275" s="147">
        <f t="shared" si="52"/>
        <v>100</v>
      </c>
      <c r="N275" s="170" t="s">
        <v>79</v>
      </c>
      <c r="O275" s="171" t="s">
        <v>792</v>
      </c>
      <c r="P275" s="171" t="s">
        <v>811</v>
      </c>
      <c r="Q275" s="172" t="s">
        <v>118</v>
      </c>
      <c r="R275" s="127" t="s">
        <v>812</v>
      </c>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row>
    <row r="276" spans="1:70" s="26" customFormat="1" ht="68.25" customHeight="1" x14ac:dyDescent="0.2">
      <c r="A276" s="756" t="s">
        <v>813</v>
      </c>
      <c r="B276" s="254" t="s">
        <v>256</v>
      </c>
      <c r="C276" s="259" t="s">
        <v>32</v>
      </c>
      <c r="D276" s="366" t="s">
        <v>814</v>
      </c>
      <c r="E276" s="135">
        <f t="shared" si="51"/>
        <v>380</v>
      </c>
      <c r="F276" s="345">
        <v>240</v>
      </c>
      <c r="G276" s="757">
        <v>101</v>
      </c>
      <c r="H276" s="757">
        <v>39</v>
      </c>
      <c r="I276" s="758">
        <v>380</v>
      </c>
      <c r="J276" s="136">
        <v>310</v>
      </c>
      <c r="K276" s="345">
        <v>280</v>
      </c>
      <c r="L276" s="759">
        <v>279</v>
      </c>
      <c r="M276" s="147">
        <f t="shared" si="52"/>
        <v>99.642857142857139</v>
      </c>
      <c r="N276" s="170" t="s">
        <v>589</v>
      </c>
      <c r="O276" s="171" t="s">
        <v>792</v>
      </c>
      <c r="P276" s="171" t="s">
        <v>815</v>
      </c>
      <c r="Q276" s="172" t="s">
        <v>108</v>
      </c>
      <c r="R276" s="173" t="s">
        <v>816</v>
      </c>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row>
    <row r="277" spans="1:70" s="42" customFormat="1" ht="59.25" customHeight="1" x14ac:dyDescent="0.2">
      <c r="A277" s="760" t="s">
        <v>817</v>
      </c>
      <c r="B277" s="254" t="s">
        <v>256</v>
      </c>
      <c r="C277" s="195" t="s">
        <v>32</v>
      </c>
      <c r="D277" s="366" t="s">
        <v>818</v>
      </c>
      <c r="E277" s="135">
        <f t="shared" si="51"/>
        <v>626</v>
      </c>
      <c r="F277" s="345">
        <v>457</v>
      </c>
      <c r="G277" s="757">
        <v>122</v>
      </c>
      <c r="H277" s="757">
        <v>47</v>
      </c>
      <c r="I277" s="758">
        <v>626</v>
      </c>
      <c r="J277" s="136">
        <v>525</v>
      </c>
      <c r="K277" s="345">
        <v>525</v>
      </c>
      <c r="L277" s="759">
        <v>476</v>
      </c>
      <c r="M277" s="147">
        <f t="shared" si="52"/>
        <v>90.666666666666657</v>
      </c>
      <c r="N277" s="170" t="s">
        <v>63</v>
      </c>
      <c r="O277" s="171" t="s">
        <v>792</v>
      </c>
      <c r="P277" s="171" t="s">
        <v>819</v>
      </c>
      <c r="Q277" s="172" t="s">
        <v>108</v>
      </c>
      <c r="R277" s="173" t="s">
        <v>820</v>
      </c>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row>
    <row r="278" spans="1:70" s="18" customFormat="1" ht="72" customHeight="1" x14ac:dyDescent="0.2">
      <c r="A278" s="760" t="s">
        <v>821</v>
      </c>
      <c r="B278" s="254" t="s">
        <v>41</v>
      </c>
      <c r="C278" s="195" t="s">
        <v>32</v>
      </c>
      <c r="D278" s="368" t="s">
        <v>822</v>
      </c>
      <c r="E278" s="135">
        <f t="shared" si="51"/>
        <v>5294</v>
      </c>
      <c r="F278" s="345">
        <v>4828</v>
      </c>
      <c r="G278" s="757">
        <v>466</v>
      </c>
      <c r="H278" s="757">
        <v>0</v>
      </c>
      <c r="I278" s="758">
        <v>5294</v>
      </c>
      <c r="J278" s="136">
        <v>6000</v>
      </c>
      <c r="K278" s="345">
        <v>4620</v>
      </c>
      <c r="L278" s="759">
        <v>4614</v>
      </c>
      <c r="M278" s="147">
        <f t="shared" si="52"/>
        <v>99.870129870129873</v>
      </c>
      <c r="N278" s="257" t="s">
        <v>227</v>
      </c>
      <c r="O278" s="171" t="s">
        <v>792</v>
      </c>
      <c r="P278" s="230" t="s">
        <v>823</v>
      </c>
      <c r="Q278" s="172" t="s">
        <v>213</v>
      </c>
      <c r="R278" s="173" t="s">
        <v>824</v>
      </c>
    </row>
    <row r="279" spans="1:70" s="18" customFormat="1" ht="57" x14ac:dyDescent="0.2">
      <c r="A279" s="760" t="s">
        <v>825</v>
      </c>
      <c r="B279" s="254" t="s">
        <v>41</v>
      </c>
      <c r="C279" s="195" t="s">
        <v>32</v>
      </c>
      <c r="D279" s="366" t="s">
        <v>826</v>
      </c>
      <c r="E279" s="135">
        <f t="shared" si="51"/>
        <v>4954</v>
      </c>
      <c r="F279" s="345">
        <v>4158</v>
      </c>
      <c r="G279" s="757">
        <v>522</v>
      </c>
      <c r="H279" s="757">
        <v>274</v>
      </c>
      <c r="I279" s="758">
        <v>4954</v>
      </c>
      <c r="J279" s="136">
        <v>5000</v>
      </c>
      <c r="K279" s="345">
        <v>4016</v>
      </c>
      <c r="L279" s="759">
        <v>3956</v>
      </c>
      <c r="M279" s="147">
        <f t="shared" si="52"/>
        <v>98.505976095617527</v>
      </c>
      <c r="N279" s="170" t="s">
        <v>251</v>
      </c>
      <c r="O279" s="171" t="s">
        <v>792</v>
      </c>
      <c r="P279" s="171" t="s">
        <v>827</v>
      </c>
      <c r="Q279" s="172" t="s">
        <v>81</v>
      </c>
      <c r="R279" s="173" t="s">
        <v>828</v>
      </c>
    </row>
    <row r="280" spans="1:70" s="18" customFormat="1" ht="71.25" x14ac:dyDescent="0.2">
      <c r="A280" s="761" t="s">
        <v>829</v>
      </c>
      <c r="B280" s="762" t="s">
        <v>41</v>
      </c>
      <c r="C280" s="725" t="s">
        <v>32</v>
      </c>
      <c r="D280" s="763" t="s">
        <v>830</v>
      </c>
      <c r="E280" s="135">
        <f t="shared" si="51"/>
        <v>4837</v>
      </c>
      <c r="F280" s="687">
        <v>4364</v>
      </c>
      <c r="G280" s="764">
        <v>473</v>
      </c>
      <c r="H280" s="764">
        <v>0</v>
      </c>
      <c r="I280" s="765">
        <v>4364</v>
      </c>
      <c r="J280" s="686">
        <v>5500</v>
      </c>
      <c r="K280" s="687">
        <v>4600</v>
      </c>
      <c r="L280" s="766">
        <v>4190</v>
      </c>
      <c r="M280" s="767">
        <f t="shared" si="52"/>
        <v>91.086956521739125</v>
      </c>
      <c r="N280" s="170" t="s">
        <v>381</v>
      </c>
      <c r="O280" s="171" t="s">
        <v>792</v>
      </c>
      <c r="P280" s="171" t="s">
        <v>831</v>
      </c>
      <c r="Q280" s="172" t="s">
        <v>213</v>
      </c>
      <c r="R280" s="173" t="s">
        <v>832</v>
      </c>
    </row>
    <row r="281" spans="1:70" s="18" customFormat="1" ht="42" customHeight="1" x14ac:dyDescent="0.2">
      <c r="A281" s="760" t="s">
        <v>833</v>
      </c>
      <c r="B281" s="254" t="s">
        <v>41</v>
      </c>
      <c r="C281" s="195" t="s">
        <v>32</v>
      </c>
      <c r="D281" s="366" t="s">
        <v>834</v>
      </c>
      <c r="E281" s="135">
        <f t="shared" si="51"/>
        <v>4891</v>
      </c>
      <c r="F281" s="345">
        <v>4093</v>
      </c>
      <c r="G281" s="757">
        <v>528</v>
      </c>
      <c r="H281" s="757">
        <v>270</v>
      </c>
      <c r="I281" s="758">
        <v>4891</v>
      </c>
      <c r="J281" s="136">
        <v>5000</v>
      </c>
      <c r="K281" s="345">
        <v>4370</v>
      </c>
      <c r="L281" s="759">
        <v>4363</v>
      </c>
      <c r="M281" s="147">
        <f t="shared" si="52"/>
        <v>99.839816933638446</v>
      </c>
      <c r="N281" s="170" t="s">
        <v>223</v>
      </c>
      <c r="O281" s="171" t="s">
        <v>792</v>
      </c>
      <c r="P281" s="171" t="s">
        <v>835</v>
      </c>
      <c r="Q281" s="172" t="s">
        <v>81</v>
      </c>
      <c r="R281" s="173" t="s">
        <v>836</v>
      </c>
    </row>
    <row r="282" spans="1:70" s="18" customFormat="1" ht="42" customHeight="1" x14ac:dyDescent="0.2">
      <c r="A282" s="761" t="s">
        <v>837</v>
      </c>
      <c r="B282" s="762" t="s">
        <v>183</v>
      </c>
      <c r="C282" s="768" t="s">
        <v>32</v>
      </c>
      <c r="D282" s="769" t="s">
        <v>838</v>
      </c>
      <c r="E282" s="135">
        <f t="shared" si="51"/>
        <v>213</v>
      </c>
      <c r="F282" s="687">
        <v>121</v>
      </c>
      <c r="G282" s="764">
        <v>64</v>
      </c>
      <c r="H282" s="764">
        <v>28</v>
      </c>
      <c r="I282" s="765">
        <v>213</v>
      </c>
      <c r="J282" s="686">
        <v>150</v>
      </c>
      <c r="K282" s="687">
        <v>150</v>
      </c>
      <c r="L282" s="766">
        <v>149</v>
      </c>
      <c r="M282" s="147">
        <f t="shared" si="52"/>
        <v>99.333333333333329</v>
      </c>
      <c r="N282" s="170" t="s">
        <v>390</v>
      </c>
      <c r="O282" s="171" t="s">
        <v>792</v>
      </c>
      <c r="P282" s="171" t="s">
        <v>839</v>
      </c>
      <c r="Q282" s="172" t="s">
        <v>108</v>
      </c>
      <c r="R282" s="173" t="s">
        <v>840</v>
      </c>
    </row>
    <row r="283" spans="1:70" s="41" customFormat="1" ht="42" customHeight="1" x14ac:dyDescent="0.2">
      <c r="A283" s="760" t="s">
        <v>841</v>
      </c>
      <c r="B283" s="254" t="s">
        <v>96</v>
      </c>
      <c r="C283" s="195" t="s">
        <v>32</v>
      </c>
      <c r="D283" s="368" t="s">
        <v>842</v>
      </c>
      <c r="E283" s="135">
        <f t="shared" si="51"/>
        <v>606</v>
      </c>
      <c r="F283" s="345">
        <v>449</v>
      </c>
      <c r="G283" s="757">
        <v>46</v>
      </c>
      <c r="H283" s="757">
        <v>111</v>
      </c>
      <c r="I283" s="758">
        <v>606</v>
      </c>
      <c r="J283" s="136">
        <v>520</v>
      </c>
      <c r="K283" s="345">
        <v>562</v>
      </c>
      <c r="L283" s="759">
        <v>562</v>
      </c>
      <c r="M283" s="147">
        <f t="shared" si="52"/>
        <v>100</v>
      </c>
      <c r="N283" s="170" t="s">
        <v>579</v>
      </c>
      <c r="O283" s="171" t="s">
        <v>792</v>
      </c>
      <c r="P283" s="171" t="s">
        <v>843</v>
      </c>
      <c r="Q283" s="172" t="s">
        <v>132</v>
      </c>
      <c r="R283" s="173" t="s">
        <v>844</v>
      </c>
    </row>
    <row r="284" spans="1:70" s="41" customFormat="1" ht="71.25" x14ac:dyDescent="0.2">
      <c r="A284" s="745" t="s">
        <v>845</v>
      </c>
      <c r="B284" s="149" t="s">
        <v>50</v>
      </c>
      <c r="C284" s="114" t="s">
        <v>32</v>
      </c>
      <c r="D284" s="770" t="s">
        <v>846</v>
      </c>
      <c r="E284" s="116">
        <f t="shared" si="51"/>
        <v>2619</v>
      </c>
      <c r="F284" s="278">
        <v>2269</v>
      </c>
      <c r="G284" s="753">
        <v>237</v>
      </c>
      <c r="H284" s="753">
        <v>113</v>
      </c>
      <c r="I284" s="754">
        <v>2619</v>
      </c>
      <c r="J284" s="122">
        <v>1700</v>
      </c>
      <c r="K284" s="278">
        <v>2396</v>
      </c>
      <c r="L284" s="755">
        <v>2152</v>
      </c>
      <c r="M284" s="253">
        <f t="shared" si="52"/>
        <v>89.816360601001662</v>
      </c>
      <c r="N284" s="124" t="s">
        <v>117</v>
      </c>
      <c r="O284" s="125" t="s">
        <v>792</v>
      </c>
      <c r="P284" s="125" t="s">
        <v>847</v>
      </c>
      <c r="Q284" s="126" t="s">
        <v>119</v>
      </c>
      <c r="R284" s="127" t="s">
        <v>848</v>
      </c>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row>
    <row r="285" spans="1:70" s="18" customFormat="1" ht="42.75" x14ac:dyDescent="0.2">
      <c r="A285" s="771" t="s">
        <v>849</v>
      </c>
      <c r="B285" s="680" t="s">
        <v>183</v>
      </c>
      <c r="C285" s="725" t="s">
        <v>32</v>
      </c>
      <c r="D285" s="763" t="s">
        <v>850</v>
      </c>
      <c r="E285" s="116">
        <f t="shared" si="51"/>
        <v>1004</v>
      </c>
      <c r="F285" s="684">
        <v>838</v>
      </c>
      <c r="G285" s="772">
        <v>53</v>
      </c>
      <c r="H285" s="772">
        <v>113</v>
      </c>
      <c r="I285" s="773">
        <v>1004</v>
      </c>
      <c r="J285" s="774">
        <v>1000</v>
      </c>
      <c r="K285" s="684">
        <v>975</v>
      </c>
      <c r="L285" s="775">
        <v>947</v>
      </c>
      <c r="M285" s="776">
        <f t="shared" si="52"/>
        <v>97.128205128205124</v>
      </c>
      <c r="N285" s="777" t="s">
        <v>117</v>
      </c>
      <c r="O285" s="125" t="s">
        <v>792</v>
      </c>
      <c r="P285" s="125" t="s">
        <v>851</v>
      </c>
      <c r="Q285" s="126" t="s">
        <v>81</v>
      </c>
      <c r="R285" s="127" t="s">
        <v>852</v>
      </c>
    </row>
    <row r="286" spans="1:70" s="41" customFormat="1" ht="81.75" customHeight="1" x14ac:dyDescent="0.2">
      <c r="A286" s="760" t="s">
        <v>853</v>
      </c>
      <c r="B286" s="254" t="s">
        <v>256</v>
      </c>
      <c r="C286" s="195" t="s">
        <v>32</v>
      </c>
      <c r="D286" s="368" t="s">
        <v>854</v>
      </c>
      <c r="E286" s="135">
        <f t="shared" si="51"/>
        <v>501</v>
      </c>
      <c r="F286" s="345">
        <v>362</v>
      </c>
      <c r="G286" s="757">
        <v>83</v>
      </c>
      <c r="H286" s="757">
        <v>56</v>
      </c>
      <c r="I286" s="758">
        <v>501</v>
      </c>
      <c r="J286" s="136">
        <v>510</v>
      </c>
      <c r="K286" s="345">
        <v>170</v>
      </c>
      <c r="L286" s="759">
        <v>124</v>
      </c>
      <c r="M286" s="147">
        <f t="shared" si="52"/>
        <v>72.941176470588232</v>
      </c>
      <c r="N286" s="170" t="s">
        <v>122</v>
      </c>
      <c r="O286" s="171" t="s">
        <v>792</v>
      </c>
      <c r="P286" s="171" t="s">
        <v>855</v>
      </c>
      <c r="Q286" s="172" t="s">
        <v>213</v>
      </c>
      <c r="R286" s="173" t="s">
        <v>856</v>
      </c>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row>
    <row r="287" spans="1:70" s="18" customFormat="1" ht="30" customHeight="1" x14ac:dyDescent="0.2">
      <c r="A287" s="771" t="s">
        <v>857</v>
      </c>
      <c r="B287" s="680" t="s">
        <v>237</v>
      </c>
      <c r="C287" s="725" t="s">
        <v>32</v>
      </c>
      <c r="D287" s="763" t="s">
        <v>858</v>
      </c>
      <c r="E287" s="116">
        <f t="shared" si="51"/>
        <v>194</v>
      </c>
      <c r="F287" s="684">
        <v>120</v>
      </c>
      <c r="G287" s="772">
        <v>39</v>
      </c>
      <c r="H287" s="772">
        <v>35</v>
      </c>
      <c r="I287" s="773">
        <v>194</v>
      </c>
      <c r="J287" s="774">
        <v>170</v>
      </c>
      <c r="K287" s="684">
        <v>155</v>
      </c>
      <c r="L287" s="775">
        <v>154</v>
      </c>
      <c r="M287" s="776">
        <f t="shared" si="52"/>
        <v>99.354838709677423</v>
      </c>
      <c r="N287" s="777" t="s">
        <v>117</v>
      </c>
      <c r="O287" s="125" t="s">
        <v>792</v>
      </c>
      <c r="P287" s="125" t="s">
        <v>859</v>
      </c>
      <c r="Q287" s="126" t="s">
        <v>122</v>
      </c>
      <c r="R287" s="127" t="s">
        <v>860</v>
      </c>
    </row>
    <row r="288" spans="1:70" s="18" customFormat="1" ht="44.25" customHeight="1" x14ac:dyDescent="0.2">
      <c r="A288" s="760" t="s">
        <v>861</v>
      </c>
      <c r="B288" s="254" t="s">
        <v>50</v>
      </c>
      <c r="C288" s="195" t="s">
        <v>32</v>
      </c>
      <c r="D288" s="377" t="s">
        <v>862</v>
      </c>
      <c r="E288" s="135">
        <f t="shared" si="51"/>
        <v>432</v>
      </c>
      <c r="F288" s="345">
        <v>310</v>
      </c>
      <c r="G288" s="757">
        <v>52</v>
      </c>
      <c r="H288" s="757">
        <v>70</v>
      </c>
      <c r="I288" s="758">
        <v>432</v>
      </c>
      <c r="J288" s="136">
        <v>390</v>
      </c>
      <c r="K288" s="345">
        <v>380</v>
      </c>
      <c r="L288" s="759">
        <v>380</v>
      </c>
      <c r="M288" s="147">
        <f t="shared" si="52"/>
        <v>100</v>
      </c>
      <c r="N288" s="170" t="s">
        <v>117</v>
      </c>
      <c r="O288" s="171" t="s">
        <v>792</v>
      </c>
      <c r="P288" s="171" t="s">
        <v>839</v>
      </c>
      <c r="Q288" s="172" t="s">
        <v>108</v>
      </c>
      <c r="R288" s="173" t="s">
        <v>863</v>
      </c>
    </row>
    <row r="289" spans="1:70" s="41" customFormat="1" ht="69.75" customHeight="1" x14ac:dyDescent="0.2">
      <c r="A289" s="760" t="s">
        <v>864</v>
      </c>
      <c r="B289" s="254" t="s">
        <v>50</v>
      </c>
      <c r="C289" s="195" t="s">
        <v>32</v>
      </c>
      <c r="D289" s="377" t="s">
        <v>865</v>
      </c>
      <c r="E289" s="135">
        <f t="shared" si="51"/>
        <v>1837</v>
      </c>
      <c r="F289" s="345">
        <v>1580</v>
      </c>
      <c r="G289" s="757">
        <v>148</v>
      </c>
      <c r="H289" s="757">
        <v>109</v>
      </c>
      <c r="I289" s="758">
        <v>1837</v>
      </c>
      <c r="J289" s="136">
        <v>2000</v>
      </c>
      <c r="K289" s="345">
        <v>396</v>
      </c>
      <c r="L289" s="759">
        <v>391</v>
      </c>
      <c r="M289" s="147">
        <f t="shared" si="52"/>
        <v>98.73737373737373</v>
      </c>
      <c r="N289" s="170" t="s">
        <v>239</v>
      </c>
      <c r="O289" s="171" t="s">
        <v>792</v>
      </c>
      <c r="P289" s="171" t="s">
        <v>866</v>
      </c>
      <c r="Q289" s="172" t="s">
        <v>234</v>
      </c>
      <c r="R289" s="173" t="s">
        <v>867</v>
      </c>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row>
    <row r="290" spans="1:70" s="41" customFormat="1" ht="44.25" customHeight="1" x14ac:dyDescent="0.2">
      <c r="A290" s="760" t="s">
        <v>868</v>
      </c>
      <c r="B290" s="254" t="s">
        <v>50</v>
      </c>
      <c r="C290" s="195" t="s">
        <v>32</v>
      </c>
      <c r="D290" s="377" t="s">
        <v>869</v>
      </c>
      <c r="E290" s="135">
        <f t="shared" si="51"/>
        <v>284</v>
      </c>
      <c r="F290" s="345">
        <v>163</v>
      </c>
      <c r="G290" s="757">
        <v>87</v>
      </c>
      <c r="H290" s="757">
        <v>34</v>
      </c>
      <c r="I290" s="758">
        <v>284</v>
      </c>
      <c r="J290" s="136">
        <v>0</v>
      </c>
      <c r="K290" s="345">
        <v>250</v>
      </c>
      <c r="L290" s="759">
        <v>197</v>
      </c>
      <c r="M290" s="147">
        <f t="shared" si="52"/>
        <v>78.8</v>
      </c>
      <c r="N290" s="170" t="s">
        <v>787</v>
      </c>
      <c r="O290" s="171" t="s">
        <v>870</v>
      </c>
      <c r="P290" s="171" t="s">
        <v>851</v>
      </c>
      <c r="Q290" s="172" t="s">
        <v>787</v>
      </c>
      <c r="R290" s="173" t="s">
        <v>871</v>
      </c>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row>
    <row r="291" spans="1:70" s="26" customFormat="1" ht="56.25" customHeight="1" x14ac:dyDescent="0.2">
      <c r="A291" s="923" t="s">
        <v>872</v>
      </c>
      <c r="B291" s="924" t="s">
        <v>50</v>
      </c>
      <c r="C291" s="195" t="s">
        <v>32</v>
      </c>
      <c r="D291" s="925" t="s">
        <v>873</v>
      </c>
      <c r="E291" s="135">
        <f t="shared" si="51"/>
        <v>2705</v>
      </c>
      <c r="F291" s="345">
        <v>2290</v>
      </c>
      <c r="G291" s="757">
        <v>166</v>
      </c>
      <c r="H291" s="757">
        <v>249</v>
      </c>
      <c r="I291" s="758">
        <v>2705</v>
      </c>
      <c r="J291" s="136">
        <v>0</v>
      </c>
      <c r="K291" s="345">
        <v>1168</v>
      </c>
      <c r="L291" s="759">
        <v>1167</v>
      </c>
      <c r="M291" s="147">
        <f t="shared" si="52"/>
        <v>99.914383561643831</v>
      </c>
      <c r="N291" s="170" t="s">
        <v>239</v>
      </c>
      <c r="O291" s="171" t="s">
        <v>792</v>
      </c>
      <c r="P291" s="171" t="s">
        <v>212</v>
      </c>
      <c r="Q291" s="172" t="s">
        <v>234</v>
      </c>
      <c r="R291" s="173" t="s">
        <v>874</v>
      </c>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row>
    <row r="292" spans="1:70" s="41" customFormat="1" ht="59.25" customHeight="1" x14ac:dyDescent="0.2">
      <c r="A292" s="923" t="s">
        <v>875</v>
      </c>
      <c r="B292" s="924" t="s">
        <v>164</v>
      </c>
      <c r="C292" s="259" t="s">
        <v>32</v>
      </c>
      <c r="D292" s="397" t="s">
        <v>876</v>
      </c>
      <c r="E292" s="135">
        <f t="shared" si="51"/>
        <v>728</v>
      </c>
      <c r="F292" s="345">
        <v>557</v>
      </c>
      <c r="G292" s="757">
        <v>75</v>
      </c>
      <c r="H292" s="757">
        <v>96</v>
      </c>
      <c r="I292" s="758">
        <v>728</v>
      </c>
      <c r="J292" s="136">
        <v>0</v>
      </c>
      <c r="K292" s="345">
        <v>29</v>
      </c>
      <c r="L292" s="759">
        <v>29</v>
      </c>
      <c r="M292" s="147">
        <f t="shared" si="52"/>
        <v>100</v>
      </c>
      <c r="N292" s="170" t="s">
        <v>579</v>
      </c>
      <c r="O292" s="171" t="s">
        <v>792</v>
      </c>
      <c r="P292" s="171" t="s">
        <v>877</v>
      </c>
      <c r="Q292" s="172" t="s">
        <v>234</v>
      </c>
      <c r="R292" s="173" t="s">
        <v>878</v>
      </c>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row>
    <row r="293" spans="1:70" s="44" customFormat="1" ht="30.75" customHeight="1" thickBot="1" x14ac:dyDescent="0.25">
      <c r="A293" s="778" t="s">
        <v>879</v>
      </c>
      <c r="B293" s="779" t="s">
        <v>164</v>
      </c>
      <c r="C293" s="495" t="s">
        <v>32</v>
      </c>
      <c r="D293" s="780" t="s">
        <v>880</v>
      </c>
      <c r="E293" s="369">
        <f t="shared" si="51"/>
        <v>995</v>
      </c>
      <c r="F293" s="371">
        <v>800</v>
      </c>
      <c r="G293" s="635">
        <v>195</v>
      </c>
      <c r="H293" s="635"/>
      <c r="I293" s="636">
        <v>195</v>
      </c>
      <c r="J293" s="370">
        <v>0</v>
      </c>
      <c r="K293" s="371">
        <v>51</v>
      </c>
      <c r="L293" s="637">
        <v>51</v>
      </c>
      <c r="M293" s="507">
        <f t="shared" si="52"/>
        <v>100</v>
      </c>
      <c r="N293" s="382" t="s">
        <v>544</v>
      </c>
      <c r="O293" s="374" t="s">
        <v>881</v>
      </c>
      <c r="P293" s="374" t="s">
        <v>882</v>
      </c>
      <c r="Q293" s="243" t="s">
        <v>234</v>
      </c>
      <c r="R293" s="244" t="s">
        <v>883</v>
      </c>
      <c r="S293" s="43"/>
      <c r="T293" s="43"/>
      <c r="U293" s="43"/>
      <c r="V293" s="43"/>
      <c r="W293" s="43"/>
      <c r="X293" s="43"/>
      <c r="Y293" s="43"/>
      <c r="Z293" s="43"/>
      <c r="AA293" s="43"/>
      <c r="AB293" s="43"/>
      <c r="AC293" s="43"/>
      <c r="AD293" s="43"/>
      <c r="AE293" s="43"/>
      <c r="AF293" s="43"/>
      <c r="AG293" s="43"/>
      <c r="AH293" s="43"/>
      <c r="AI293" s="43"/>
      <c r="AJ293" s="43"/>
      <c r="AK293" s="43"/>
      <c r="AL293" s="43"/>
      <c r="AM293" s="43"/>
      <c r="AN293" s="43"/>
      <c r="AO293" s="43"/>
      <c r="AP293" s="43"/>
      <c r="AQ293" s="43"/>
      <c r="AR293" s="43"/>
      <c r="AS293" s="43"/>
      <c r="AT293" s="43"/>
      <c r="AU293" s="43"/>
      <c r="AV293" s="43"/>
      <c r="AW293" s="43"/>
      <c r="AX293" s="43"/>
      <c r="AY293" s="43"/>
      <c r="AZ293" s="43"/>
      <c r="BA293" s="43"/>
      <c r="BB293" s="43"/>
      <c r="BC293" s="43"/>
      <c r="BD293" s="43"/>
      <c r="BE293" s="43"/>
      <c r="BF293" s="43"/>
      <c r="BG293" s="43"/>
      <c r="BH293" s="43"/>
      <c r="BI293" s="43"/>
      <c r="BJ293" s="43"/>
      <c r="BK293" s="43"/>
      <c r="BL293" s="43"/>
      <c r="BM293" s="43"/>
      <c r="BN293" s="43"/>
      <c r="BO293" s="43"/>
      <c r="BP293" s="43"/>
      <c r="BQ293" s="43"/>
      <c r="BR293" s="43"/>
    </row>
    <row r="294" spans="1:70" s="1" customFormat="1" ht="24.75" customHeight="1" thickBot="1" x14ac:dyDescent="0.25">
      <c r="A294" s="1070" t="s">
        <v>884</v>
      </c>
      <c r="B294" s="1071"/>
      <c r="C294" s="1071"/>
      <c r="D294" s="1072"/>
      <c r="E294" s="781" t="e">
        <f t="shared" ref="E294:L294" si="53">SUM(E295:E302)</f>
        <v>#REF!</v>
      </c>
      <c r="F294" s="739">
        <f t="shared" si="53"/>
        <v>2816179</v>
      </c>
      <c r="G294" s="739" t="e">
        <f t="shared" si="53"/>
        <v>#REF!</v>
      </c>
      <c r="H294" s="739">
        <f t="shared" si="53"/>
        <v>4727.7</v>
      </c>
      <c r="I294" s="740" t="e">
        <f t="shared" si="53"/>
        <v>#REF!</v>
      </c>
      <c r="J294" s="738">
        <f t="shared" si="53"/>
        <v>27653</v>
      </c>
      <c r="K294" s="739">
        <f t="shared" si="53"/>
        <v>19392</v>
      </c>
      <c r="L294" s="738">
        <f t="shared" si="53"/>
        <v>19230</v>
      </c>
      <c r="M294" s="108">
        <f t="shared" si="52"/>
        <v>99.164603960396036</v>
      </c>
      <c r="N294" s="782"/>
      <c r="O294" s="783"/>
      <c r="P294" s="783"/>
      <c r="Q294" s="784"/>
      <c r="R294" s="785"/>
    </row>
    <row r="295" spans="1:70" s="13" customFormat="1" ht="21" customHeight="1" x14ac:dyDescent="0.2">
      <c r="A295" s="626" t="s">
        <v>180</v>
      </c>
      <c r="B295" s="410"/>
      <c r="C295" s="384" t="s">
        <v>885</v>
      </c>
      <c r="D295" s="786" t="s">
        <v>886</v>
      </c>
      <c r="E295" s="386">
        <f t="shared" ref="E295:E302" si="54">SUM(F295:H295)</f>
        <v>2383</v>
      </c>
      <c r="F295" s="387">
        <v>0</v>
      </c>
      <c r="G295" s="387">
        <v>0</v>
      </c>
      <c r="H295" s="387">
        <v>2383</v>
      </c>
      <c r="I295" s="388">
        <v>2383</v>
      </c>
      <c r="J295" s="787">
        <v>2000</v>
      </c>
      <c r="K295" s="743">
        <v>180</v>
      </c>
      <c r="L295" s="414">
        <v>176</v>
      </c>
      <c r="M295" s="391">
        <f t="shared" si="52"/>
        <v>97.777777777777771</v>
      </c>
      <c r="N295" s="392"/>
      <c r="O295" s="393"/>
      <c r="P295" s="484"/>
      <c r="Q295" s="394"/>
      <c r="R295" s="138"/>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row>
    <row r="296" spans="1:70" s="2" customFormat="1" ht="43.5" customHeight="1" x14ac:dyDescent="0.2">
      <c r="A296" s="335">
        <v>8006</v>
      </c>
      <c r="B296" s="149"/>
      <c r="C296" s="114" t="s">
        <v>311</v>
      </c>
      <c r="D296" s="211" t="s">
        <v>887</v>
      </c>
      <c r="E296" s="116">
        <f t="shared" si="54"/>
        <v>1568</v>
      </c>
      <c r="F296" s="118">
        <v>1442</v>
      </c>
      <c r="G296" s="118">
        <v>103</v>
      </c>
      <c r="H296" s="118">
        <v>23</v>
      </c>
      <c r="I296" s="119">
        <v>1545</v>
      </c>
      <c r="J296" s="122">
        <v>3041</v>
      </c>
      <c r="K296" s="122">
        <v>80</v>
      </c>
      <c r="L296" s="122">
        <v>80</v>
      </c>
      <c r="M296" s="123">
        <f t="shared" si="52"/>
        <v>100</v>
      </c>
      <c r="N296" s="124"/>
      <c r="O296" s="125"/>
      <c r="P296" s="267" t="s">
        <v>347</v>
      </c>
      <c r="Q296" s="126"/>
      <c r="R296" s="127" t="s">
        <v>888</v>
      </c>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row>
    <row r="297" spans="1:70" s="13" customFormat="1" ht="34.5" customHeight="1" x14ac:dyDescent="0.2">
      <c r="A297" s="326">
        <v>8114</v>
      </c>
      <c r="B297" s="254" t="s">
        <v>256</v>
      </c>
      <c r="C297" s="195" t="s">
        <v>159</v>
      </c>
      <c r="D297" s="344" t="s">
        <v>889</v>
      </c>
      <c r="E297" s="135" t="e">
        <f t="shared" si="54"/>
        <v>#REF!</v>
      </c>
      <c r="F297" s="143">
        <v>2248643</v>
      </c>
      <c r="G297" s="143" t="e">
        <f>I297-H297</f>
        <v>#REF!</v>
      </c>
      <c r="H297" s="143">
        <f>174.3528-28.6528</f>
        <v>145.69999999999999</v>
      </c>
      <c r="I297" s="144" t="e">
        <f>#REF!+J297</f>
        <v>#REF!</v>
      </c>
      <c r="J297" s="136">
        <v>58</v>
      </c>
      <c r="K297" s="136">
        <v>58</v>
      </c>
      <c r="L297" s="136">
        <v>58</v>
      </c>
      <c r="M297" s="153">
        <f t="shared" si="52"/>
        <v>100</v>
      </c>
      <c r="N297" s="170" t="s">
        <v>198</v>
      </c>
      <c r="O297" s="171" t="s">
        <v>73</v>
      </c>
      <c r="P297" s="171" t="s">
        <v>890</v>
      </c>
      <c r="Q297" s="172"/>
      <c r="R297" s="173" t="s">
        <v>891</v>
      </c>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row>
    <row r="298" spans="1:70" s="17" customFormat="1" ht="36.75" customHeight="1" x14ac:dyDescent="0.2">
      <c r="A298" s="788">
        <v>8172</v>
      </c>
      <c r="B298" s="263" t="s">
        <v>50</v>
      </c>
      <c r="C298" s="176" t="s">
        <v>257</v>
      </c>
      <c r="D298" s="789" t="s">
        <v>892</v>
      </c>
      <c r="E298" s="553">
        <f t="shared" si="54"/>
        <v>18452</v>
      </c>
      <c r="F298" s="180">
        <v>18271</v>
      </c>
      <c r="G298" s="180">
        <v>181</v>
      </c>
      <c r="H298" s="180">
        <v>0</v>
      </c>
      <c r="I298" s="181">
        <v>181</v>
      </c>
      <c r="J298" s="790">
        <v>0</v>
      </c>
      <c r="K298" s="790">
        <v>100</v>
      </c>
      <c r="L298" s="790">
        <v>99</v>
      </c>
      <c r="M298" s="183">
        <f t="shared" si="52"/>
        <v>99</v>
      </c>
      <c r="N298" s="162" t="s">
        <v>579</v>
      </c>
      <c r="O298" s="184" t="s">
        <v>108</v>
      </c>
      <c r="P298" s="184" t="s">
        <v>73</v>
      </c>
      <c r="Q298" s="185" t="s">
        <v>73</v>
      </c>
      <c r="R298" s="562" t="s">
        <v>893</v>
      </c>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row>
    <row r="299" spans="1:70" s="7" customFormat="1" ht="75.75" customHeight="1" x14ac:dyDescent="0.2">
      <c r="A299" s="340">
        <v>8190</v>
      </c>
      <c r="B299" s="140" t="s">
        <v>894</v>
      </c>
      <c r="C299" s="114" t="s">
        <v>262</v>
      </c>
      <c r="D299" s="791" t="s">
        <v>895</v>
      </c>
      <c r="E299" s="116">
        <f t="shared" si="54"/>
        <v>64448</v>
      </c>
      <c r="F299" s="118">
        <v>59353</v>
      </c>
      <c r="G299" s="118">
        <v>3042</v>
      </c>
      <c r="H299" s="118">
        <v>2053</v>
      </c>
      <c r="I299" s="119">
        <v>64448</v>
      </c>
      <c r="J299" s="222">
        <v>6000</v>
      </c>
      <c r="K299" s="222">
        <v>12128</v>
      </c>
      <c r="L299" s="222">
        <v>12007</v>
      </c>
      <c r="M299" s="123">
        <f t="shared" si="52"/>
        <v>99.002308707124016</v>
      </c>
      <c r="N299" s="124" t="s">
        <v>896</v>
      </c>
      <c r="O299" s="125" t="s">
        <v>53</v>
      </c>
      <c r="P299" s="125" t="s">
        <v>897</v>
      </c>
      <c r="Q299" s="490" t="s">
        <v>898</v>
      </c>
      <c r="R299" s="127" t="s">
        <v>899</v>
      </c>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row>
    <row r="300" spans="1:70" s="45" customFormat="1" ht="28.5" x14ac:dyDescent="0.2">
      <c r="A300" s="792">
        <v>8204</v>
      </c>
      <c r="B300" s="194" t="s">
        <v>50</v>
      </c>
      <c r="C300" s="195" t="s">
        <v>488</v>
      </c>
      <c r="D300" s="150" t="s">
        <v>900</v>
      </c>
      <c r="E300" s="135">
        <f t="shared" si="54"/>
        <v>484980</v>
      </c>
      <c r="F300" s="143">
        <v>480000</v>
      </c>
      <c r="G300" s="143">
        <v>4980</v>
      </c>
      <c r="H300" s="143">
        <v>0</v>
      </c>
      <c r="I300" s="144">
        <v>2345</v>
      </c>
      <c r="J300" s="145">
        <v>3800</v>
      </c>
      <c r="K300" s="217">
        <v>424</v>
      </c>
      <c r="L300" s="145">
        <v>424</v>
      </c>
      <c r="M300" s="153">
        <f t="shared" si="52"/>
        <v>100</v>
      </c>
      <c r="N300" s="170"/>
      <c r="O300" s="171"/>
      <c r="P300" s="171"/>
      <c r="Q300" s="172"/>
      <c r="R300" s="173" t="s">
        <v>901</v>
      </c>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row>
    <row r="301" spans="1:70" s="2" customFormat="1" ht="32.25" customHeight="1" x14ac:dyDescent="0.2">
      <c r="A301" s="335">
        <v>8207</v>
      </c>
      <c r="B301" s="149" t="s">
        <v>894</v>
      </c>
      <c r="C301" s="168" t="s">
        <v>311</v>
      </c>
      <c r="D301" s="505" t="s">
        <v>902</v>
      </c>
      <c r="E301" s="116">
        <f t="shared" si="54"/>
        <v>6163</v>
      </c>
      <c r="F301" s="118">
        <v>5803</v>
      </c>
      <c r="G301" s="118">
        <v>360</v>
      </c>
      <c r="H301" s="118">
        <v>0</v>
      </c>
      <c r="I301" s="119">
        <v>4013</v>
      </c>
      <c r="J301" s="122">
        <v>4949</v>
      </c>
      <c r="K301" s="122">
        <v>3923</v>
      </c>
      <c r="L301" s="122">
        <v>3888</v>
      </c>
      <c r="M301" s="123">
        <f t="shared" si="52"/>
        <v>99.107825643640069</v>
      </c>
      <c r="N301" s="124"/>
      <c r="O301" s="125"/>
      <c r="P301" s="125" t="s">
        <v>903</v>
      </c>
      <c r="Q301" s="126"/>
      <c r="R301" s="127" t="s">
        <v>904</v>
      </c>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row>
    <row r="302" spans="1:70" s="43" customFormat="1" ht="72" thickBot="1" x14ac:dyDescent="0.25">
      <c r="A302" s="673">
        <v>8208</v>
      </c>
      <c r="B302" s="494" t="s">
        <v>894</v>
      </c>
      <c r="C302" s="495" t="s">
        <v>165</v>
      </c>
      <c r="D302" s="793" t="s">
        <v>905</v>
      </c>
      <c r="E302" s="369">
        <f t="shared" si="54"/>
        <v>3233</v>
      </c>
      <c r="F302" s="435">
        <v>2667</v>
      </c>
      <c r="G302" s="435">
        <v>443</v>
      </c>
      <c r="H302" s="435">
        <v>123</v>
      </c>
      <c r="I302" s="436">
        <v>3232</v>
      </c>
      <c r="J302" s="370">
        <v>7805</v>
      </c>
      <c r="K302" s="370">
        <v>2499</v>
      </c>
      <c r="L302" s="370">
        <v>2498</v>
      </c>
      <c r="M302" s="240">
        <f t="shared" si="52"/>
        <v>99.959983993597433</v>
      </c>
      <c r="N302" s="382" t="s">
        <v>906</v>
      </c>
      <c r="O302" s="374" t="s">
        <v>270</v>
      </c>
      <c r="P302" s="374" t="s">
        <v>907</v>
      </c>
      <c r="Q302" s="243" t="s">
        <v>119</v>
      </c>
      <c r="R302" s="173" t="s">
        <v>908</v>
      </c>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row>
    <row r="303" spans="1:70" ht="21" customHeight="1" thickBot="1" x14ac:dyDescent="0.25">
      <c r="A303" s="1084" t="s">
        <v>909</v>
      </c>
      <c r="B303" s="1085"/>
      <c r="C303" s="1085"/>
      <c r="D303" s="1086"/>
      <c r="E303" s="781">
        <f t="shared" ref="E303:L303" si="55">SUM(E304:E304)</f>
        <v>266000</v>
      </c>
      <c r="F303" s="738">
        <f t="shared" si="55"/>
        <v>250000</v>
      </c>
      <c r="G303" s="739">
        <f t="shared" si="55"/>
        <v>10000</v>
      </c>
      <c r="H303" s="739">
        <f t="shared" si="55"/>
        <v>6000</v>
      </c>
      <c r="I303" s="740">
        <f t="shared" si="55"/>
        <v>6894</v>
      </c>
      <c r="J303" s="738">
        <f t="shared" si="55"/>
        <v>2700</v>
      </c>
      <c r="K303" s="739">
        <f t="shared" si="55"/>
        <v>5225</v>
      </c>
      <c r="L303" s="738">
        <f t="shared" si="55"/>
        <v>5124</v>
      </c>
      <c r="M303" s="108">
        <f t="shared" si="52"/>
        <v>98.066985645933016</v>
      </c>
      <c r="N303" s="782"/>
      <c r="O303" s="783"/>
      <c r="P303" s="783"/>
      <c r="Q303" s="784"/>
      <c r="R303" s="785"/>
    </row>
    <row r="304" spans="1:70" s="2" customFormat="1" ht="56.25" customHeight="1" thickBot="1" x14ac:dyDescent="0.25">
      <c r="A304" s="335">
        <v>8216</v>
      </c>
      <c r="B304" s="149" t="s">
        <v>910</v>
      </c>
      <c r="C304" s="613" t="s">
        <v>257</v>
      </c>
      <c r="D304" s="794" t="s">
        <v>911</v>
      </c>
      <c r="E304" s="116">
        <f>SUM(F304:H304)</f>
        <v>266000</v>
      </c>
      <c r="F304" s="118">
        <v>250000</v>
      </c>
      <c r="G304" s="118">
        <v>10000</v>
      </c>
      <c r="H304" s="118">
        <v>6000</v>
      </c>
      <c r="I304" s="119">
        <v>6894</v>
      </c>
      <c r="J304" s="146">
        <v>2700</v>
      </c>
      <c r="K304" s="396">
        <v>5225</v>
      </c>
      <c r="L304" s="146">
        <v>5124</v>
      </c>
      <c r="M304" s="669">
        <f t="shared" si="52"/>
        <v>98.066985645933016</v>
      </c>
      <c r="N304" s="257" t="s">
        <v>73</v>
      </c>
      <c r="O304" s="171" t="s">
        <v>37</v>
      </c>
      <c r="P304" s="230" t="s">
        <v>506</v>
      </c>
      <c r="Q304" s="126"/>
      <c r="R304" s="268" t="s">
        <v>912</v>
      </c>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row>
    <row r="305" spans="1:70" ht="20.25" customHeight="1" thickBot="1" x14ac:dyDescent="0.25">
      <c r="A305" s="1084" t="s">
        <v>913</v>
      </c>
      <c r="B305" s="1085"/>
      <c r="C305" s="1085"/>
      <c r="D305" s="1086"/>
      <c r="E305" s="781">
        <f t="shared" ref="E305:L305" si="56">SUM(E306:E308)</f>
        <v>113106</v>
      </c>
      <c r="F305" s="738">
        <f t="shared" si="56"/>
        <v>105491</v>
      </c>
      <c r="G305" s="739">
        <f t="shared" si="56"/>
        <v>5415</v>
      </c>
      <c r="H305" s="739">
        <f t="shared" si="56"/>
        <v>2200</v>
      </c>
      <c r="I305" s="740">
        <f t="shared" si="56"/>
        <v>92836</v>
      </c>
      <c r="J305" s="738">
        <f t="shared" si="56"/>
        <v>31664</v>
      </c>
      <c r="K305" s="739">
        <f t="shared" si="56"/>
        <v>52971</v>
      </c>
      <c r="L305" s="738">
        <f t="shared" si="56"/>
        <v>52969</v>
      </c>
      <c r="M305" s="108">
        <f t="shared" si="52"/>
        <v>99.996224349172195</v>
      </c>
      <c r="N305" s="782"/>
      <c r="O305" s="783"/>
      <c r="P305" s="783"/>
      <c r="Q305" s="784"/>
      <c r="R305" s="785"/>
    </row>
    <row r="306" spans="1:70" s="13" customFormat="1" ht="21.75" customHeight="1" x14ac:dyDescent="0.2">
      <c r="A306" s="419">
        <v>5014</v>
      </c>
      <c r="B306" s="410" t="s">
        <v>256</v>
      </c>
      <c r="C306" s="384" t="s">
        <v>311</v>
      </c>
      <c r="D306" s="481" t="s">
        <v>914</v>
      </c>
      <c r="E306" s="386">
        <f>SUM(F306:H306)</f>
        <v>92606</v>
      </c>
      <c r="F306" s="387">
        <v>89491</v>
      </c>
      <c r="G306" s="387">
        <v>2915</v>
      </c>
      <c r="H306" s="387">
        <v>200</v>
      </c>
      <c r="I306" s="388">
        <v>92606</v>
      </c>
      <c r="J306" s="389">
        <v>11164</v>
      </c>
      <c r="K306" s="390">
        <v>52378</v>
      </c>
      <c r="L306" s="389">
        <v>52377</v>
      </c>
      <c r="M306" s="391">
        <f t="shared" si="52"/>
        <v>99.998090801481538</v>
      </c>
      <c r="N306" s="392" t="s">
        <v>199</v>
      </c>
      <c r="O306" s="393"/>
      <c r="P306" s="393" t="s">
        <v>915</v>
      </c>
      <c r="Q306" s="394" t="s">
        <v>185</v>
      </c>
      <c r="R306" s="422" t="s">
        <v>587</v>
      </c>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row>
    <row r="307" spans="1:70" s="2" customFormat="1" ht="43.5" customHeight="1" x14ac:dyDescent="0.2">
      <c r="A307" s="335">
        <v>8218</v>
      </c>
      <c r="B307" s="149" t="s">
        <v>256</v>
      </c>
      <c r="C307" s="725" t="s">
        <v>257</v>
      </c>
      <c r="D307" s="763" t="s">
        <v>916</v>
      </c>
      <c r="E307" s="116">
        <f>SUM(F307:H307)</f>
        <v>20000</v>
      </c>
      <c r="F307" s="118">
        <v>16000</v>
      </c>
      <c r="G307" s="118">
        <v>2000</v>
      </c>
      <c r="H307" s="118">
        <v>2000</v>
      </c>
      <c r="I307" s="119">
        <v>127</v>
      </c>
      <c r="J307" s="146">
        <v>20000</v>
      </c>
      <c r="K307" s="396">
        <v>490</v>
      </c>
      <c r="L307" s="146">
        <v>489</v>
      </c>
      <c r="M307" s="123">
        <f t="shared" si="52"/>
        <v>99.795918367346943</v>
      </c>
      <c r="N307" s="339" t="s">
        <v>917</v>
      </c>
      <c r="O307" s="125" t="s">
        <v>54</v>
      </c>
      <c r="P307" s="267" t="s">
        <v>36</v>
      </c>
      <c r="Q307" s="126" t="s">
        <v>37</v>
      </c>
      <c r="R307" s="268" t="s">
        <v>918</v>
      </c>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row>
    <row r="308" spans="1:70" s="2" customFormat="1" ht="57.75" customHeight="1" thickBot="1" x14ac:dyDescent="0.25">
      <c r="A308" s="673">
        <v>8222</v>
      </c>
      <c r="B308" s="494" t="s">
        <v>256</v>
      </c>
      <c r="C308" s="234" t="s">
        <v>257</v>
      </c>
      <c r="D308" s="694" t="s">
        <v>919</v>
      </c>
      <c r="E308" s="369">
        <f>SUM(F308:H308)</f>
        <v>500</v>
      </c>
      <c r="F308" s="435">
        <v>0</v>
      </c>
      <c r="G308" s="435">
        <v>500</v>
      </c>
      <c r="H308" s="435">
        <v>0</v>
      </c>
      <c r="I308" s="436">
        <v>103</v>
      </c>
      <c r="J308" s="496">
        <v>500</v>
      </c>
      <c r="K308" s="695">
        <v>103</v>
      </c>
      <c r="L308" s="496">
        <v>103</v>
      </c>
      <c r="M308" s="240">
        <f t="shared" si="52"/>
        <v>100</v>
      </c>
      <c r="N308" s="382"/>
      <c r="O308" s="374"/>
      <c r="P308" s="374"/>
      <c r="Q308" s="243"/>
      <c r="R308" s="261" t="s">
        <v>920</v>
      </c>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row>
    <row r="309" spans="1:70" ht="19.5" customHeight="1" thickBot="1" x14ac:dyDescent="0.25">
      <c r="A309" s="1084" t="s">
        <v>921</v>
      </c>
      <c r="B309" s="1085"/>
      <c r="C309" s="1085"/>
      <c r="D309" s="1086"/>
      <c r="E309" s="781">
        <f t="shared" ref="E309:L309" si="57">SUM(E310:E314)</f>
        <v>226026</v>
      </c>
      <c r="F309" s="738">
        <f t="shared" si="57"/>
        <v>212908</v>
      </c>
      <c r="G309" s="739">
        <f t="shared" si="57"/>
        <v>11207</v>
      </c>
      <c r="H309" s="739">
        <f t="shared" si="57"/>
        <v>2400</v>
      </c>
      <c r="I309" s="740">
        <f t="shared" si="57"/>
        <v>7066</v>
      </c>
      <c r="J309" s="738">
        <f t="shared" si="57"/>
        <v>2200</v>
      </c>
      <c r="K309" s="739">
        <f t="shared" si="57"/>
        <v>3275</v>
      </c>
      <c r="L309" s="738">
        <f t="shared" si="57"/>
        <v>828</v>
      </c>
      <c r="M309" s="108">
        <f t="shared" si="52"/>
        <v>25.282442748091604</v>
      </c>
      <c r="N309" s="782"/>
      <c r="O309" s="783"/>
      <c r="P309" s="783"/>
      <c r="Q309" s="784"/>
      <c r="R309" s="785"/>
    </row>
    <row r="310" spans="1:70" s="41" customFormat="1" ht="53.25" customHeight="1" x14ac:dyDescent="0.2">
      <c r="A310" s="419">
        <v>5045</v>
      </c>
      <c r="B310" s="410" t="s">
        <v>50</v>
      </c>
      <c r="C310" s="384" t="s">
        <v>288</v>
      </c>
      <c r="D310" s="795" t="s">
        <v>922</v>
      </c>
      <c r="E310" s="482">
        <v>5780</v>
      </c>
      <c r="F310" s="412">
        <v>4980</v>
      </c>
      <c r="G310" s="412">
        <v>700</v>
      </c>
      <c r="H310" s="796">
        <v>300</v>
      </c>
      <c r="I310" s="388">
        <v>643</v>
      </c>
      <c r="J310" s="389">
        <v>800</v>
      </c>
      <c r="K310" s="390">
        <v>300</v>
      </c>
      <c r="L310" s="389">
        <v>288</v>
      </c>
      <c r="M310" s="391">
        <f t="shared" si="52"/>
        <v>96</v>
      </c>
      <c r="N310" s="392" t="s">
        <v>73</v>
      </c>
      <c r="O310" s="393" t="s">
        <v>73</v>
      </c>
      <c r="P310" s="393"/>
      <c r="Q310" s="394"/>
      <c r="R310" s="422" t="s">
        <v>923</v>
      </c>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row>
    <row r="311" spans="1:70" s="24" customFormat="1" ht="57.75" customHeight="1" x14ac:dyDescent="0.2">
      <c r="A311" s="326">
        <v>5046</v>
      </c>
      <c r="B311" s="254" t="s">
        <v>50</v>
      </c>
      <c r="C311" s="195" t="s">
        <v>288</v>
      </c>
      <c r="D311" s="368" t="s">
        <v>924</v>
      </c>
      <c r="E311" s="142">
        <v>5200</v>
      </c>
      <c r="F311" s="197">
        <v>4700</v>
      </c>
      <c r="G311" s="197">
        <v>489</v>
      </c>
      <c r="H311" s="797">
        <v>200</v>
      </c>
      <c r="I311" s="144">
        <v>489</v>
      </c>
      <c r="J311" s="152">
        <v>500</v>
      </c>
      <c r="K311" s="398">
        <v>85</v>
      </c>
      <c r="L311" s="152">
        <v>0</v>
      </c>
      <c r="M311" s="153">
        <f t="shared" si="52"/>
        <v>0</v>
      </c>
      <c r="N311" s="170"/>
      <c r="O311" s="171"/>
      <c r="P311" s="171"/>
      <c r="Q311" s="172"/>
      <c r="R311" s="261" t="s">
        <v>925</v>
      </c>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row>
    <row r="312" spans="1:70" s="41" customFormat="1" ht="41.25" customHeight="1" x14ac:dyDescent="0.2">
      <c r="A312" s="326">
        <v>5047</v>
      </c>
      <c r="B312" s="254" t="s">
        <v>202</v>
      </c>
      <c r="C312" s="195" t="s">
        <v>288</v>
      </c>
      <c r="D312" s="368" t="s">
        <v>926</v>
      </c>
      <c r="E312" s="142">
        <v>18070</v>
      </c>
      <c r="F312" s="197">
        <v>16382</v>
      </c>
      <c r="G312" s="197">
        <v>1088</v>
      </c>
      <c r="H312" s="797">
        <v>700</v>
      </c>
      <c r="I312" s="144">
        <v>1089</v>
      </c>
      <c r="J312" s="152">
        <v>500</v>
      </c>
      <c r="K312" s="398">
        <v>130</v>
      </c>
      <c r="L312" s="152">
        <v>127</v>
      </c>
      <c r="M312" s="153">
        <f t="shared" si="52"/>
        <v>97.692307692307693</v>
      </c>
      <c r="N312" s="170" t="s">
        <v>73</v>
      </c>
      <c r="O312" s="171" t="s">
        <v>73</v>
      </c>
      <c r="P312" s="171"/>
      <c r="Q312" s="172"/>
      <c r="R312" s="261" t="s">
        <v>927</v>
      </c>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row>
    <row r="313" spans="1:70" s="46" customFormat="1" ht="65.25" customHeight="1" x14ac:dyDescent="0.2">
      <c r="A313" s="798">
        <v>8212</v>
      </c>
      <c r="B313" s="254" t="s">
        <v>96</v>
      </c>
      <c r="C313" s="195" t="s">
        <v>51</v>
      </c>
      <c r="D313" s="799" t="s">
        <v>928</v>
      </c>
      <c r="E313" s="800">
        <f t="shared" ref="E313" si="58">SUM(F313:H313)</f>
        <v>163194</v>
      </c>
      <c r="F313" s="801">
        <v>155382</v>
      </c>
      <c r="G313" s="801">
        <v>6612</v>
      </c>
      <c r="H313" s="802">
        <v>1200</v>
      </c>
      <c r="I313" s="486">
        <v>3612</v>
      </c>
      <c r="J313" s="803">
        <v>0</v>
      </c>
      <c r="K313" s="804">
        <v>2164</v>
      </c>
      <c r="L313" s="803">
        <v>96</v>
      </c>
      <c r="M313" s="147">
        <f t="shared" si="52"/>
        <v>4.4362292051756009</v>
      </c>
      <c r="N313" s="170"/>
      <c r="O313" s="171"/>
      <c r="P313" s="171"/>
      <c r="Q313" s="172"/>
      <c r="R313" s="261" t="s">
        <v>929</v>
      </c>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c r="AX313" s="37"/>
      <c r="AY313" s="37"/>
      <c r="AZ313" s="37"/>
      <c r="BA313" s="37"/>
      <c r="BB313" s="37"/>
      <c r="BC313" s="37"/>
      <c r="BD313" s="37"/>
      <c r="BE313" s="37"/>
      <c r="BF313" s="37"/>
      <c r="BG313" s="37"/>
      <c r="BH313" s="37"/>
      <c r="BI313" s="37"/>
      <c r="BJ313" s="37"/>
      <c r="BK313" s="37"/>
      <c r="BL313" s="37"/>
      <c r="BM313" s="37"/>
      <c r="BN313" s="37"/>
      <c r="BO313" s="37"/>
      <c r="BP313" s="37"/>
      <c r="BQ313" s="37"/>
      <c r="BR313" s="37"/>
    </row>
    <row r="314" spans="1:70" s="2" customFormat="1" ht="44.25" customHeight="1" thickBot="1" x14ac:dyDescent="0.25">
      <c r="A314" s="673">
        <v>8217</v>
      </c>
      <c r="B314" s="805" t="s">
        <v>930</v>
      </c>
      <c r="C314" s="234" t="s">
        <v>147</v>
      </c>
      <c r="D314" s="806" t="s">
        <v>931</v>
      </c>
      <c r="E314" s="236">
        <f>F314+G314+H314</f>
        <v>33782</v>
      </c>
      <c r="F314" s="474">
        <v>31464</v>
      </c>
      <c r="G314" s="474">
        <v>2318</v>
      </c>
      <c r="H314" s="807">
        <v>0</v>
      </c>
      <c r="I314" s="436">
        <v>1233</v>
      </c>
      <c r="J314" s="496">
        <v>400</v>
      </c>
      <c r="K314" s="695">
        <v>596</v>
      </c>
      <c r="L314" s="496">
        <v>317</v>
      </c>
      <c r="M314" s="240">
        <f t="shared" si="52"/>
        <v>53.187919463087255</v>
      </c>
      <c r="N314" s="382" t="s">
        <v>932</v>
      </c>
      <c r="O314" s="374" t="s">
        <v>932</v>
      </c>
      <c r="P314" s="374"/>
      <c r="Q314" s="243"/>
      <c r="R314" s="244" t="s">
        <v>933</v>
      </c>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row>
    <row r="315" spans="1:70" ht="20.25" customHeight="1" thickBot="1" x14ac:dyDescent="0.25">
      <c r="A315" s="1073" t="s">
        <v>1042</v>
      </c>
      <c r="B315" s="1074"/>
      <c r="C315" s="1074"/>
      <c r="D315" s="1075"/>
      <c r="E315" s="808">
        <f t="shared" ref="E315:L315" si="59">E316+E333+E335</f>
        <v>767938</v>
      </c>
      <c r="F315" s="809">
        <f t="shared" si="59"/>
        <v>744888</v>
      </c>
      <c r="G315" s="809">
        <f t="shared" si="59"/>
        <v>15445</v>
      </c>
      <c r="H315" s="809">
        <f t="shared" si="59"/>
        <v>7605</v>
      </c>
      <c r="I315" s="605">
        <f t="shared" si="59"/>
        <v>26296</v>
      </c>
      <c r="J315" s="810">
        <f t="shared" si="59"/>
        <v>39538</v>
      </c>
      <c r="K315" s="809">
        <f t="shared" si="59"/>
        <v>11050</v>
      </c>
      <c r="L315" s="810">
        <f t="shared" si="59"/>
        <v>10199</v>
      </c>
      <c r="M315" s="98">
        <f t="shared" si="52"/>
        <v>92.298642533936643</v>
      </c>
      <c r="N315" s="811"/>
      <c r="O315" s="812"/>
      <c r="P315" s="812"/>
      <c r="Q315" s="813"/>
      <c r="R315" s="814"/>
    </row>
    <row r="316" spans="1:70" ht="26.25" customHeight="1" thickBot="1" x14ac:dyDescent="0.25">
      <c r="A316" s="1081" t="s">
        <v>934</v>
      </c>
      <c r="B316" s="1082"/>
      <c r="C316" s="1082"/>
      <c r="D316" s="1083"/>
      <c r="E316" s="815">
        <f t="shared" ref="E316:L316" si="60">SUM(E317:E332)</f>
        <v>700122</v>
      </c>
      <c r="F316" s="816">
        <f t="shared" si="60"/>
        <v>681029</v>
      </c>
      <c r="G316" s="816">
        <f t="shared" si="60"/>
        <v>13093</v>
      </c>
      <c r="H316" s="816">
        <f t="shared" si="60"/>
        <v>6000</v>
      </c>
      <c r="I316" s="817">
        <f t="shared" si="60"/>
        <v>20044</v>
      </c>
      <c r="J316" s="818">
        <f t="shared" si="60"/>
        <v>36448</v>
      </c>
      <c r="K316" s="816">
        <f t="shared" si="60"/>
        <v>6218</v>
      </c>
      <c r="L316" s="816">
        <f t="shared" si="60"/>
        <v>5367</v>
      </c>
      <c r="M316" s="300">
        <f t="shared" si="52"/>
        <v>86.313927307816016</v>
      </c>
      <c r="N316" s="819"/>
      <c r="O316" s="820"/>
      <c r="P316" s="820"/>
      <c r="Q316" s="821"/>
      <c r="R316" s="822"/>
    </row>
    <row r="317" spans="1:70" s="2" customFormat="1" ht="45.75" customHeight="1" x14ac:dyDescent="0.2">
      <c r="A317" s="823">
        <v>6022</v>
      </c>
      <c r="B317" s="410"/>
      <c r="C317" s="384" t="s">
        <v>311</v>
      </c>
      <c r="D317" s="824" t="s">
        <v>935</v>
      </c>
      <c r="E317" s="386">
        <f>F317+G317+H317</f>
        <v>4941</v>
      </c>
      <c r="F317" s="387">
        <v>4741</v>
      </c>
      <c r="G317" s="387">
        <v>200</v>
      </c>
      <c r="H317" s="387">
        <v>0</v>
      </c>
      <c r="I317" s="388">
        <v>4124</v>
      </c>
      <c r="J317" s="414">
        <v>1281</v>
      </c>
      <c r="K317" s="414">
        <v>112</v>
      </c>
      <c r="L317" s="414">
        <v>112</v>
      </c>
      <c r="M317" s="421">
        <f t="shared" si="52"/>
        <v>100</v>
      </c>
      <c r="N317" s="392"/>
      <c r="O317" s="393" t="s">
        <v>53</v>
      </c>
      <c r="P317" s="484" t="s">
        <v>936</v>
      </c>
      <c r="Q317" s="394"/>
      <c r="R317" s="138" t="s">
        <v>937</v>
      </c>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row>
    <row r="318" spans="1:70" s="2" customFormat="1" ht="18.75" customHeight="1" x14ac:dyDescent="0.2">
      <c r="A318" s="326">
        <v>6026</v>
      </c>
      <c r="B318" s="254" t="s">
        <v>104</v>
      </c>
      <c r="C318" s="259" t="s">
        <v>311</v>
      </c>
      <c r="D318" s="150" t="s">
        <v>938</v>
      </c>
      <c r="E318" s="135">
        <f>SUM(F318:H318)</f>
        <v>5250</v>
      </c>
      <c r="F318" s="143">
        <v>5000</v>
      </c>
      <c r="G318" s="143">
        <v>250</v>
      </c>
      <c r="H318" s="143">
        <v>0</v>
      </c>
      <c r="I318" s="144">
        <v>2236</v>
      </c>
      <c r="J318" s="136">
        <v>500</v>
      </c>
      <c r="K318" s="136">
        <v>0</v>
      </c>
      <c r="L318" s="136">
        <v>0</v>
      </c>
      <c r="M318" s="423" t="s">
        <v>44</v>
      </c>
      <c r="N318" s="170"/>
      <c r="O318" s="171"/>
      <c r="P318" s="171" t="s">
        <v>939</v>
      </c>
      <c r="Q318" s="172"/>
      <c r="R318" s="173" t="s">
        <v>940</v>
      </c>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row>
    <row r="319" spans="1:70" s="2" customFormat="1" ht="25.5" customHeight="1" x14ac:dyDescent="0.2">
      <c r="A319" s="326">
        <v>6027</v>
      </c>
      <c r="B319" s="254" t="s">
        <v>41</v>
      </c>
      <c r="C319" s="195" t="s">
        <v>311</v>
      </c>
      <c r="D319" s="338" t="s">
        <v>941</v>
      </c>
      <c r="E319" s="135">
        <f>F319+G319+H319</f>
        <v>1241</v>
      </c>
      <c r="F319" s="143">
        <v>991</v>
      </c>
      <c r="G319" s="143">
        <v>250</v>
      </c>
      <c r="H319" s="143">
        <v>0</v>
      </c>
      <c r="I319" s="144">
        <v>70</v>
      </c>
      <c r="J319" s="136">
        <v>1241</v>
      </c>
      <c r="K319" s="136">
        <v>125</v>
      </c>
      <c r="L319" s="136">
        <v>70</v>
      </c>
      <c r="M319" s="153">
        <f t="shared" si="52"/>
        <v>56.000000000000007</v>
      </c>
      <c r="N319" s="170" t="s">
        <v>108</v>
      </c>
      <c r="O319" s="171"/>
      <c r="P319" s="230" t="s">
        <v>942</v>
      </c>
      <c r="Q319" s="172"/>
      <c r="R319" s="173" t="s">
        <v>943</v>
      </c>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row>
    <row r="320" spans="1:70" s="2" customFormat="1" ht="22.5" customHeight="1" x14ac:dyDescent="0.2">
      <c r="A320" s="760" t="s">
        <v>944</v>
      </c>
      <c r="B320" s="254" t="s">
        <v>41</v>
      </c>
      <c r="C320" s="195" t="s">
        <v>257</v>
      </c>
      <c r="D320" s="825" t="s">
        <v>945</v>
      </c>
      <c r="E320" s="135">
        <f>F320+G320+H320</f>
        <v>255200</v>
      </c>
      <c r="F320" s="143">
        <v>250000</v>
      </c>
      <c r="G320" s="143">
        <v>5200</v>
      </c>
      <c r="H320" s="143">
        <v>0</v>
      </c>
      <c r="I320" s="144">
        <v>5200</v>
      </c>
      <c r="J320" s="136">
        <v>33</v>
      </c>
      <c r="K320" s="136">
        <v>733</v>
      </c>
      <c r="L320" s="136">
        <v>662</v>
      </c>
      <c r="M320" s="153">
        <f t="shared" si="52"/>
        <v>90.313778990450203</v>
      </c>
      <c r="N320" s="170" t="s">
        <v>73</v>
      </c>
      <c r="O320" s="171" t="s">
        <v>37</v>
      </c>
      <c r="P320" s="171" t="s">
        <v>946</v>
      </c>
      <c r="Q320" s="172" t="s">
        <v>947</v>
      </c>
      <c r="R320" s="173" t="s">
        <v>1056</v>
      </c>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row>
    <row r="321" spans="1:82" s="2" customFormat="1" ht="30.75" customHeight="1" x14ac:dyDescent="0.2">
      <c r="A321" s="760" t="s">
        <v>948</v>
      </c>
      <c r="B321" s="254" t="s">
        <v>104</v>
      </c>
      <c r="C321" s="195" t="s">
        <v>311</v>
      </c>
      <c r="D321" s="826" t="s">
        <v>949</v>
      </c>
      <c r="E321" s="135">
        <f>F321+G321+H321</f>
        <v>789</v>
      </c>
      <c r="F321" s="143">
        <v>789</v>
      </c>
      <c r="G321" s="143">
        <v>0</v>
      </c>
      <c r="H321" s="143">
        <v>0</v>
      </c>
      <c r="I321" s="144">
        <v>299</v>
      </c>
      <c r="J321" s="136">
        <v>789</v>
      </c>
      <c r="K321" s="136">
        <v>299</v>
      </c>
      <c r="L321" s="136">
        <v>299</v>
      </c>
      <c r="M321" s="153">
        <f t="shared" si="52"/>
        <v>100</v>
      </c>
      <c r="N321" s="257"/>
      <c r="O321" s="171"/>
      <c r="P321" s="230" t="s">
        <v>313</v>
      </c>
      <c r="Q321" s="172"/>
      <c r="R321" s="173" t="s">
        <v>950</v>
      </c>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row>
    <row r="322" spans="1:82" s="2" customFormat="1" ht="21" customHeight="1" x14ac:dyDescent="0.2">
      <c r="A322" s="760" t="s">
        <v>951</v>
      </c>
      <c r="B322" s="254"/>
      <c r="C322" s="259" t="s">
        <v>311</v>
      </c>
      <c r="D322" s="826" t="s">
        <v>952</v>
      </c>
      <c r="E322" s="135">
        <f>F322+G322+H322</f>
        <v>7500</v>
      </c>
      <c r="F322" s="143">
        <v>7500</v>
      </c>
      <c r="G322" s="143">
        <v>0</v>
      </c>
      <c r="H322" s="143">
        <v>0</v>
      </c>
      <c r="I322" s="144">
        <v>0</v>
      </c>
      <c r="J322" s="136">
        <v>537</v>
      </c>
      <c r="K322" s="136">
        <v>0</v>
      </c>
      <c r="L322" s="136">
        <v>0</v>
      </c>
      <c r="M322" s="423" t="s">
        <v>44</v>
      </c>
      <c r="N322" s="257"/>
      <c r="O322" s="171"/>
      <c r="P322" s="230" t="s">
        <v>25</v>
      </c>
      <c r="Q322" s="172"/>
      <c r="R322" s="173" t="s">
        <v>953</v>
      </c>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row>
    <row r="323" spans="1:82" s="13" customFormat="1" ht="31.5" customHeight="1" x14ac:dyDescent="0.2">
      <c r="A323" s="326">
        <v>6042</v>
      </c>
      <c r="B323" s="254" t="s">
        <v>41</v>
      </c>
      <c r="C323" s="259" t="s">
        <v>311</v>
      </c>
      <c r="D323" s="150" t="s">
        <v>954</v>
      </c>
      <c r="E323" s="135">
        <f>SUM(F323:H323)</f>
        <v>8198</v>
      </c>
      <c r="F323" s="143">
        <v>8000</v>
      </c>
      <c r="G323" s="143">
        <v>198</v>
      </c>
      <c r="H323" s="143">
        <v>0</v>
      </c>
      <c r="I323" s="144">
        <v>256</v>
      </c>
      <c r="J323" s="136">
        <v>7941</v>
      </c>
      <c r="K323" s="136">
        <v>59</v>
      </c>
      <c r="L323" s="136">
        <v>58</v>
      </c>
      <c r="M323" s="153">
        <f t="shared" si="52"/>
        <v>98.305084745762713</v>
      </c>
      <c r="N323" s="170"/>
      <c r="O323" s="171" t="s">
        <v>130</v>
      </c>
      <c r="P323" s="171" t="s">
        <v>313</v>
      </c>
      <c r="Q323" s="172" t="s">
        <v>112</v>
      </c>
      <c r="R323" s="173" t="s">
        <v>955</v>
      </c>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row>
    <row r="324" spans="1:82" s="13" customFormat="1" ht="33.75" customHeight="1" x14ac:dyDescent="0.2">
      <c r="A324" s="335">
        <v>6045</v>
      </c>
      <c r="B324" s="149" t="s">
        <v>96</v>
      </c>
      <c r="C324" s="168" t="s">
        <v>257</v>
      </c>
      <c r="D324" s="211" t="s">
        <v>956</v>
      </c>
      <c r="E324" s="116">
        <f>F324+G324+H324</f>
        <v>253465</v>
      </c>
      <c r="F324" s="118">
        <v>246000</v>
      </c>
      <c r="G324" s="118">
        <v>5465</v>
      </c>
      <c r="H324" s="118">
        <v>2000</v>
      </c>
      <c r="I324" s="119">
        <v>5465</v>
      </c>
      <c r="J324" s="122">
        <v>3500</v>
      </c>
      <c r="K324" s="122">
        <v>2531</v>
      </c>
      <c r="L324" s="122">
        <v>2530</v>
      </c>
      <c r="M324" s="123">
        <f t="shared" si="52"/>
        <v>99.960489924930869</v>
      </c>
      <c r="N324" s="124" t="s">
        <v>957</v>
      </c>
      <c r="O324" s="125" t="s">
        <v>73</v>
      </c>
      <c r="P324" s="267" t="s">
        <v>946</v>
      </c>
      <c r="Q324" s="126" t="s">
        <v>634</v>
      </c>
      <c r="R324" s="127" t="s">
        <v>958</v>
      </c>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row>
    <row r="325" spans="1:82" s="2" customFormat="1" ht="28.5" x14ac:dyDescent="0.2">
      <c r="A325" s="326">
        <v>6047</v>
      </c>
      <c r="B325" s="254" t="s">
        <v>256</v>
      </c>
      <c r="C325" s="259" t="s">
        <v>311</v>
      </c>
      <c r="D325" s="150" t="s">
        <v>959</v>
      </c>
      <c r="E325" s="135">
        <f t="shared" ref="E325:E332" si="61">SUM(F325:H325)</f>
        <v>2000</v>
      </c>
      <c r="F325" s="143">
        <v>1800</v>
      </c>
      <c r="G325" s="143">
        <v>200</v>
      </c>
      <c r="H325" s="143">
        <v>0</v>
      </c>
      <c r="I325" s="144">
        <v>0</v>
      </c>
      <c r="J325" s="136">
        <v>500</v>
      </c>
      <c r="K325" s="136">
        <v>500</v>
      </c>
      <c r="L325" s="136">
        <v>0</v>
      </c>
      <c r="M325" s="153">
        <f t="shared" si="52"/>
        <v>0</v>
      </c>
      <c r="N325" s="170"/>
      <c r="O325" s="171" t="s">
        <v>234</v>
      </c>
      <c r="P325" s="171" t="s">
        <v>960</v>
      </c>
      <c r="Q325" s="172" t="s">
        <v>961</v>
      </c>
      <c r="R325" s="173" t="s">
        <v>962</v>
      </c>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row>
    <row r="326" spans="1:82" s="2" customFormat="1" ht="27.75" customHeight="1" x14ac:dyDescent="0.2">
      <c r="A326" s="326">
        <v>6049</v>
      </c>
      <c r="B326" s="254" t="s">
        <v>256</v>
      </c>
      <c r="C326" s="259" t="s">
        <v>257</v>
      </c>
      <c r="D326" s="150" t="s">
        <v>963</v>
      </c>
      <c r="E326" s="135">
        <f t="shared" si="61"/>
        <v>92780</v>
      </c>
      <c r="F326" s="143">
        <v>90000</v>
      </c>
      <c r="G326" s="143">
        <v>780</v>
      </c>
      <c r="H326" s="143">
        <v>2000</v>
      </c>
      <c r="I326" s="144">
        <v>780</v>
      </c>
      <c r="J326" s="136">
        <v>7000</v>
      </c>
      <c r="K326" s="136">
        <v>24</v>
      </c>
      <c r="L326" s="136">
        <v>24</v>
      </c>
      <c r="M326" s="153">
        <f t="shared" si="52"/>
        <v>100</v>
      </c>
      <c r="N326" s="170" t="s">
        <v>60</v>
      </c>
      <c r="O326" s="171" t="s">
        <v>60</v>
      </c>
      <c r="P326" s="171" t="s">
        <v>964</v>
      </c>
      <c r="Q326" s="172" t="s">
        <v>37</v>
      </c>
      <c r="R326" s="173" t="s">
        <v>965</v>
      </c>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row>
    <row r="327" spans="1:82" s="15" customFormat="1" ht="43.5" customHeight="1" thickBot="1" x14ac:dyDescent="0.25">
      <c r="A327" s="326">
        <v>6050</v>
      </c>
      <c r="B327" s="254" t="s">
        <v>256</v>
      </c>
      <c r="C327" s="259" t="s">
        <v>257</v>
      </c>
      <c r="D327" s="150" t="s">
        <v>966</v>
      </c>
      <c r="E327" s="135">
        <f t="shared" si="61"/>
        <v>62550</v>
      </c>
      <c r="F327" s="143">
        <v>60000</v>
      </c>
      <c r="G327" s="143">
        <v>550</v>
      </c>
      <c r="H327" s="143">
        <v>2000</v>
      </c>
      <c r="I327" s="144">
        <v>1216</v>
      </c>
      <c r="J327" s="136">
        <v>7000</v>
      </c>
      <c r="K327" s="136">
        <v>1216</v>
      </c>
      <c r="L327" s="136">
        <v>1215</v>
      </c>
      <c r="M327" s="153">
        <f t="shared" si="52"/>
        <v>99.91776315789474</v>
      </c>
      <c r="N327" s="170" t="s">
        <v>60</v>
      </c>
      <c r="O327" s="171" t="s">
        <v>60</v>
      </c>
      <c r="P327" s="171" t="s">
        <v>964</v>
      </c>
      <c r="Q327" s="172" t="s">
        <v>37</v>
      </c>
      <c r="R327" s="173" t="s">
        <v>967</v>
      </c>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row>
    <row r="328" spans="1:82" s="1" customFormat="1" ht="30.75" customHeight="1" x14ac:dyDescent="0.2">
      <c r="A328" s="326">
        <v>6051</v>
      </c>
      <c r="B328" s="254"/>
      <c r="C328" s="259" t="s">
        <v>311</v>
      </c>
      <c r="D328" s="150" t="s">
        <v>968</v>
      </c>
      <c r="E328" s="135">
        <f t="shared" si="61"/>
        <v>308</v>
      </c>
      <c r="F328" s="143">
        <v>308</v>
      </c>
      <c r="G328" s="143">
        <v>0</v>
      </c>
      <c r="H328" s="143">
        <v>0</v>
      </c>
      <c r="I328" s="144">
        <v>308</v>
      </c>
      <c r="J328" s="136">
        <v>226</v>
      </c>
      <c r="K328" s="136">
        <v>309</v>
      </c>
      <c r="L328" s="136">
        <v>308</v>
      </c>
      <c r="M328" s="153">
        <f t="shared" si="52"/>
        <v>99.676375404530745</v>
      </c>
      <c r="N328" s="170"/>
      <c r="O328" s="171"/>
      <c r="P328" s="171" t="s">
        <v>25</v>
      </c>
      <c r="Q328" s="172"/>
      <c r="R328" s="173" t="s">
        <v>969</v>
      </c>
    </row>
    <row r="329" spans="1:82" s="1" customFormat="1" ht="27.75" customHeight="1" x14ac:dyDescent="0.2">
      <c r="A329" s="326">
        <v>6053</v>
      </c>
      <c r="B329" s="254" t="s">
        <v>41</v>
      </c>
      <c r="C329" s="768" t="s">
        <v>311</v>
      </c>
      <c r="D329" s="377" t="s">
        <v>970</v>
      </c>
      <c r="E329" s="135">
        <f t="shared" si="61"/>
        <v>800</v>
      </c>
      <c r="F329" s="143">
        <v>800</v>
      </c>
      <c r="G329" s="143">
        <v>0</v>
      </c>
      <c r="H329" s="143">
        <v>0</v>
      </c>
      <c r="I329" s="144">
        <v>0</v>
      </c>
      <c r="J329" s="136">
        <v>800</v>
      </c>
      <c r="K329" s="345">
        <v>0</v>
      </c>
      <c r="L329" s="345">
        <v>0</v>
      </c>
      <c r="M329" s="423" t="s">
        <v>44</v>
      </c>
      <c r="N329" s="170"/>
      <c r="O329" s="171"/>
      <c r="P329" s="171" t="s">
        <v>971</v>
      </c>
      <c r="Q329" s="172"/>
      <c r="R329" s="173" t="s">
        <v>972</v>
      </c>
    </row>
    <row r="330" spans="1:82" s="1" customFormat="1" ht="28.5" x14ac:dyDescent="0.2">
      <c r="A330" s="326">
        <v>6054</v>
      </c>
      <c r="B330" s="254" t="s">
        <v>96</v>
      </c>
      <c r="C330" s="768" t="s">
        <v>311</v>
      </c>
      <c r="D330" s="827" t="s">
        <v>973</v>
      </c>
      <c r="E330" s="135">
        <f t="shared" si="61"/>
        <v>500</v>
      </c>
      <c r="F330" s="143">
        <v>500</v>
      </c>
      <c r="G330" s="143">
        <v>0</v>
      </c>
      <c r="H330" s="143">
        <v>0</v>
      </c>
      <c r="I330" s="144">
        <v>0</v>
      </c>
      <c r="J330" s="136">
        <v>500</v>
      </c>
      <c r="K330" s="345">
        <v>0</v>
      </c>
      <c r="L330" s="345">
        <v>0</v>
      </c>
      <c r="M330" s="423" t="s">
        <v>44</v>
      </c>
      <c r="N330" s="170"/>
      <c r="O330" s="171"/>
      <c r="P330" s="171" t="s">
        <v>974</v>
      </c>
      <c r="Q330" s="172"/>
      <c r="R330" s="173" t="s">
        <v>972</v>
      </c>
    </row>
    <row r="331" spans="1:82" s="1" customFormat="1" ht="28.5" x14ac:dyDescent="0.2">
      <c r="A331" s="326">
        <v>6055</v>
      </c>
      <c r="B331" s="254" t="s">
        <v>41</v>
      </c>
      <c r="C331" s="768" t="s">
        <v>311</v>
      </c>
      <c r="D331" s="827" t="s">
        <v>975</v>
      </c>
      <c r="E331" s="135">
        <f t="shared" si="61"/>
        <v>1800</v>
      </c>
      <c r="F331" s="143">
        <v>1800</v>
      </c>
      <c r="G331" s="143">
        <v>0</v>
      </c>
      <c r="H331" s="143">
        <v>0</v>
      </c>
      <c r="I331" s="144">
        <v>0</v>
      </c>
      <c r="J331" s="136">
        <v>1800</v>
      </c>
      <c r="K331" s="345">
        <v>0</v>
      </c>
      <c r="L331" s="345">
        <v>0</v>
      </c>
      <c r="M331" s="423" t="s">
        <v>44</v>
      </c>
      <c r="N331" s="170"/>
      <c r="O331" s="171"/>
      <c r="P331" s="171" t="s">
        <v>976</v>
      </c>
      <c r="Q331" s="172"/>
      <c r="R331" s="173" t="s">
        <v>977</v>
      </c>
    </row>
    <row r="332" spans="1:82" s="1" customFormat="1" ht="24" customHeight="1" thickBot="1" x14ac:dyDescent="0.25">
      <c r="A332" s="926">
        <v>6056</v>
      </c>
      <c r="B332" s="762" t="s">
        <v>978</v>
      </c>
      <c r="C332" s="768" t="s">
        <v>311</v>
      </c>
      <c r="D332" s="827" t="s">
        <v>979</v>
      </c>
      <c r="E332" s="920">
        <f t="shared" si="61"/>
        <v>2800</v>
      </c>
      <c r="F332" s="927">
        <v>2800</v>
      </c>
      <c r="G332" s="928">
        <v>0</v>
      </c>
      <c r="H332" s="928">
        <v>0</v>
      </c>
      <c r="I332" s="929">
        <v>90</v>
      </c>
      <c r="J332" s="686">
        <v>2800</v>
      </c>
      <c r="K332" s="687">
        <v>310</v>
      </c>
      <c r="L332" s="687">
        <v>89</v>
      </c>
      <c r="M332" s="930">
        <f t="shared" ref="M332:M357" si="62">(L332/K332)*100</f>
        <v>28.70967741935484</v>
      </c>
      <c r="N332" s="852"/>
      <c r="O332" s="853"/>
      <c r="P332" s="853" t="s">
        <v>980</v>
      </c>
      <c r="Q332" s="854"/>
      <c r="R332" s="337" t="s">
        <v>981</v>
      </c>
    </row>
    <row r="333" spans="1:82" s="22" customFormat="1" ht="20.25" customHeight="1" thickBot="1" x14ac:dyDescent="0.25">
      <c r="A333" s="1070" t="s">
        <v>982</v>
      </c>
      <c r="B333" s="1071"/>
      <c r="C333" s="1071"/>
      <c r="D333" s="1072"/>
      <c r="E333" s="781">
        <f t="shared" ref="E333:L333" si="63">SUM(E334:E334)</f>
        <v>62411</v>
      </c>
      <c r="F333" s="739">
        <f t="shared" si="63"/>
        <v>58911</v>
      </c>
      <c r="G333" s="739">
        <f t="shared" si="63"/>
        <v>2000</v>
      </c>
      <c r="H333" s="739">
        <f t="shared" si="63"/>
        <v>1500</v>
      </c>
      <c r="I333" s="740">
        <f t="shared" si="63"/>
        <v>847</v>
      </c>
      <c r="J333" s="738">
        <f t="shared" si="63"/>
        <v>1000</v>
      </c>
      <c r="K333" s="739">
        <f t="shared" si="63"/>
        <v>71</v>
      </c>
      <c r="L333" s="739">
        <f t="shared" si="63"/>
        <v>71</v>
      </c>
      <c r="M333" s="108">
        <f t="shared" si="62"/>
        <v>100</v>
      </c>
      <c r="N333" s="782"/>
      <c r="O333" s="783"/>
      <c r="P333" s="783"/>
      <c r="Q333" s="784"/>
      <c r="R333" s="785"/>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row>
    <row r="334" spans="1:82" s="2" customFormat="1" ht="48" customHeight="1" thickBot="1" x14ac:dyDescent="0.25">
      <c r="A334" s="327">
        <v>6046</v>
      </c>
      <c r="B334" s="328" t="s">
        <v>104</v>
      </c>
      <c r="C334" s="283" t="s">
        <v>257</v>
      </c>
      <c r="D334" s="829" t="s">
        <v>983</v>
      </c>
      <c r="E334" s="285">
        <f>F334+G334+H334</f>
        <v>62411</v>
      </c>
      <c r="F334" s="330">
        <v>58911</v>
      </c>
      <c r="G334" s="330">
        <v>2000</v>
      </c>
      <c r="H334" s="330">
        <v>1500</v>
      </c>
      <c r="I334" s="331">
        <v>847</v>
      </c>
      <c r="J334" s="400">
        <v>1000</v>
      </c>
      <c r="K334" s="401">
        <v>71</v>
      </c>
      <c r="L334" s="288">
        <v>71</v>
      </c>
      <c r="M334" s="153">
        <f t="shared" si="62"/>
        <v>100</v>
      </c>
      <c r="N334" s="830"/>
      <c r="O334" s="333"/>
      <c r="P334" s="831"/>
      <c r="Q334" s="294"/>
      <c r="R334" s="334" t="s">
        <v>984</v>
      </c>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row>
    <row r="335" spans="1:82" ht="21" customHeight="1" thickBot="1" x14ac:dyDescent="0.25">
      <c r="A335" s="1070" t="s">
        <v>985</v>
      </c>
      <c r="B335" s="1071"/>
      <c r="C335" s="1071"/>
      <c r="D335" s="1072"/>
      <c r="E335" s="781">
        <f t="shared" ref="E335:L335" si="64">SUM(E336:E336)</f>
        <v>5405</v>
      </c>
      <c r="F335" s="739">
        <f t="shared" si="64"/>
        <v>4948</v>
      </c>
      <c r="G335" s="739">
        <f t="shared" si="64"/>
        <v>352</v>
      </c>
      <c r="H335" s="739">
        <f t="shared" si="64"/>
        <v>105</v>
      </c>
      <c r="I335" s="740">
        <f t="shared" si="64"/>
        <v>5405</v>
      </c>
      <c r="J335" s="738">
        <f t="shared" si="64"/>
        <v>2090</v>
      </c>
      <c r="K335" s="739">
        <f t="shared" si="64"/>
        <v>4761</v>
      </c>
      <c r="L335" s="739">
        <f t="shared" si="64"/>
        <v>4761</v>
      </c>
      <c r="M335" s="108">
        <f t="shared" si="62"/>
        <v>100</v>
      </c>
      <c r="N335" s="782"/>
      <c r="O335" s="783"/>
      <c r="P335" s="783"/>
      <c r="Q335" s="784"/>
      <c r="R335" s="785"/>
    </row>
    <row r="336" spans="1:82" s="15" customFormat="1" ht="34.5" customHeight="1" thickBot="1" x14ac:dyDescent="0.25">
      <c r="A336" s="327">
        <v>6052</v>
      </c>
      <c r="B336" s="328" t="s">
        <v>50</v>
      </c>
      <c r="C336" s="283" t="s">
        <v>257</v>
      </c>
      <c r="D336" s="832" t="s">
        <v>986</v>
      </c>
      <c r="E336" s="285">
        <f>F336+G336+H336</f>
        <v>5405</v>
      </c>
      <c r="F336" s="330">
        <v>4948</v>
      </c>
      <c r="G336" s="330">
        <v>352</v>
      </c>
      <c r="H336" s="330">
        <v>105</v>
      </c>
      <c r="I336" s="331">
        <v>5405</v>
      </c>
      <c r="J336" s="618">
        <v>2090</v>
      </c>
      <c r="K336" s="618">
        <v>4761</v>
      </c>
      <c r="L336" s="667">
        <v>4761</v>
      </c>
      <c r="M336" s="833">
        <f t="shared" si="62"/>
        <v>100</v>
      </c>
      <c r="N336" s="830" t="s">
        <v>60</v>
      </c>
      <c r="O336" s="333"/>
      <c r="P336" s="831" t="s">
        <v>987</v>
      </c>
      <c r="Q336" s="294"/>
      <c r="R336" s="334" t="s">
        <v>988</v>
      </c>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row>
    <row r="337" spans="1:82" s="47" customFormat="1" ht="19.5" customHeight="1" thickBot="1" x14ac:dyDescent="0.25">
      <c r="A337" s="1073" t="s">
        <v>1043</v>
      </c>
      <c r="B337" s="1074"/>
      <c r="C337" s="1074"/>
      <c r="D337" s="1075"/>
      <c r="E337" s="834">
        <f t="shared" ref="E337:L337" si="65">SUM(E338+E340)</f>
        <v>718854</v>
      </c>
      <c r="F337" s="835">
        <f t="shared" si="65"/>
        <v>683315</v>
      </c>
      <c r="G337" s="835">
        <f t="shared" si="65"/>
        <v>23557</v>
      </c>
      <c r="H337" s="836">
        <f t="shared" si="65"/>
        <v>11982</v>
      </c>
      <c r="I337" s="837">
        <f t="shared" si="65"/>
        <v>98682</v>
      </c>
      <c r="J337" s="835">
        <f t="shared" si="65"/>
        <v>43273</v>
      </c>
      <c r="K337" s="836">
        <f t="shared" si="65"/>
        <v>30469</v>
      </c>
      <c r="L337" s="835">
        <f t="shared" si="65"/>
        <v>29899</v>
      </c>
      <c r="M337" s="838">
        <f t="shared" si="62"/>
        <v>98.129246119006211</v>
      </c>
      <c r="N337" s="839"/>
      <c r="O337" s="840"/>
      <c r="P337" s="840"/>
      <c r="Q337" s="841"/>
      <c r="R337" s="842"/>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2"/>
      <c r="BT337" s="2"/>
      <c r="BU337" s="2"/>
      <c r="BV337" s="2"/>
      <c r="BW337" s="2"/>
      <c r="BX337" s="2"/>
      <c r="BY337" s="2"/>
      <c r="BZ337" s="2"/>
      <c r="CA337" s="2"/>
      <c r="CB337" s="2"/>
      <c r="CC337" s="2"/>
      <c r="CD337" s="2"/>
    </row>
    <row r="338" spans="1:82" ht="19.5" customHeight="1" thickBot="1" x14ac:dyDescent="0.25">
      <c r="A338" s="1076" t="s">
        <v>989</v>
      </c>
      <c r="B338" s="1077"/>
      <c r="C338" s="1077"/>
      <c r="D338" s="1077"/>
      <c r="E338" s="815">
        <f t="shared" ref="E338:L338" si="66">SUM(E339:E339)</f>
        <v>109812</v>
      </c>
      <c r="F338" s="816">
        <f t="shared" si="66"/>
        <v>107950</v>
      </c>
      <c r="G338" s="816">
        <f t="shared" si="66"/>
        <v>1862</v>
      </c>
      <c r="H338" s="816">
        <f t="shared" si="66"/>
        <v>0</v>
      </c>
      <c r="I338" s="817">
        <f t="shared" si="66"/>
        <v>1862</v>
      </c>
      <c r="J338" s="818">
        <f t="shared" si="66"/>
        <v>1000</v>
      </c>
      <c r="K338" s="816">
        <f t="shared" si="66"/>
        <v>708</v>
      </c>
      <c r="L338" s="818">
        <f t="shared" si="66"/>
        <v>708</v>
      </c>
      <c r="M338" s="300">
        <f t="shared" si="62"/>
        <v>100</v>
      </c>
      <c r="N338" s="589"/>
      <c r="O338" s="828"/>
      <c r="P338" s="828"/>
      <c r="Q338" s="821"/>
      <c r="R338" s="785"/>
    </row>
    <row r="339" spans="1:82" s="2" customFormat="1" ht="65.25" customHeight="1" thickBot="1" x14ac:dyDescent="0.25">
      <c r="A339" s="843">
        <v>8215</v>
      </c>
      <c r="B339" s="844" t="s">
        <v>41</v>
      </c>
      <c r="C339" s="845" t="s">
        <v>698</v>
      </c>
      <c r="D339" s="846" t="s">
        <v>990</v>
      </c>
      <c r="E339" s="847">
        <f>SUM(F339:H339)</f>
        <v>109812</v>
      </c>
      <c r="F339" s="848">
        <v>107950</v>
      </c>
      <c r="G339" s="848">
        <v>1862</v>
      </c>
      <c r="H339" s="848">
        <v>0</v>
      </c>
      <c r="I339" s="849">
        <v>1862</v>
      </c>
      <c r="J339" s="850">
        <v>1000</v>
      </c>
      <c r="K339" s="848">
        <v>708</v>
      </c>
      <c r="L339" s="850">
        <v>708</v>
      </c>
      <c r="M339" s="851">
        <f t="shared" si="62"/>
        <v>100</v>
      </c>
      <c r="N339" s="852" t="s">
        <v>73</v>
      </c>
      <c r="O339" s="853" t="s">
        <v>37</v>
      </c>
      <c r="P339" s="853" t="s">
        <v>114</v>
      </c>
      <c r="Q339" s="854"/>
      <c r="R339" s="337" t="s">
        <v>991</v>
      </c>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row>
    <row r="340" spans="1:82" ht="19.5" customHeight="1" thickBot="1" x14ac:dyDescent="0.25">
      <c r="A340" s="475" t="s">
        <v>992</v>
      </c>
      <c r="B340" s="855"/>
      <c r="C340" s="856"/>
      <c r="D340" s="857"/>
      <c r="E340" s="781">
        <f t="shared" ref="E340:L340" si="67">SUM(E341:E347)</f>
        <v>609042</v>
      </c>
      <c r="F340" s="739">
        <f t="shared" si="67"/>
        <v>575365</v>
      </c>
      <c r="G340" s="739">
        <f t="shared" si="67"/>
        <v>21695</v>
      </c>
      <c r="H340" s="739">
        <f t="shared" si="67"/>
        <v>11982</v>
      </c>
      <c r="I340" s="740">
        <f t="shared" si="67"/>
        <v>96820</v>
      </c>
      <c r="J340" s="738">
        <f t="shared" si="67"/>
        <v>42273</v>
      </c>
      <c r="K340" s="739">
        <f t="shared" si="67"/>
        <v>29761</v>
      </c>
      <c r="L340" s="738">
        <f t="shared" si="67"/>
        <v>29191</v>
      </c>
      <c r="M340" s="108">
        <f t="shared" si="62"/>
        <v>98.084741776149997</v>
      </c>
      <c r="N340" s="858"/>
      <c r="O340" s="859"/>
      <c r="P340" s="783"/>
      <c r="Q340" s="784"/>
      <c r="R340" s="860"/>
    </row>
    <row r="341" spans="1:82" s="1" customFormat="1" ht="105" customHeight="1" x14ac:dyDescent="0.2">
      <c r="A341" s="419">
        <v>8120</v>
      </c>
      <c r="B341" s="410" t="s">
        <v>256</v>
      </c>
      <c r="C341" s="480" t="s">
        <v>262</v>
      </c>
      <c r="D341" s="795" t="s">
        <v>993</v>
      </c>
      <c r="E341" s="386">
        <f t="shared" ref="E341:E347" si="68">SUM(F341:H341)</f>
        <v>246535</v>
      </c>
      <c r="F341" s="390">
        <v>238130</v>
      </c>
      <c r="G341" s="390">
        <v>6605</v>
      </c>
      <c r="H341" s="390">
        <v>1800</v>
      </c>
      <c r="I341" s="861">
        <v>6404</v>
      </c>
      <c r="J341" s="414">
        <v>5905</v>
      </c>
      <c r="K341" s="414">
        <v>465</v>
      </c>
      <c r="L341" s="414">
        <v>365</v>
      </c>
      <c r="M341" s="391">
        <f t="shared" si="62"/>
        <v>78.494623655913969</v>
      </c>
      <c r="N341" s="392" t="s">
        <v>474</v>
      </c>
      <c r="O341" s="393" t="s">
        <v>199</v>
      </c>
      <c r="P341" s="484" t="s">
        <v>994</v>
      </c>
      <c r="Q341" s="394" t="s">
        <v>994</v>
      </c>
      <c r="R341" s="422" t="s">
        <v>995</v>
      </c>
    </row>
    <row r="342" spans="1:82" s="7" customFormat="1" ht="86.25" customHeight="1" x14ac:dyDescent="0.2">
      <c r="A342" s="792">
        <v>8127</v>
      </c>
      <c r="B342" s="194" t="s">
        <v>406</v>
      </c>
      <c r="C342" s="259" t="s">
        <v>262</v>
      </c>
      <c r="D342" s="862" t="s">
        <v>996</v>
      </c>
      <c r="E342" s="135">
        <f t="shared" si="68"/>
        <v>30737</v>
      </c>
      <c r="F342" s="398">
        <v>27422</v>
      </c>
      <c r="G342" s="398">
        <v>2280</v>
      </c>
      <c r="H342" s="398">
        <v>1035</v>
      </c>
      <c r="I342" s="752">
        <v>30737</v>
      </c>
      <c r="J342" s="145">
        <v>17487</v>
      </c>
      <c r="K342" s="145">
        <v>17815</v>
      </c>
      <c r="L342" s="145">
        <v>17661</v>
      </c>
      <c r="M342" s="153">
        <f t="shared" si="62"/>
        <v>99.13555992141454</v>
      </c>
      <c r="N342" s="170" t="s">
        <v>997</v>
      </c>
      <c r="O342" s="171" t="s">
        <v>569</v>
      </c>
      <c r="P342" s="171" t="s">
        <v>998</v>
      </c>
      <c r="Q342" s="172" t="s">
        <v>108</v>
      </c>
      <c r="R342" s="261" t="s">
        <v>999</v>
      </c>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row>
    <row r="343" spans="1:82" s="1" customFormat="1" ht="43.5" customHeight="1" x14ac:dyDescent="0.2">
      <c r="A343" s="326">
        <v>8144</v>
      </c>
      <c r="B343" s="254" t="s">
        <v>256</v>
      </c>
      <c r="C343" s="259" t="s">
        <v>1000</v>
      </c>
      <c r="D343" s="272" t="s">
        <v>1001</v>
      </c>
      <c r="E343" s="135">
        <f t="shared" si="68"/>
        <v>76028</v>
      </c>
      <c r="F343" s="398">
        <v>74300</v>
      </c>
      <c r="G343" s="398">
        <v>728</v>
      </c>
      <c r="H343" s="398">
        <v>1000</v>
      </c>
      <c r="I343" s="752">
        <v>728</v>
      </c>
      <c r="J343" s="136">
        <v>60</v>
      </c>
      <c r="K343" s="136">
        <v>60</v>
      </c>
      <c r="L343" s="136">
        <v>0</v>
      </c>
      <c r="M343" s="153">
        <f t="shared" si="62"/>
        <v>0</v>
      </c>
      <c r="N343" s="170" t="s">
        <v>474</v>
      </c>
      <c r="O343" s="171" t="s">
        <v>199</v>
      </c>
      <c r="P343" s="230" t="s">
        <v>994</v>
      </c>
      <c r="Q343" s="172" t="s">
        <v>994</v>
      </c>
      <c r="R343" s="173" t="s">
        <v>1002</v>
      </c>
    </row>
    <row r="344" spans="1:82" s="5" customFormat="1" ht="42.75" x14ac:dyDescent="0.2">
      <c r="A344" s="792">
        <v>8155</v>
      </c>
      <c r="B344" s="194" t="s">
        <v>256</v>
      </c>
      <c r="C344" s="259" t="s">
        <v>262</v>
      </c>
      <c r="D344" s="862" t="s">
        <v>1003</v>
      </c>
      <c r="E344" s="135">
        <f t="shared" si="68"/>
        <v>31330</v>
      </c>
      <c r="F344" s="398">
        <v>25819</v>
      </c>
      <c r="G344" s="398">
        <v>1655</v>
      </c>
      <c r="H344" s="398">
        <v>3856</v>
      </c>
      <c r="I344" s="752">
        <v>31330</v>
      </c>
      <c r="J344" s="145">
        <v>8432</v>
      </c>
      <c r="K344" s="145">
        <v>5182</v>
      </c>
      <c r="L344" s="145">
        <v>4987</v>
      </c>
      <c r="M344" s="153">
        <f t="shared" si="62"/>
        <v>96.236974141258202</v>
      </c>
      <c r="N344" s="170" t="s">
        <v>474</v>
      </c>
      <c r="O344" s="171" t="s">
        <v>1004</v>
      </c>
      <c r="P344" s="260" t="s">
        <v>1005</v>
      </c>
      <c r="Q344" s="172" t="s">
        <v>218</v>
      </c>
      <c r="R344" s="261" t="s">
        <v>1006</v>
      </c>
    </row>
    <row r="345" spans="1:82" s="13" customFormat="1" ht="43.5" customHeight="1" x14ac:dyDescent="0.2">
      <c r="A345" s="326">
        <v>8177</v>
      </c>
      <c r="B345" s="254" t="s">
        <v>256</v>
      </c>
      <c r="C345" s="259" t="s">
        <v>1000</v>
      </c>
      <c r="D345" s="272" t="s">
        <v>1007</v>
      </c>
      <c r="E345" s="135">
        <f t="shared" si="68"/>
        <v>8141</v>
      </c>
      <c r="F345" s="398">
        <v>7500</v>
      </c>
      <c r="G345" s="398">
        <v>341</v>
      </c>
      <c r="H345" s="398">
        <v>300</v>
      </c>
      <c r="I345" s="752">
        <v>341</v>
      </c>
      <c r="J345" s="136">
        <v>60</v>
      </c>
      <c r="K345" s="136">
        <v>60</v>
      </c>
      <c r="L345" s="136">
        <v>0</v>
      </c>
      <c r="M345" s="153">
        <f t="shared" si="62"/>
        <v>0</v>
      </c>
      <c r="N345" s="170" t="s">
        <v>474</v>
      </c>
      <c r="O345" s="171" t="s">
        <v>199</v>
      </c>
      <c r="P345" s="230" t="s">
        <v>994</v>
      </c>
      <c r="Q345" s="172" t="s">
        <v>994</v>
      </c>
      <c r="R345" s="173" t="s">
        <v>1002</v>
      </c>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row>
    <row r="346" spans="1:82" s="19" customFormat="1" ht="46.5" customHeight="1" x14ac:dyDescent="0.2">
      <c r="A346" s="326">
        <v>8185</v>
      </c>
      <c r="B346" s="254" t="s">
        <v>77</v>
      </c>
      <c r="C346" s="195" t="s">
        <v>698</v>
      </c>
      <c r="D346" s="368" t="s">
        <v>1008</v>
      </c>
      <c r="E346" s="135">
        <f t="shared" si="68"/>
        <v>24373</v>
      </c>
      <c r="F346" s="398">
        <v>22194</v>
      </c>
      <c r="G346" s="398">
        <v>2179</v>
      </c>
      <c r="H346" s="398">
        <v>0</v>
      </c>
      <c r="I346" s="752">
        <v>24373</v>
      </c>
      <c r="J346" s="136">
        <v>7100</v>
      </c>
      <c r="K346" s="136">
        <v>6179</v>
      </c>
      <c r="L346" s="136">
        <v>6178</v>
      </c>
      <c r="M346" s="153">
        <f t="shared" si="62"/>
        <v>99.983816151480823</v>
      </c>
      <c r="N346" s="170" t="s">
        <v>492</v>
      </c>
      <c r="O346" s="171" t="s">
        <v>403</v>
      </c>
      <c r="P346" s="230" t="s">
        <v>759</v>
      </c>
      <c r="Q346" s="172"/>
      <c r="R346" s="173" t="s">
        <v>1009</v>
      </c>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13"/>
      <c r="BF346" s="13"/>
      <c r="BG346" s="13"/>
      <c r="BH346" s="13"/>
      <c r="BI346" s="13"/>
      <c r="BJ346" s="13"/>
      <c r="BK346" s="13"/>
      <c r="BL346" s="13"/>
      <c r="BM346" s="13"/>
      <c r="BN346" s="13"/>
      <c r="BO346" s="13"/>
      <c r="BP346" s="13"/>
      <c r="BQ346" s="13"/>
      <c r="BR346" s="13"/>
    </row>
    <row r="347" spans="1:82" s="5" customFormat="1" ht="86.25" customHeight="1" thickBot="1" x14ac:dyDescent="0.25">
      <c r="A347" s="863">
        <v>8201</v>
      </c>
      <c r="B347" s="547" t="s">
        <v>256</v>
      </c>
      <c r="C347" s="495" t="s">
        <v>262</v>
      </c>
      <c r="D347" s="864" t="s">
        <v>1010</v>
      </c>
      <c r="E347" s="865">
        <f t="shared" si="68"/>
        <v>191898</v>
      </c>
      <c r="F347" s="435">
        <v>180000</v>
      </c>
      <c r="G347" s="435">
        <v>7907</v>
      </c>
      <c r="H347" s="435">
        <v>3991</v>
      </c>
      <c r="I347" s="436">
        <v>2907</v>
      </c>
      <c r="J347" s="237">
        <v>3229</v>
      </c>
      <c r="K347" s="237">
        <v>0</v>
      </c>
      <c r="L347" s="237">
        <v>0</v>
      </c>
      <c r="M347" s="437" t="s">
        <v>44</v>
      </c>
      <c r="N347" s="382" t="s">
        <v>474</v>
      </c>
      <c r="O347" s="374"/>
      <c r="P347" s="374"/>
      <c r="Q347" s="243"/>
      <c r="R347" s="244" t="s">
        <v>1011</v>
      </c>
    </row>
    <row r="348" spans="1:82" ht="19.5" customHeight="1" thickBot="1" x14ac:dyDescent="0.25">
      <c r="A348" s="1078" t="s">
        <v>1044</v>
      </c>
      <c r="B348" s="1079"/>
      <c r="C348" s="1079"/>
      <c r="D348" s="1080"/>
      <c r="E348" s="866">
        <f t="shared" ref="E348:L348" si="69">E349+E359</f>
        <v>868636</v>
      </c>
      <c r="F348" s="867">
        <f t="shared" si="69"/>
        <v>859879</v>
      </c>
      <c r="G348" s="867">
        <f t="shared" si="69"/>
        <v>7033</v>
      </c>
      <c r="H348" s="867">
        <f t="shared" si="69"/>
        <v>1724</v>
      </c>
      <c r="I348" s="868">
        <f t="shared" si="69"/>
        <v>196374</v>
      </c>
      <c r="J348" s="869">
        <f t="shared" si="69"/>
        <v>546200</v>
      </c>
      <c r="K348" s="867">
        <f t="shared" si="69"/>
        <v>37648</v>
      </c>
      <c r="L348" s="869">
        <f t="shared" si="69"/>
        <v>36451</v>
      </c>
      <c r="M348" s="606">
        <f t="shared" si="62"/>
        <v>96.820548236294087</v>
      </c>
      <c r="N348" s="870"/>
      <c r="O348" s="871"/>
      <c r="P348" s="872"/>
      <c r="Q348" s="873"/>
      <c r="R348" s="874"/>
    </row>
    <row r="349" spans="1:82" ht="19.5" customHeight="1" thickBot="1" x14ac:dyDescent="0.25">
      <c r="A349" s="1070" t="s">
        <v>1012</v>
      </c>
      <c r="B349" s="1071"/>
      <c r="C349" s="1071"/>
      <c r="D349" s="1072"/>
      <c r="E349" s="781">
        <f t="shared" ref="E349:L349" si="70">SUM(E350:E358)</f>
        <v>868636</v>
      </c>
      <c r="F349" s="739">
        <f t="shared" si="70"/>
        <v>859879</v>
      </c>
      <c r="G349" s="739">
        <f t="shared" si="70"/>
        <v>7033</v>
      </c>
      <c r="H349" s="739">
        <f t="shared" si="70"/>
        <v>1724</v>
      </c>
      <c r="I349" s="740">
        <f t="shared" si="70"/>
        <v>196374</v>
      </c>
      <c r="J349" s="738">
        <f t="shared" si="70"/>
        <v>37685</v>
      </c>
      <c r="K349" s="739">
        <f t="shared" si="70"/>
        <v>37648</v>
      </c>
      <c r="L349" s="739">
        <f t="shared" si="70"/>
        <v>36451</v>
      </c>
      <c r="M349" s="108">
        <f t="shared" si="62"/>
        <v>96.820548236294087</v>
      </c>
      <c r="N349" s="782"/>
      <c r="O349" s="783"/>
      <c r="P349" s="783"/>
      <c r="Q349" s="784"/>
      <c r="R349" s="860"/>
    </row>
    <row r="350" spans="1:82" s="17" customFormat="1" ht="21" customHeight="1" x14ac:dyDescent="0.2">
      <c r="A350" s="875">
        <v>8006</v>
      </c>
      <c r="B350" s="876" t="s">
        <v>77</v>
      </c>
      <c r="C350" s="306" t="s">
        <v>311</v>
      </c>
      <c r="D350" s="877" t="s">
        <v>1013</v>
      </c>
      <c r="E350" s="309">
        <f t="shared" ref="E350:E358" si="71">SUM(F350:H350)</f>
        <v>1807</v>
      </c>
      <c r="F350" s="878">
        <v>1807</v>
      </c>
      <c r="G350" s="879">
        <v>0</v>
      </c>
      <c r="H350" s="879">
        <v>0</v>
      </c>
      <c r="I350" s="880">
        <v>1807</v>
      </c>
      <c r="J350" s="878">
        <v>0</v>
      </c>
      <c r="K350" s="879">
        <v>1807</v>
      </c>
      <c r="L350" s="312">
        <v>1796</v>
      </c>
      <c r="M350" s="313">
        <f t="shared" si="62"/>
        <v>99.391256225788609</v>
      </c>
      <c r="N350" s="314"/>
      <c r="O350" s="315"/>
      <c r="P350" s="315"/>
      <c r="Q350" s="316"/>
      <c r="R350" s="881" t="s">
        <v>1014</v>
      </c>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c r="AU350" s="16"/>
      <c r="AV350" s="16"/>
      <c r="AW350" s="16"/>
      <c r="AX350" s="16"/>
      <c r="AY350" s="16"/>
      <c r="AZ350" s="16"/>
      <c r="BA350" s="16"/>
      <c r="BB350" s="16"/>
      <c r="BC350" s="16"/>
      <c r="BD350" s="16"/>
      <c r="BE350" s="16"/>
      <c r="BF350" s="16"/>
      <c r="BG350" s="16"/>
      <c r="BH350" s="16"/>
      <c r="BI350" s="16"/>
      <c r="BJ350" s="16"/>
      <c r="BK350" s="16"/>
      <c r="BL350" s="16"/>
      <c r="BM350" s="16"/>
      <c r="BN350" s="16"/>
      <c r="BO350" s="16"/>
      <c r="BP350" s="16"/>
      <c r="BQ350" s="16"/>
      <c r="BR350" s="16"/>
    </row>
    <row r="351" spans="1:82" s="2" customFormat="1" ht="32.25" customHeight="1" x14ac:dyDescent="0.2">
      <c r="A351" s="335">
        <v>8099</v>
      </c>
      <c r="B351" s="149" t="s">
        <v>50</v>
      </c>
      <c r="C351" s="114" t="s">
        <v>257</v>
      </c>
      <c r="D351" s="498" t="s">
        <v>1015</v>
      </c>
      <c r="E351" s="116">
        <f t="shared" si="71"/>
        <v>638546</v>
      </c>
      <c r="F351" s="146">
        <v>637000</v>
      </c>
      <c r="G351" s="396">
        <v>1246</v>
      </c>
      <c r="H351" s="396">
        <v>300</v>
      </c>
      <c r="I351" s="746">
        <v>56500</v>
      </c>
      <c r="J351" s="146">
        <v>16180</v>
      </c>
      <c r="K351" s="396">
        <v>8263</v>
      </c>
      <c r="L351" s="122">
        <v>8261</v>
      </c>
      <c r="M351" s="123">
        <f t="shared" si="62"/>
        <v>99.975795715841713</v>
      </c>
      <c r="N351" s="124"/>
      <c r="O351" s="125" t="s">
        <v>1016</v>
      </c>
      <c r="P351" s="125" t="s">
        <v>1017</v>
      </c>
      <c r="Q351" s="126" t="s">
        <v>191</v>
      </c>
      <c r="R351" s="268" t="s">
        <v>1018</v>
      </c>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row>
    <row r="352" spans="1:82" s="1" customFormat="1" ht="27.75" customHeight="1" x14ac:dyDescent="0.2">
      <c r="A352" s="326">
        <v>8179</v>
      </c>
      <c r="B352" s="254" t="s">
        <v>50</v>
      </c>
      <c r="C352" s="195" t="s">
        <v>257</v>
      </c>
      <c r="D352" s="506" t="s">
        <v>1019</v>
      </c>
      <c r="E352" s="135">
        <f t="shared" si="71"/>
        <v>97154</v>
      </c>
      <c r="F352" s="152">
        <v>94830</v>
      </c>
      <c r="G352" s="398">
        <v>1200</v>
      </c>
      <c r="H352" s="398">
        <v>1124</v>
      </c>
      <c r="I352" s="752">
        <v>97154</v>
      </c>
      <c r="J352" s="152">
        <v>2000</v>
      </c>
      <c r="K352" s="398">
        <v>17600</v>
      </c>
      <c r="L352" s="136">
        <v>17211</v>
      </c>
      <c r="M352" s="153">
        <f t="shared" si="62"/>
        <v>97.789772727272734</v>
      </c>
      <c r="N352" s="170"/>
      <c r="O352" s="171" t="s">
        <v>391</v>
      </c>
      <c r="P352" s="171" t="s">
        <v>1020</v>
      </c>
      <c r="Q352" s="172"/>
      <c r="R352" s="261" t="s">
        <v>1021</v>
      </c>
    </row>
    <row r="353" spans="1:82" s="1" customFormat="1" ht="21" customHeight="1" x14ac:dyDescent="0.2">
      <c r="A353" s="326">
        <v>8186</v>
      </c>
      <c r="B353" s="254" t="s">
        <v>50</v>
      </c>
      <c r="C353" s="195" t="s">
        <v>311</v>
      </c>
      <c r="D353" s="506" t="s">
        <v>1022</v>
      </c>
      <c r="E353" s="135">
        <f t="shared" si="71"/>
        <v>9150</v>
      </c>
      <c r="F353" s="152">
        <v>8198</v>
      </c>
      <c r="G353" s="398">
        <v>952</v>
      </c>
      <c r="H353" s="398">
        <v>0</v>
      </c>
      <c r="I353" s="752">
        <v>9150</v>
      </c>
      <c r="J353" s="152">
        <v>8617</v>
      </c>
      <c r="K353" s="398">
        <v>8620</v>
      </c>
      <c r="L353" s="136">
        <v>8620</v>
      </c>
      <c r="M353" s="153">
        <f t="shared" si="62"/>
        <v>100</v>
      </c>
      <c r="N353" s="170" t="s">
        <v>403</v>
      </c>
      <c r="O353" s="171"/>
      <c r="P353" s="171" t="s">
        <v>1023</v>
      </c>
      <c r="Q353" s="172" t="s">
        <v>35</v>
      </c>
      <c r="R353" s="261" t="s">
        <v>1024</v>
      </c>
    </row>
    <row r="354" spans="1:82" s="2" customFormat="1" ht="30" customHeight="1" x14ac:dyDescent="0.2">
      <c r="A354" s="326">
        <v>8192</v>
      </c>
      <c r="B354" s="254" t="s">
        <v>256</v>
      </c>
      <c r="C354" s="195" t="s">
        <v>311</v>
      </c>
      <c r="D354" s="255" t="s">
        <v>1025</v>
      </c>
      <c r="E354" s="135">
        <f t="shared" si="71"/>
        <v>30179</v>
      </c>
      <c r="F354" s="152">
        <v>29044</v>
      </c>
      <c r="G354" s="398">
        <v>835</v>
      </c>
      <c r="H354" s="398">
        <v>300</v>
      </c>
      <c r="I354" s="752">
        <v>30179</v>
      </c>
      <c r="J354" s="152">
        <v>7488</v>
      </c>
      <c r="K354" s="398">
        <v>310</v>
      </c>
      <c r="L354" s="136">
        <v>309</v>
      </c>
      <c r="M354" s="147">
        <f t="shared" si="62"/>
        <v>99.677419354838719</v>
      </c>
      <c r="N354" s="170"/>
      <c r="O354" s="171" t="s">
        <v>264</v>
      </c>
      <c r="P354" s="171" t="s">
        <v>1026</v>
      </c>
      <c r="Q354" s="172"/>
      <c r="R354" s="173" t="s">
        <v>587</v>
      </c>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row>
    <row r="355" spans="1:82" s="2" customFormat="1" ht="29.25" customHeight="1" x14ac:dyDescent="0.2">
      <c r="A355" s="326">
        <v>8193</v>
      </c>
      <c r="B355" s="254" t="s">
        <v>256</v>
      </c>
      <c r="C355" s="195" t="s">
        <v>311</v>
      </c>
      <c r="D355" s="255" t="s">
        <v>1027</v>
      </c>
      <c r="E355" s="135">
        <f t="shared" si="71"/>
        <v>5400</v>
      </c>
      <c r="F355" s="152">
        <v>5000</v>
      </c>
      <c r="G355" s="398">
        <v>400</v>
      </c>
      <c r="H355" s="398">
        <v>0</v>
      </c>
      <c r="I355" s="752">
        <v>0</v>
      </c>
      <c r="J355" s="152">
        <v>500</v>
      </c>
      <c r="K355" s="398">
        <v>0</v>
      </c>
      <c r="L355" s="136">
        <v>0</v>
      </c>
      <c r="M355" s="423" t="s">
        <v>44</v>
      </c>
      <c r="N355" s="170"/>
      <c r="O355" s="171"/>
      <c r="P355" s="171"/>
      <c r="Q355" s="172"/>
      <c r="R355" s="173" t="s">
        <v>1028</v>
      </c>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row>
    <row r="356" spans="1:82" s="17" customFormat="1" ht="26.25" customHeight="1" x14ac:dyDescent="0.2">
      <c r="A356" s="882">
        <v>8198</v>
      </c>
      <c r="B356" s="883" t="s">
        <v>50</v>
      </c>
      <c r="C356" s="201" t="s">
        <v>488</v>
      </c>
      <c r="D356" s="366" t="s">
        <v>1029</v>
      </c>
      <c r="E356" s="362">
        <f t="shared" si="71"/>
        <v>82000</v>
      </c>
      <c r="F356" s="884">
        <v>80000</v>
      </c>
      <c r="G356" s="884">
        <v>2000</v>
      </c>
      <c r="H356" s="884">
        <v>0</v>
      </c>
      <c r="I356" s="885">
        <v>1584</v>
      </c>
      <c r="J356" s="182">
        <v>0</v>
      </c>
      <c r="K356" s="884">
        <v>848</v>
      </c>
      <c r="L356" s="886">
        <v>254</v>
      </c>
      <c r="M356" s="161">
        <f t="shared" ref="M356" si="72">(L356/K356)*100</f>
        <v>29.952830188679247</v>
      </c>
      <c r="N356" s="208"/>
      <c r="O356" s="209"/>
      <c r="P356" s="209"/>
      <c r="Q356" s="165"/>
      <c r="R356" s="568" t="s">
        <v>1030</v>
      </c>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c r="AU356" s="16"/>
      <c r="AV356" s="16"/>
      <c r="AW356" s="16"/>
      <c r="AX356" s="16"/>
      <c r="AY356" s="16"/>
      <c r="AZ356" s="16"/>
      <c r="BA356" s="16"/>
      <c r="BB356" s="16"/>
      <c r="BC356" s="16"/>
      <c r="BD356" s="16"/>
      <c r="BE356" s="16"/>
      <c r="BF356" s="16"/>
      <c r="BG356" s="16"/>
      <c r="BH356" s="16"/>
      <c r="BI356" s="16"/>
      <c r="BJ356" s="16"/>
      <c r="BK356" s="16"/>
      <c r="BL356" s="16"/>
      <c r="BM356" s="16"/>
      <c r="BN356" s="16"/>
      <c r="BO356" s="16"/>
      <c r="BP356" s="16"/>
      <c r="BQ356" s="16"/>
      <c r="BR356" s="16"/>
    </row>
    <row r="357" spans="1:82" s="13" customFormat="1" ht="22.5" customHeight="1" x14ac:dyDescent="0.2">
      <c r="A357" s="335">
        <v>8206</v>
      </c>
      <c r="B357" s="149" t="s">
        <v>50</v>
      </c>
      <c r="C357" s="114" t="s">
        <v>311</v>
      </c>
      <c r="D357" s="432" t="s">
        <v>1031</v>
      </c>
      <c r="E357" s="116">
        <f t="shared" si="71"/>
        <v>1900</v>
      </c>
      <c r="F357" s="118">
        <v>1500</v>
      </c>
      <c r="G357" s="118">
        <v>400</v>
      </c>
      <c r="H357" s="118">
        <v>0</v>
      </c>
      <c r="I357" s="119">
        <v>0</v>
      </c>
      <c r="J357" s="122">
        <v>400</v>
      </c>
      <c r="K357" s="122">
        <v>200</v>
      </c>
      <c r="L357" s="122">
        <v>0</v>
      </c>
      <c r="M357" s="253">
        <f t="shared" si="62"/>
        <v>0</v>
      </c>
      <c r="N357" s="124"/>
      <c r="O357" s="125"/>
      <c r="P357" s="125"/>
      <c r="Q357" s="126"/>
      <c r="R357" s="127" t="s">
        <v>1032</v>
      </c>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row>
    <row r="358" spans="1:82" s="1" customFormat="1" ht="22.5" customHeight="1" thickBot="1" x14ac:dyDescent="0.25">
      <c r="A358" s="327">
        <v>8221</v>
      </c>
      <c r="B358" s="328" t="s">
        <v>910</v>
      </c>
      <c r="C358" s="283" t="s">
        <v>311</v>
      </c>
      <c r="D358" s="887" t="s">
        <v>1033</v>
      </c>
      <c r="E358" s="285">
        <f t="shared" si="71"/>
        <v>2500</v>
      </c>
      <c r="F358" s="330">
        <v>2500</v>
      </c>
      <c r="G358" s="330">
        <v>0</v>
      </c>
      <c r="H358" s="330">
        <v>0</v>
      </c>
      <c r="I358" s="331">
        <v>0</v>
      </c>
      <c r="J358" s="288">
        <v>2500</v>
      </c>
      <c r="K358" s="289">
        <v>0</v>
      </c>
      <c r="L358" s="288">
        <v>0</v>
      </c>
      <c r="M358" s="888" t="s">
        <v>44</v>
      </c>
      <c r="N358" s="291"/>
      <c r="O358" s="333"/>
      <c r="P358" s="333"/>
      <c r="Q358" s="294"/>
      <c r="R358" s="334" t="s">
        <v>1034</v>
      </c>
    </row>
    <row r="359" spans="1:82" ht="19.5" customHeight="1" thickBot="1" x14ac:dyDescent="0.25">
      <c r="A359" s="1067" t="s">
        <v>1035</v>
      </c>
      <c r="B359" s="1068"/>
      <c r="C359" s="1068"/>
      <c r="D359" s="1069"/>
      <c r="E359" s="818">
        <f t="shared" ref="E359:L359" si="73">SUM(E360:E362)</f>
        <v>0</v>
      </c>
      <c r="F359" s="818">
        <f t="shared" si="73"/>
        <v>0</v>
      </c>
      <c r="G359" s="818">
        <f t="shared" si="73"/>
        <v>0</v>
      </c>
      <c r="H359" s="816">
        <f t="shared" si="73"/>
        <v>0</v>
      </c>
      <c r="I359" s="817">
        <f t="shared" si="73"/>
        <v>0</v>
      </c>
      <c r="J359" s="818">
        <f t="shared" si="73"/>
        <v>508515</v>
      </c>
      <c r="K359" s="816">
        <f t="shared" si="73"/>
        <v>0</v>
      </c>
      <c r="L359" s="818">
        <f t="shared" si="73"/>
        <v>0</v>
      </c>
      <c r="M359" s="723" t="s">
        <v>44</v>
      </c>
      <c r="N359" s="589"/>
      <c r="O359" s="828"/>
      <c r="P359" s="828"/>
      <c r="Q359" s="821"/>
      <c r="R359" s="889"/>
    </row>
    <row r="360" spans="1:82" ht="16.5" customHeight="1" x14ac:dyDescent="0.2">
      <c r="A360" s="890">
        <v>8064</v>
      </c>
      <c r="B360" s="891"/>
      <c r="C360" s="892"/>
      <c r="D360" s="893" t="s">
        <v>1036</v>
      </c>
      <c r="E360" s="894">
        <v>0</v>
      </c>
      <c r="F360" s="894">
        <v>0</v>
      </c>
      <c r="G360" s="894">
        <v>0</v>
      </c>
      <c r="H360" s="894">
        <v>0</v>
      </c>
      <c r="I360" s="895">
        <v>0</v>
      </c>
      <c r="J360" s="896">
        <v>23000</v>
      </c>
      <c r="K360" s="894">
        <v>0</v>
      </c>
      <c r="L360" s="896">
        <v>0</v>
      </c>
      <c r="M360" s="897" t="s">
        <v>44</v>
      </c>
      <c r="N360" s="898"/>
      <c r="O360" s="899"/>
      <c r="P360" s="899"/>
      <c r="Q360" s="900"/>
      <c r="R360" s="901"/>
    </row>
    <row r="361" spans="1:82" s="2" customFormat="1" ht="16.5" customHeight="1" x14ac:dyDescent="0.2">
      <c r="A361" s="771" t="s">
        <v>180</v>
      </c>
      <c r="B361" s="680"/>
      <c r="C361" s="725"/>
      <c r="D361" s="902" t="s">
        <v>1037</v>
      </c>
      <c r="E361" s="903">
        <v>0</v>
      </c>
      <c r="F361" s="903">
        <v>0</v>
      </c>
      <c r="G361" s="903">
        <v>0</v>
      </c>
      <c r="H361" s="903">
        <v>0</v>
      </c>
      <c r="I361" s="904">
        <v>0</v>
      </c>
      <c r="J361" s="406">
        <v>445515</v>
      </c>
      <c r="K361" s="903">
        <v>0</v>
      </c>
      <c r="L361" s="406">
        <v>0</v>
      </c>
      <c r="M361" s="897" t="s">
        <v>44</v>
      </c>
      <c r="N361" s="777"/>
      <c r="O361" s="905"/>
      <c r="P361" s="905"/>
      <c r="Q361" s="906"/>
      <c r="R361" s="907"/>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row>
    <row r="362" spans="1:82" s="38" customFormat="1" ht="16.5" customHeight="1" thickBot="1" x14ac:dyDescent="0.25">
      <c r="A362" s="908" t="s">
        <v>180</v>
      </c>
      <c r="B362" s="909"/>
      <c r="C362" s="910"/>
      <c r="D362" s="911" t="s">
        <v>1038</v>
      </c>
      <c r="E362" s="912">
        <v>0</v>
      </c>
      <c r="F362" s="913">
        <v>0</v>
      </c>
      <c r="G362" s="912">
        <v>0</v>
      </c>
      <c r="H362" s="912">
        <v>0</v>
      </c>
      <c r="I362" s="914">
        <v>0</v>
      </c>
      <c r="J362" s="913">
        <v>40000</v>
      </c>
      <c r="K362" s="912">
        <v>0</v>
      </c>
      <c r="L362" s="913">
        <v>0</v>
      </c>
      <c r="M362" s="915" t="s">
        <v>44</v>
      </c>
      <c r="N362" s="916"/>
      <c r="O362" s="917"/>
      <c r="P362" s="917"/>
      <c r="Q362" s="918"/>
      <c r="R362" s="919"/>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5"/>
      <c r="BT362" s="15"/>
      <c r="BU362" s="15"/>
      <c r="BV362" s="15"/>
      <c r="BW362" s="15"/>
      <c r="BX362" s="15"/>
      <c r="BY362" s="15"/>
      <c r="BZ362" s="15"/>
      <c r="CA362" s="15"/>
      <c r="CB362" s="15"/>
      <c r="CC362" s="15"/>
      <c r="CD362" s="15"/>
    </row>
    <row r="363" spans="1:82" x14ac:dyDescent="0.2">
      <c r="A363" s="48"/>
      <c r="B363" s="49"/>
      <c r="C363" s="50"/>
      <c r="D363" s="50"/>
      <c r="E363" s="51"/>
      <c r="F363" s="51"/>
      <c r="G363" s="51"/>
      <c r="H363" s="51"/>
      <c r="I363" s="51"/>
      <c r="J363" s="51"/>
      <c r="K363" s="51"/>
      <c r="L363" s="51"/>
      <c r="M363" s="50"/>
      <c r="N363" s="52"/>
      <c r="O363" s="52"/>
      <c r="P363" s="52"/>
      <c r="Q363" s="52"/>
      <c r="R363" s="53"/>
    </row>
    <row r="364" spans="1:82" ht="13.5" thickBot="1" x14ac:dyDescent="0.25">
      <c r="A364" s="48"/>
      <c r="B364" s="49"/>
      <c r="C364" s="50"/>
      <c r="D364" s="50"/>
      <c r="E364" s="51"/>
      <c r="F364" s="51"/>
      <c r="G364" s="51"/>
      <c r="H364" s="51"/>
      <c r="I364" s="51"/>
      <c r="J364" s="51"/>
      <c r="K364" s="51"/>
      <c r="L364" s="51"/>
      <c r="M364" s="50"/>
      <c r="N364" s="52"/>
      <c r="O364" s="52"/>
      <c r="P364" s="52"/>
      <c r="Q364" s="52"/>
      <c r="R364" s="53"/>
    </row>
    <row r="365" spans="1:82" s="58" customFormat="1" ht="13.5" thickBot="1" x14ac:dyDescent="0.25">
      <c r="A365" s="3"/>
      <c r="B365" s="54"/>
      <c r="C365" s="3"/>
      <c r="D365" s="3"/>
      <c r="E365" s="55"/>
      <c r="F365" s="55"/>
      <c r="G365" s="55"/>
      <c r="H365" s="55"/>
      <c r="I365" s="55"/>
      <c r="J365" s="56">
        <f>J6+J9+J217+J315+J337+J348</f>
        <v>1691675</v>
      </c>
      <c r="K365" s="56">
        <f>K6+K9+K217+K315+K337+K348</f>
        <v>666182</v>
      </c>
      <c r="L365" s="57">
        <f>L6+L9+L217+L315+L337+L348</f>
        <v>620754</v>
      </c>
      <c r="M365" s="3"/>
      <c r="R365" s="4"/>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37"/>
      <c r="BS365" s="59"/>
      <c r="BT365" s="59"/>
      <c r="BU365" s="59"/>
      <c r="BV365" s="59"/>
      <c r="BW365" s="59"/>
      <c r="BX365" s="59"/>
      <c r="BY365" s="59"/>
      <c r="BZ365" s="59"/>
      <c r="CA365" s="59"/>
      <c r="CB365" s="59"/>
      <c r="CC365" s="59"/>
      <c r="CD365" s="59"/>
    </row>
    <row r="366" spans="1:82" s="58" customFormat="1" x14ac:dyDescent="0.2">
      <c r="A366" s="3"/>
      <c r="B366" s="54"/>
      <c r="C366" s="3"/>
      <c r="D366" s="3"/>
      <c r="E366" s="55"/>
      <c r="F366" s="55"/>
      <c r="G366" s="55"/>
      <c r="H366" s="55"/>
      <c r="I366" s="55"/>
      <c r="J366" s="55"/>
      <c r="K366" s="55"/>
      <c r="L366" s="55"/>
      <c r="M366" s="3"/>
      <c r="R366" s="4"/>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37"/>
      <c r="BS366" s="59"/>
      <c r="BT366" s="59"/>
      <c r="BU366" s="59"/>
      <c r="BV366" s="59"/>
      <c r="BW366" s="59"/>
      <c r="BX366" s="59"/>
      <c r="BY366" s="59"/>
      <c r="BZ366" s="59"/>
      <c r="CA366" s="59"/>
      <c r="CB366" s="59"/>
      <c r="CC366" s="59"/>
      <c r="CD366" s="59"/>
    </row>
    <row r="367" spans="1:82" s="58" customFormat="1" x14ac:dyDescent="0.2">
      <c r="A367" s="3"/>
      <c r="B367" s="54"/>
      <c r="C367" s="3"/>
      <c r="D367" s="3"/>
      <c r="E367" s="55"/>
      <c r="F367" s="55"/>
      <c r="G367" s="55"/>
      <c r="H367" s="55"/>
      <c r="I367" s="55"/>
      <c r="J367" s="55"/>
      <c r="K367" s="55"/>
      <c r="L367" s="55"/>
      <c r="M367" s="3"/>
      <c r="R367" s="4"/>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37"/>
      <c r="BS367" s="59"/>
      <c r="BT367" s="59"/>
      <c r="BU367" s="59"/>
      <c r="BV367" s="59"/>
      <c r="BW367" s="59"/>
      <c r="BX367" s="59"/>
      <c r="BY367" s="59"/>
      <c r="BZ367" s="59"/>
      <c r="CA367" s="59"/>
      <c r="CB367" s="59"/>
      <c r="CC367" s="59"/>
      <c r="CD367" s="59"/>
    </row>
    <row r="368" spans="1:82" s="58" customFormat="1" x14ac:dyDescent="0.2">
      <c r="A368" s="3"/>
      <c r="B368" s="54"/>
      <c r="C368" s="3"/>
      <c r="D368" s="3"/>
      <c r="E368" s="55"/>
      <c r="F368" s="55"/>
      <c r="G368" s="55"/>
      <c r="H368" s="55"/>
      <c r="I368" s="55"/>
      <c r="J368" s="55"/>
      <c r="K368" s="55"/>
      <c r="L368" s="55"/>
      <c r="M368" s="3"/>
      <c r="R368" s="4"/>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37"/>
      <c r="BS368" s="59"/>
      <c r="BT368" s="59"/>
      <c r="BU368" s="59"/>
      <c r="BV368" s="59"/>
      <c r="BW368" s="59"/>
      <c r="BX368" s="59"/>
      <c r="BY368" s="59"/>
      <c r="BZ368" s="59"/>
      <c r="CA368" s="59"/>
      <c r="CB368" s="59"/>
      <c r="CC368" s="59"/>
      <c r="CD368" s="59"/>
    </row>
    <row r="369" spans="1:82" s="58" customFormat="1" x14ac:dyDescent="0.2">
      <c r="A369" s="3"/>
      <c r="B369" s="54"/>
      <c r="C369" s="3"/>
      <c r="D369" s="3"/>
      <c r="E369" s="55"/>
      <c r="F369" s="55"/>
      <c r="G369" s="55"/>
      <c r="H369" s="55"/>
      <c r="I369" s="55"/>
      <c r="J369" s="55"/>
      <c r="K369" s="55"/>
      <c r="L369" s="55"/>
      <c r="M369" s="3"/>
      <c r="R369" s="4"/>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37"/>
      <c r="BS369" s="59"/>
      <c r="BT369" s="59"/>
      <c r="BU369" s="59"/>
      <c r="BV369" s="59"/>
      <c r="BW369" s="59"/>
      <c r="BX369" s="59"/>
      <c r="BY369" s="59"/>
      <c r="BZ369" s="59"/>
      <c r="CA369" s="59"/>
      <c r="CB369" s="59"/>
      <c r="CC369" s="59"/>
      <c r="CD369" s="59"/>
    </row>
    <row r="370" spans="1:82" s="58" customFormat="1" x14ac:dyDescent="0.2">
      <c r="A370" s="3"/>
      <c r="B370" s="54"/>
      <c r="C370" s="3"/>
      <c r="D370" s="3"/>
      <c r="E370" s="55"/>
      <c r="F370" s="55"/>
      <c r="G370" s="55"/>
      <c r="H370" s="55"/>
      <c r="I370" s="55"/>
      <c r="J370" s="55"/>
      <c r="K370" s="55"/>
      <c r="L370" s="55"/>
      <c r="M370" s="3"/>
      <c r="R370" s="4"/>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37"/>
      <c r="BS370" s="59"/>
      <c r="BT370" s="59"/>
      <c r="BU370" s="59"/>
      <c r="BV370" s="59"/>
      <c r="BW370" s="59"/>
      <c r="BX370" s="59"/>
      <c r="BY370" s="59"/>
      <c r="BZ370" s="59"/>
      <c r="CA370" s="59"/>
      <c r="CB370" s="59"/>
      <c r="CC370" s="59"/>
      <c r="CD370" s="59"/>
    </row>
    <row r="371" spans="1:82" s="58" customFormat="1" x14ac:dyDescent="0.2">
      <c r="A371" s="3"/>
      <c r="B371" s="54"/>
      <c r="C371" s="3"/>
      <c r="D371" s="3"/>
      <c r="E371" s="55"/>
      <c r="F371" s="55"/>
      <c r="G371" s="55"/>
      <c r="H371" s="55"/>
      <c r="I371" s="55"/>
      <c r="J371" s="55"/>
      <c r="K371" s="55"/>
      <c r="L371" s="55"/>
      <c r="M371" s="3"/>
      <c r="R371" s="4"/>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37"/>
      <c r="BS371" s="59"/>
      <c r="BT371" s="59"/>
      <c r="BU371" s="59"/>
      <c r="BV371" s="59"/>
      <c r="BW371" s="59"/>
      <c r="BX371" s="59"/>
      <c r="BY371" s="59"/>
      <c r="BZ371" s="59"/>
      <c r="CA371" s="59"/>
      <c r="CB371" s="59"/>
      <c r="CC371" s="59"/>
      <c r="CD371" s="59"/>
    </row>
    <row r="372" spans="1:82" s="58" customFormat="1" x14ac:dyDescent="0.2">
      <c r="A372" s="3"/>
      <c r="B372" s="54"/>
      <c r="C372" s="3"/>
      <c r="D372" s="3"/>
      <c r="E372" s="55"/>
      <c r="F372" s="55"/>
      <c r="G372" s="55"/>
      <c r="H372" s="55"/>
      <c r="I372" s="55"/>
      <c r="J372" s="55"/>
      <c r="K372" s="55"/>
      <c r="L372" s="55"/>
      <c r="M372" s="3"/>
      <c r="R372" s="4"/>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37"/>
      <c r="BS372" s="59"/>
      <c r="BT372" s="59"/>
      <c r="BU372" s="59"/>
      <c r="BV372" s="59"/>
      <c r="BW372" s="59"/>
      <c r="BX372" s="59"/>
      <c r="BY372" s="59"/>
      <c r="BZ372" s="59"/>
      <c r="CA372" s="59"/>
      <c r="CB372" s="59"/>
      <c r="CC372" s="59"/>
      <c r="CD372" s="59"/>
    </row>
    <row r="373" spans="1:82" s="58" customFormat="1" x14ac:dyDescent="0.2">
      <c r="A373" s="3"/>
      <c r="B373" s="54"/>
      <c r="C373" s="3"/>
      <c r="D373" s="3"/>
      <c r="E373" s="55"/>
      <c r="F373" s="55"/>
      <c r="G373" s="55"/>
      <c r="H373" s="55"/>
      <c r="I373" s="55"/>
      <c r="J373" s="55"/>
      <c r="K373" s="55"/>
      <c r="L373" s="55"/>
      <c r="M373" s="3"/>
      <c r="R373" s="4"/>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37"/>
      <c r="BS373" s="59"/>
      <c r="BT373" s="59"/>
      <c r="BU373" s="59"/>
      <c r="BV373" s="59"/>
      <c r="BW373" s="59"/>
      <c r="BX373" s="59"/>
      <c r="BY373" s="59"/>
      <c r="BZ373" s="59"/>
      <c r="CA373" s="59"/>
      <c r="CB373" s="59"/>
      <c r="CC373" s="59"/>
      <c r="CD373" s="59"/>
    </row>
    <row r="374" spans="1:82" s="58" customFormat="1" x14ac:dyDescent="0.2">
      <c r="A374" s="3"/>
      <c r="B374" s="54"/>
      <c r="C374" s="3"/>
      <c r="D374" s="3"/>
      <c r="E374" s="55"/>
      <c r="F374" s="55"/>
      <c r="G374" s="55"/>
      <c r="H374" s="55"/>
      <c r="I374" s="55"/>
      <c r="J374" s="55"/>
      <c r="K374" s="55"/>
      <c r="L374" s="55"/>
      <c r="M374" s="3"/>
      <c r="R374" s="4"/>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37"/>
      <c r="BS374" s="59"/>
      <c r="BT374" s="59"/>
      <c r="BU374" s="59"/>
      <c r="BV374" s="59"/>
      <c r="BW374" s="59"/>
      <c r="BX374" s="59"/>
      <c r="BY374" s="59"/>
      <c r="BZ374" s="59"/>
      <c r="CA374" s="59"/>
      <c r="CB374" s="59"/>
      <c r="CC374" s="59"/>
      <c r="CD374" s="59"/>
    </row>
    <row r="375" spans="1:82" x14ac:dyDescent="0.2">
      <c r="E375" s="55"/>
      <c r="F375" s="55"/>
      <c r="G375" s="55"/>
      <c r="H375" s="55"/>
      <c r="I375" s="55"/>
      <c r="J375" s="55"/>
      <c r="K375" s="55"/>
      <c r="L375" s="55"/>
    </row>
    <row r="376" spans="1:82" x14ac:dyDescent="0.2">
      <c r="E376" s="55"/>
      <c r="F376" s="55"/>
      <c r="G376" s="55"/>
      <c r="H376" s="55"/>
      <c r="I376" s="55"/>
      <c r="J376" s="55"/>
      <c r="K376" s="55"/>
    </row>
    <row r="377" spans="1:82" x14ac:dyDescent="0.2">
      <c r="E377" s="55"/>
      <c r="F377" s="55"/>
      <c r="G377" s="55"/>
      <c r="H377" s="55"/>
      <c r="I377" s="55"/>
      <c r="J377" s="55"/>
      <c r="K377" s="55"/>
    </row>
    <row r="378" spans="1:82" x14ac:dyDescent="0.2">
      <c r="E378" s="55"/>
      <c r="F378" s="55"/>
      <c r="G378" s="55"/>
      <c r="H378" s="55"/>
      <c r="I378" s="55"/>
      <c r="J378" s="55"/>
      <c r="K378" s="55"/>
    </row>
    <row r="379" spans="1:82" x14ac:dyDescent="0.2">
      <c r="E379" s="55"/>
      <c r="F379" s="55"/>
      <c r="G379" s="55"/>
      <c r="H379" s="55"/>
      <c r="I379" s="55"/>
      <c r="J379" s="55"/>
      <c r="K379" s="55"/>
    </row>
    <row r="380" spans="1:82" x14ac:dyDescent="0.2">
      <c r="E380" s="55"/>
      <c r="F380" s="55"/>
      <c r="G380" s="55"/>
      <c r="H380" s="55"/>
      <c r="I380" s="55"/>
      <c r="J380" s="55"/>
      <c r="K380" s="55"/>
    </row>
    <row r="381" spans="1:82" x14ac:dyDescent="0.2">
      <c r="E381" s="55"/>
      <c r="F381" s="55"/>
      <c r="G381" s="55"/>
      <c r="H381" s="55"/>
      <c r="I381" s="55"/>
      <c r="J381" s="55"/>
      <c r="K381" s="55"/>
    </row>
    <row r="382" spans="1:82" x14ac:dyDescent="0.2">
      <c r="E382" s="55"/>
      <c r="F382" s="55"/>
      <c r="G382" s="55"/>
      <c r="H382" s="55"/>
      <c r="I382" s="55"/>
      <c r="J382" s="55"/>
      <c r="K382" s="55"/>
    </row>
    <row r="383" spans="1:82" x14ac:dyDescent="0.2">
      <c r="E383" s="55"/>
      <c r="F383" s="55"/>
      <c r="G383" s="55"/>
      <c r="H383" s="55"/>
      <c r="I383" s="55"/>
      <c r="J383" s="55"/>
      <c r="K383" s="55"/>
    </row>
    <row r="384" spans="1:82" x14ac:dyDescent="0.2">
      <c r="E384" s="55"/>
      <c r="F384" s="55"/>
      <c r="G384" s="55"/>
      <c r="H384" s="55"/>
      <c r="I384" s="55"/>
      <c r="J384" s="55"/>
      <c r="K384" s="55"/>
    </row>
    <row r="385" spans="5:11" x14ac:dyDescent="0.2">
      <c r="E385" s="55"/>
      <c r="F385" s="55"/>
      <c r="G385" s="55"/>
      <c r="H385" s="55"/>
      <c r="I385" s="55"/>
      <c r="J385" s="55"/>
      <c r="K385" s="55"/>
    </row>
    <row r="386" spans="5:11" x14ac:dyDescent="0.2">
      <c r="E386" s="55"/>
      <c r="F386" s="55"/>
      <c r="G386" s="55"/>
      <c r="H386" s="55"/>
      <c r="I386" s="55"/>
      <c r="J386" s="55"/>
      <c r="K386" s="55"/>
    </row>
    <row r="387" spans="5:11" x14ac:dyDescent="0.2">
      <c r="E387" s="55"/>
      <c r="F387" s="55"/>
      <c r="G387" s="55"/>
      <c r="H387" s="55"/>
      <c r="I387" s="55"/>
      <c r="J387" s="55"/>
      <c r="K387" s="55"/>
    </row>
    <row r="388" spans="5:11" x14ac:dyDescent="0.2">
      <c r="E388" s="55"/>
      <c r="F388" s="55"/>
      <c r="G388" s="55"/>
      <c r="H388" s="55"/>
      <c r="I388" s="55"/>
      <c r="J388" s="55"/>
      <c r="K388" s="55"/>
    </row>
    <row r="389" spans="5:11" x14ac:dyDescent="0.2">
      <c r="E389" s="55"/>
      <c r="F389" s="55"/>
      <c r="G389" s="55"/>
      <c r="H389" s="55"/>
      <c r="I389" s="55"/>
      <c r="J389" s="55"/>
      <c r="K389" s="55"/>
    </row>
    <row r="390" spans="5:11" x14ac:dyDescent="0.2">
      <c r="E390" s="55"/>
      <c r="F390" s="55"/>
      <c r="G390" s="55"/>
      <c r="H390" s="55"/>
      <c r="I390" s="55"/>
      <c r="J390" s="55"/>
      <c r="K390" s="55"/>
    </row>
    <row r="391" spans="5:11" x14ac:dyDescent="0.2">
      <c r="E391" s="55"/>
      <c r="F391" s="55"/>
      <c r="G391" s="55"/>
      <c r="H391" s="55"/>
      <c r="I391" s="55"/>
      <c r="J391" s="55"/>
      <c r="K391" s="55"/>
    </row>
    <row r="392" spans="5:11" x14ac:dyDescent="0.2">
      <c r="E392" s="55"/>
      <c r="F392" s="55"/>
      <c r="G392" s="55"/>
      <c r="H392" s="55"/>
      <c r="I392" s="55"/>
      <c r="J392" s="55"/>
      <c r="K392" s="55"/>
    </row>
    <row r="393" spans="5:11" x14ac:dyDescent="0.2">
      <c r="E393" s="55"/>
      <c r="F393" s="55"/>
      <c r="G393" s="55"/>
      <c r="H393" s="55"/>
      <c r="I393" s="55"/>
      <c r="J393" s="55"/>
      <c r="K393" s="55"/>
    </row>
    <row r="394" spans="5:11" x14ac:dyDescent="0.2">
      <c r="E394" s="55"/>
      <c r="F394" s="55"/>
      <c r="G394" s="55"/>
      <c r="H394" s="55"/>
      <c r="I394" s="55"/>
      <c r="J394" s="55"/>
      <c r="K394" s="55"/>
    </row>
    <row r="395" spans="5:11" x14ac:dyDescent="0.2">
      <c r="E395" s="55"/>
      <c r="F395" s="55"/>
      <c r="G395" s="55"/>
      <c r="H395" s="55"/>
      <c r="I395" s="55"/>
      <c r="J395" s="55"/>
      <c r="K395" s="55"/>
    </row>
    <row r="396" spans="5:11" x14ac:dyDescent="0.2">
      <c r="E396" s="55"/>
      <c r="F396" s="55"/>
      <c r="G396" s="55"/>
      <c r="H396" s="55"/>
      <c r="I396" s="55"/>
      <c r="J396" s="55"/>
      <c r="K396" s="55"/>
    </row>
    <row r="397" spans="5:11" x14ac:dyDescent="0.2">
      <c r="E397" s="55"/>
      <c r="F397" s="55"/>
      <c r="G397" s="55"/>
      <c r="H397" s="55"/>
      <c r="I397" s="55"/>
      <c r="J397" s="55"/>
      <c r="K397" s="55"/>
    </row>
    <row r="398" spans="5:11" x14ac:dyDescent="0.2">
      <c r="E398" s="55"/>
      <c r="F398" s="55"/>
      <c r="G398" s="55"/>
      <c r="H398" s="55"/>
      <c r="I398" s="55"/>
      <c r="J398" s="55"/>
      <c r="K398" s="55"/>
    </row>
    <row r="399" spans="5:11" x14ac:dyDescent="0.2">
      <c r="E399" s="55"/>
      <c r="F399" s="55"/>
      <c r="G399" s="55"/>
      <c r="H399" s="55"/>
      <c r="I399" s="55"/>
      <c r="J399" s="55"/>
      <c r="K399" s="55"/>
    </row>
    <row r="400" spans="5:11" x14ac:dyDescent="0.2">
      <c r="E400" s="55"/>
      <c r="F400" s="55"/>
      <c r="G400" s="55"/>
      <c r="H400" s="55"/>
      <c r="I400" s="55"/>
      <c r="J400" s="55"/>
      <c r="K400" s="55"/>
    </row>
    <row r="401" spans="5:11" x14ac:dyDescent="0.2">
      <c r="E401" s="55"/>
      <c r="F401" s="55"/>
      <c r="G401" s="55"/>
      <c r="H401" s="55"/>
      <c r="I401" s="55"/>
      <c r="J401" s="55"/>
      <c r="K401" s="55"/>
    </row>
    <row r="402" spans="5:11" x14ac:dyDescent="0.2">
      <c r="E402" s="55"/>
      <c r="F402" s="55"/>
      <c r="G402" s="55"/>
      <c r="H402" s="55"/>
      <c r="I402" s="55"/>
      <c r="J402" s="55"/>
      <c r="K402" s="55"/>
    </row>
    <row r="403" spans="5:11" x14ac:dyDescent="0.2">
      <c r="E403" s="55"/>
      <c r="F403" s="55"/>
      <c r="G403" s="55"/>
      <c r="H403" s="55"/>
      <c r="I403" s="55"/>
      <c r="J403" s="55"/>
      <c r="K403" s="55"/>
    </row>
    <row r="404" spans="5:11" x14ac:dyDescent="0.2">
      <c r="E404" s="55"/>
      <c r="F404" s="55"/>
      <c r="G404" s="55"/>
      <c r="H404" s="55"/>
      <c r="I404" s="55"/>
      <c r="J404" s="55"/>
      <c r="K404" s="55"/>
    </row>
    <row r="405" spans="5:11" x14ac:dyDescent="0.2">
      <c r="E405" s="55"/>
      <c r="F405" s="55"/>
      <c r="G405" s="55"/>
      <c r="H405" s="55"/>
      <c r="I405" s="55"/>
      <c r="J405" s="55"/>
      <c r="K405" s="55"/>
    </row>
    <row r="406" spans="5:11" x14ac:dyDescent="0.2">
      <c r="E406" s="55"/>
      <c r="F406" s="55"/>
      <c r="G406" s="55"/>
      <c r="H406" s="55"/>
      <c r="I406" s="55"/>
      <c r="J406" s="55"/>
      <c r="K406" s="55"/>
    </row>
    <row r="407" spans="5:11" x14ac:dyDescent="0.2">
      <c r="E407" s="55"/>
      <c r="F407" s="55"/>
      <c r="G407" s="55"/>
      <c r="H407" s="55"/>
      <c r="I407" s="55"/>
      <c r="J407" s="55"/>
      <c r="K407" s="55"/>
    </row>
    <row r="408" spans="5:11" x14ac:dyDescent="0.2">
      <c r="E408" s="55"/>
      <c r="F408" s="55"/>
      <c r="G408" s="55"/>
      <c r="H408" s="55"/>
      <c r="I408" s="55"/>
      <c r="J408" s="55"/>
      <c r="K408" s="55"/>
    </row>
    <row r="409" spans="5:11" x14ac:dyDescent="0.2">
      <c r="E409" s="55"/>
      <c r="F409" s="55"/>
      <c r="G409" s="55"/>
      <c r="H409" s="55"/>
      <c r="I409" s="55"/>
      <c r="J409" s="55"/>
      <c r="K409" s="55"/>
    </row>
    <row r="410" spans="5:11" x14ac:dyDescent="0.2">
      <c r="E410" s="55"/>
      <c r="F410" s="55"/>
      <c r="G410" s="55"/>
      <c r="H410" s="55"/>
      <c r="I410" s="55"/>
      <c r="J410" s="55"/>
      <c r="K410" s="55"/>
    </row>
    <row r="411" spans="5:11" x14ac:dyDescent="0.2">
      <c r="E411" s="55"/>
      <c r="F411" s="55"/>
      <c r="G411" s="55"/>
      <c r="H411" s="55"/>
      <c r="I411" s="55"/>
      <c r="J411" s="55"/>
      <c r="K411" s="55"/>
    </row>
    <row r="412" spans="5:11" x14ac:dyDescent="0.2">
      <c r="E412" s="55"/>
      <c r="F412" s="55"/>
      <c r="G412" s="55"/>
      <c r="H412" s="55"/>
      <c r="I412" s="55"/>
      <c r="J412" s="55"/>
      <c r="K412" s="55"/>
    </row>
    <row r="413" spans="5:11" x14ac:dyDescent="0.2">
      <c r="E413" s="55"/>
      <c r="F413" s="55"/>
      <c r="G413" s="55"/>
      <c r="H413" s="55"/>
      <c r="I413" s="55"/>
      <c r="J413" s="55"/>
      <c r="K413" s="55"/>
    </row>
    <row r="414" spans="5:11" x14ac:dyDescent="0.2">
      <c r="E414" s="55"/>
      <c r="F414" s="55"/>
      <c r="G414" s="55"/>
      <c r="H414" s="55"/>
      <c r="I414" s="55"/>
      <c r="J414" s="55"/>
      <c r="K414" s="55"/>
    </row>
    <row r="415" spans="5:11" x14ac:dyDescent="0.2">
      <c r="E415" s="55"/>
      <c r="F415" s="55"/>
      <c r="G415" s="55"/>
      <c r="H415" s="55"/>
      <c r="I415" s="55"/>
      <c r="J415" s="55"/>
      <c r="K415" s="55"/>
    </row>
    <row r="416" spans="5:11" x14ac:dyDescent="0.2">
      <c r="E416" s="55"/>
      <c r="F416" s="55"/>
      <c r="G416" s="55"/>
      <c r="H416" s="55"/>
      <c r="I416" s="55"/>
      <c r="J416" s="55"/>
      <c r="K416" s="55"/>
    </row>
    <row r="417" spans="5:11" x14ac:dyDescent="0.2">
      <c r="E417" s="55"/>
      <c r="F417" s="55"/>
      <c r="G417" s="55"/>
      <c r="H417" s="55"/>
      <c r="I417" s="55"/>
      <c r="J417" s="55"/>
      <c r="K417" s="55"/>
    </row>
    <row r="418" spans="5:11" x14ac:dyDescent="0.2">
      <c r="E418" s="55"/>
      <c r="F418" s="55"/>
      <c r="G418" s="55"/>
      <c r="H418" s="55"/>
      <c r="I418" s="55"/>
      <c r="J418" s="55"/>
      <c r="K418" s="55"/>
    </row>
    <row r="419" spans="5:11" x14ac:dyDescent="0.2">
      <c r="E419" s="55"/>
      <c r="F419" s="55"/>
      <c r="G419" s="55"/>
      <c r="H419" s="55"/>
      <c r="I419" s="55"/>
      <c r="J419" s="55"/>
      <c r="K419" s="55"/>
    </row>
    <row r="420" spans="5:11" x14ac:dyDescent="0.2">
      <c r="E420" s="55"/>
      <c r="F420" s="55"/>
      <c r="G420" s="55"/>
      <c r="H420" s="55"/>
      <c r="I420" s="55"/>
      <c r="J420" s="55"/>
      <c r="K420" s="55"/>
    </row>
    <row r="421" spans="5:11" x14ac:dyDescent="0.2">
      <c r="E421" s="55"/>
      <c r="F421" s="55"/>
      <c r="G421" s="55"/>
      <c r="H421" s="55"/>
      <c r="I421" s="55"/>
      <c r="J421" s="55"/>
      <c r="K421" s="55"/>
    </row>
    <row r="422" spans="5:11" x14ac:dyDescent="0.2">
      <c r="E422" s="55"/>
      <c r="F422" s="55"/>
      <c r="G422" s="55"/>
      <c r="H422" s="55"/>
      <c r="I422" s="55"/>
      <c r="J422" s="55"/>
      <c r="K422" s="55"/>
    </row>
    <row r="423" spans="5:11" x14ac:dyDescent="0.2">
      <c r="E423" s="55"/>
      <c r="F423" s="55"/>
      <c r="G423" s="55"/>
      <c r="H423" s="55"/>
      <c r="I423" s="55"/>
      <c r="J423" s="55"/>
      <c r="K423" s="55"/>
    </row>
    <row r="424" spans="5:11" x14ac:dyDescent="0.2">
      <c r="E424" s="55"/>
      <c r="F424" s="55"/>
      <c r="G424" s="55"/>
      <c r="H424" s="55"/>
      <c r="I424" s="55"/>
      <c r="J424" s="55"/>
      <c r="K424" s="55"/>
    </row>
    <row r="425" spans="5:11" x14ac:dyDescent="0.2">
      <c r="E425" s="55"/>
      <c r="F425" s="55"/>
      <c r="G425" s="55"/>
      <c r="H425" s="55"/>
      <c r="I425" s="55"/>
      <c r="J425" s="55"/>
      <c r="K425" s="55"/>
    </row>
    <row r="426" spans="5:11" x14ac:dyDescent="0.2">
      <c r="E426" s="55"/>
      <c r="F426" s="55"/>
      <c r="G426" s="55"/>
      <c r="H426" s="55"/>
      <c r="I426" s="55"/>
      <c r="J426" s="55"/>
      <c r="K426" s="55"/>
    </row>
    <row r="427" spans="5:11" x14ac:dyDescent="0.2">
      <c r="E427" s="55"/>
      <c r="F427" s="55"/>
      <c r="G427" s="55"/>
      <c r="H427" s="55"/>
      <c r="I427" s="55"/>
      <c r="J427" s="55"/>
      <c r="K427" s="55"/>
    </row>
    <row r="428" spans="5:11" x14ac:dyDescent="0.2">
      <c r="E428" s="55"/>
      <c r="F428" s="55"/>
      <c r="G428" s="55"/>
      <c r="H428" s="55"/>
      <c r="I428" s="55"/>
      <c r="J428" s="55"/>
      <c r="K428" s="55"/>
    </row>
    <row r="429" spans="5:11" x14ac:dyDescent="0.2">
      <c r="E429" s="55"/>
      <c r="F429" s="55"/>
      <c r="G429" s="55"/>
      <c r="H429" s="55"/>
      <c r="I429" s="55"/>
      <c r="J429" s="55"/>
      <c r="K429" s="55"/>
    </row>
    <row r="430" spans="5:11" x14ac:dyDescent="0.2">
      <c r="E430" s="55"/>
      <c r="F430" s="55"/>
      <c r="G430" s="55"/>
      <c r="H430" s="55"/>
      <c r="I430" s="55"/>
      <c r="J430" s="55"/>
      <c r="K430" s="55"/>
    </row>
    <row r="431" spans="5:11" x14ac:dyDescent="0.2">
      <c r="E431" s="55"/>
      <c r="F431" s="55"/>
      <c r="G431" s="55"/>
      <c r="H431" s="55"/>
      <c r="I431" s="55"/>
      <c r="J431" s="55"/>
      <c r="K431" s="55"/>
    </row>
    <row r="432" spans="5:11" x14ac:dyDescent="0.2">
      <c r="E432" s="55"/>
      <c r="F432" s="55"/>
      <c r="G432" s="55"/>
      <c r="H432" s="55"/>
      <c r="I432" s="55"/>
      <c r="J432" s="55"/>
      <c r="K432" s="55"/>
    </row>
    <row r="433" spans="5:11" x14ac:dyDescent="0.2">
      <c r="E433" s="55"/>
      <c r="F433" s="55"/>
      <c r="G433" s="55"/>
      <c r="H433" s="55"/>
      <c r="I433" s="55"/>
      <c r="J433" s="55"/>
      <c r="K433" s="55"/>
    </row>
    <row r="434" spans="5:11" x14ac:dyDescent="0.2">
      <c r="E434" s="55"/>
      <c r="F434" s="55"/>
      <c r="G434" s="55"/>
      <c r="H434" s="55"/>
      <c r="I434" s="55"/>
      <c r="J434" s="55"/>
      <c r="K434" s="55"/>
    </row>
    <row r="435" spans="5:11" x14ac:dyDescent="0.2">
      <c r="E435" s="55"/>
      <c r="F435" s="55"/>
      <c r="G435" s="55"/>
      <c r="H435" s="55"/>
      <c r="I435" s="55"/>
      <c r="J435" s="55"/>
      <c r="K435" s="55"/>
    </row>
    <row r="436" spans="5:11" x14ac:dyDescent="0.2">
      <c r="E436" s="55"/>
      <c r="F436" s="55"/>
      <c r="G436" s="55"/>
      <c r="H436" s="55"/>
      <c r="I436" s="55"/>
      <c r="J436" s="55"/>
      <c r="K436" s="55"/>
    </row>
    <row r="437" spans="5:11" x14ac:dyDescent="0.2">
      <c r="E437" s="55"/>
      <c r="F437" s="55"/>
      <c r="G437" s="55"/>
      <c r="H437" s="55"/>
      <c r="I437" s="55"/>
      <c r="J437" s="55"/>
      <c r="K437" s="55"/>
    </row>
    <row r="438" spans="5:11" x14ac:dyDescent="0.2">
      <c r="E438" s="55"/>
      <c r="F438" s="55"/>
      <c r="G438" s="55"/>
      <c r="H438" s="55"/>
      <c r="I438" s="55"/>
      <c r="J438" s="55"/>
      <c r="K438" s="55"/>
    </row>
    <row r="439" spans="5:11" x14ac:dyDescent="0.2">
      <c r="E439" s="55"/>
      <c r="F439" s="55"/>
      <c r="G439" s="55"/>
      <c r="H439" s="55"/>
      <c r="I439" s="55"/>
      <c r="J439" s="55"/>
      <c r="K439" s="55"/>
    </row>
    <row r="440" spans="5:11" x14ac:dyDescent="0.2">
      <c r="E440" s="55"/>
      <c r="F440" s="55"/>
      <c r="G440" s="55"/>
      <c r="H440" s="55"/>
      <c r="I440" s="55"/>
      <c r="J440" s="55"/>
      <c r="K440" s="55"/>
    </row>
    <row r="441" spans="5:11" x14ac:dyDescent="0.2">
      <c r="E441" s="55"/>
      <c r="F441" s="55"/>
      <c r="G441" s="55"/>
      <c r="H441" s="55"/>
      <c r="I441" s="55"/>
      <c r="J441" s="55"/>
      <c r="K441" s="55"/>
    </row>
    <row r="442" spans="5:11" x14ac:dyDescent="0.2">
      <c r="E442" s="55"/>
      <c r="F442" s="55"/>
      <c r="G442" s="55"/>
      <c r="H442" s="55"/>
      <c r="I442" s="55"/>
      <c r="J442" s="55"/>
      <c r="K442" s="55"/>
    </row>
    <row r="443" spans="5:11" x14ac:dyDescent="0.2">
      <c r="E443" s="55"/>
      <c r="F443" s="55"/>
      <c r="G443" s="55"/>
      <c r="H443" s="55"/>
      <c r="I443" s="55"/>
      <c r="J443" s="55"/>
      <c r="K443" s="55"/>
    </row>
    <row r="444" spans="5:11" x14ac:dyDescent="0.2">
      <c r="E444" s="55"/>
      <c r="F444" s="55"/>
      <c r="G444" s="55"/>
      <c r="H444" s="55"/>
      <c r="I444" s="55"/>
      <c r="J444" s="55"/>
      <c r="K444" s="55"/>
    </row>
    <row r="445" spans="5:11" x14ac:dyDescent="0.2">
      <c r="E445" s="55"/>
      <c r="F445" s="55"/>
      <c r="G445" s="55"/>
      <c r="H445" s="55"/>
      <c r="I445" s="55"/>
      <c r="J445" s="55"/>
      <c r="K445" s="55"/>
    </row>
    <row r="446" spans="5:11" x14ac:dyDescent="0.2">
      <c r="E446" s="55"/>
      <c r="F446" s="55"/>
      <c r="G446" s="55"/>
      <c r="H446" s="55"/>
      <c r="I446" s="55"/>
      <c r="J446" s="55"/>
      <c r="K446" s="55"/>
    </row>
    <row r="447" spans="5:11" x14ac:dyDescent="0.2">
      <c r="E447" s="55"/>
      <c r="F447" s="55"/>
      <c r="G447" s="55"/>
      <c r="H447" s="55"/>
      <c r="I447" s="55"/>
      <c r="J447" s="55"/>
      <c r="K447" s="55"/>
    </row>
    <row r="448" spans="5:11" x14ac:dyDescent="0.2">
      <c r="E448" s="55"/>
      <c r="F448" s="55"/>
      <c r="G448" s="55"/>
      <c r="H448" s="55"/>
      <c r="I448" s="55"/>
      <c r="J448" s="55"/>
      <c r="K448" s="55"/>
    </row>
    <row r="449" spans="5:11" x14ac:dyDescent="0.2">
      <c r="E449" s="55"/>
      <c r="F449" s="55"/>
      <c r="G449" s="55"/>
      <c r="H449" s="55"/>
      <c r="I449" s="55"/>
      <c r="J449" s="55"/>
      <c r="K449" s="55"/>
    </row>
    <row r="450" spans="5:11" x14ac:dyDescent="0.2">
      <c r="E450" s="55"/>
      <c r="F450" s="55"/>
      <c r="G450" s="55"/>
      <c r="H450" s="55"/>
      <c r="I450" s="55"/>
      <c r="J450" s="55"/>
      <c r="K450" s="55"/>
    </row>
    <row r="451" spans="5:11" x14ac:dyDescent="0.2">
      <c r="E451" s="55"/>
      <c r="F451" s="55"/>
      <c r="G451" s="55"/>
      <c r="H451" s="55"/>
      <c r="I451" s="55"/>
      <c r="J451" s="55"/>
      <c r="K451" s="55"/>
    </row>
    <row r="452" spans="5:11" x14ac:dyDescent="0.2">
      <c r="E452" s="55"/>
      <c r="F452" s="55"/>
      <c r="G452" s="55"/>
      <c r="H452" s="55"/>
      <c r="I452" s="55"/>
      <c r="J452" s="55"/>
      <c r="K452" s="55"/>
    </row>
    <row r="453" spans="5:11" x14ac:dyDescent="0.2">
      <c r="E453" s="55"/>
      <c r="F453" s="55"/>
      <c r="G453" s="55"/>
      <c r="H453" s="55"/>
      <c r="I453" s="55"/>
      <c r="J453" s="55"/>
      <c r="K453" s="55"/>
    </row>
    <row r="454" spans="5:11" x14ac:dyDescent="0.2">
      <c r="E454" s="55"/>
      <c r="F454" s="55"/>
      <c r="G454" s="55"/>
      <c r="H454" s="55"/>
      <c r="I454" s="55"/>
      <c r="J454" s="55"/>
      <c r="K454" s="55"/>
    </row>
    <row r="455" spans="5:11" x14ac:dyDescent="0.2">
      <c r="E455" s="55"/>
      <c r="F455" s="55"/>
      <c r="G455" s="55"/>
      <c r="H455" s="55"/>
      <c r="I455" s="55"/>
      <c r="J455" s="55"/>
      <c r="K455" s="55"/>
    </row>
    <row r="456" spans="5:11" x14ac:dyDescent="0.2">
      <c r="E456" s="55"/>
      <c r="F456" s="55"/>
      <c r="G456" s="55"/>
      <c r="H456" s="55"/>
      <c r="I456" s="55"/>
      <c r="J456" s="55"/>
      <c r="K456" s="55"/>
    </row>
    <row r="457" spans="5:11" x14ac:dyDescent="0.2">
      <c r="E457" s="55"/>
      <c r="F457" s="55"/>
      <c r="G457" s="55"/>
      <c r="H457" s="55"/>
      <c r="I457" s="55"/>
      <c r="J457" s="55"/>
      <c r="K457" s="55"/>
    </row>
    <row r="458" spans="5:11" x14ac:dyDescent="0.2">
      <c r="E458" s="55"/>
      <c r="F458" s="55"/>
      <c r="G458" s="55"/>
      <c r="H458" s="55"/>
      <c r="I458" s="55"/>
      <c r="J458" s="55"/>
      <c r="K458" s="55"/>
    </row>
    <row r="459" spans="5:11" x14ac:dyDescent="0.2">
      <c r="E459" s="55"/>
      <c r="F459" s="55"/>
      <c r="G459" s="55"/>
      <c r="H459" s="55"/>
      <c r="I459" s="55"/>
      <c r="J459" s="55"/>
      <c r="K459" s="55"/>
    </row>
    <row r="460" spans="5:11" x14ac:dyDescent="0.2">
      <c r="E460" s="55"/>
      <c r="F460" s="55"/>
      <c r="G460" s="55"/>
      <c r="H460" s="55"/>
      <c r="I460" s="55"/>
      <c r="J460" s="55"/>
      <c r="K460" s="55"/>
    </row>
    <row r="461" spans="5:11" x14ac:dyDescent="0.2">
      <c r="E461" s="55"/>
      <c r="F461" s="55"/>
      <c r="G461" s="55"/>
      <c r="H461" s="55"/>
      <c r="I461" s="55"/>
      <c r="J461" s="55"/>
      <c r="K461" s="55"/>
    </row>
    <row r="462" spans="5:11" x14ac:dyDescent="0.2">
      <c r="E462" s="55"/>
      <c r="F462" s="55"/>
      <c r="G462" s="55"/>
      <c r="H462" s="55"/>
      <c r="I462" s="55"/>
      <c r="J462" s="55"/>
      <c r="K462" s="55"/>
    </row>
    <row r="463" spans="5:11" x14ac:dyDescent="0.2">
      <c r="E463" s="55"/>
      <c r="F463" s="55"/>
      <c r="G463" s="55"/>
      <c r="H463" s="55"/>
      <c r="I463" s="55"/>
      <c r="J463" s="55"/>
      <c r="K463" s="55"/>
    </row>
    <row r="464" spans="5:11" x14ac:dyDescent="0.2">
      <c r="E464" s="55"/>
      <c r="F464" s="55"/>
      <c r="G464" s="55"/>
      <c r="H464" s="55"/>
      <c r="I464" s="55"/>
      <c r="J464" s="55"/>
      <c r="K464" s="55"/>
    </row>
    <row r="465" spans="5:11" x14ac:dyDescent="0.2">
      <c r="E465" s="55"/>
      <c r="F465" s="55"/>
      <c r="G465" s="55"/>
      <c r="H465" s="55"/>
      <c r="I465" s="55"/>
      <c r="J465" s="55"/>
      <c r="K465" s="55"/>
    </row>
    <row r="466" spans="5:11" x14ac:dyDescent="0.2">
      <c r="E466" s="55"/>
      <c r="F466" s="55"/>
      <c r="G466" s="55"/>
      <c r="H466" s="55"/>
      <c r="I466" s="55"/>
      <c r="J466" s="55"/>
      <c r="K466" s="55"/>
    </row>
    <row r="467" spans="5:11" x14ac:dyDescent="0.2">
      <c r="E467" s="55"/>
      <c r="F467" s="55"/>
      <c r="G467" s="55"/>
      <c r="H467" s="55"/>
      <c r="I467" s="55"/>
      <c r="J467" s="55"/>
      <c r="K467" s="55"/>
    </row>
    <row r="468" spans="5:11" x14ac:dyDescent="0.2">
      <c r="E468" s="55"/>
      <c r="F468" s="55"/>
      <c r="G468" s="55"/>
      <c r="H468" s="55"/>
      <c r="I468" s="55"/>
      <c r="J468" s="55"/>
      <c r="K468" s="55"/>
    </row>
    <row r="469" spans="5:11" x14ac:dyDescent="0.2">
      <c r="E469" s="55"/>
      <c r="F469" s="55"/>
      <c r="G469" s="55"/>
      <c r="H469" s="55"/>
      <c r="I469" s="55"/>
      <c r="J469" s="55"/>
      <c r="K469" s="55"/>
    </row>
    <row r="470" spans="5:11" x14ac:dyDescent="0.2">
      <c r="E470" s="55"/>
      <c r="F470" s="55"/>
      <c r="G470" s="55"/>
      <c r="H470" s="55"/>
      <c r="I470" s="55"/>
      <c r="J470" s="55"/>
      <c r="K470" s="55"/>
    </row>
    <row r="471" spans="5:11" x14ac:dyDescent="0.2">
      <c r="E471" s="55"/>
      <c r="F471" s="55"/>
      <c r="G471" s="55"/>
      <c r="H471" s="55"/>
      <c r="I471" s="55"/>
      <c r="J471" s="55"/>
      <c r="K471" s="55"/>
    </row>
    <row r="472" spans="5:11" x14ac:dyDescent="0.2">
      <c r="E472" s="55"/>
      <c r="F472" s="55"/>
      <c r="G472" s="55"/>
      <c r="H472" s="55"/>
      <c r="I472" s="55"/>
      <c r="J472" s="55"/>
      <c r="K472" s="55"/>
    </row>
    <row r="473" spans="5:11" x14ac:dyDescent="0.2">
      <c r="E473" s="55"/>
      <c r="F473" s="55"/>
      <c r="G473" s="55"/>
      <c r="H473" s="55"/>
      <c r="I473" s="55"/>
      <c r="J473" s="55"/>
      <c r="K473" s="55"/>
    </row>
    <row r="474" spans="5:11" x14ac:dyDescent="0.2">
      <c r="E474" s="55"/>
      <c r="F474" s="55"/>
      <c r="G474" s="55"/>
      <c r="H474" s="55"/>
      <c r="I474" s="55"/>
      <c r="J474" s="55"/>
      <c r="K474" s="55"/>
    </row>
    <row r="475" spans="5:11" x14ac:dyDescent="0.2">
      <c r="E475" s="55"/>
      <c r="F475" s="55"/>
      <c r="G475" s="55"/>
      <c r="H475" s="55"/>
      <c r="I475" s="55"/>
      <c r="J475" s="55"/>
      <c r="K475" s="55"/>
    </row>
    <row r="476" spans="5:11" x14ac:dyDescent="0.2">
      <c r="E476" s="55"/>
      <c r="F476" s="55"/>
      <c r="G476" s="55"/>
      <c r="H476" s="55"/>
      <c r="I476" s="55"/>
      <c r="J476" s="55"/>
      <c r="K476" s="55"/>
    </row>
    <row r="477" spans="5:11" x14ac:dyDescent="0.2">
      <c r="E477" s="55"/>
      <c r="F477" s="55"/>
      <c r="G477" s="55"/>
      <c r="H477" s="55"/>
      <c r="I477" s="55"/>
      <c r="J477" s="55"/>
      <c r="K477" s="55"/>
    </row>
    <row r="478" spans="5:11" x14ac:dyDescent="0.2">
      <c r="E478" s="55"/>
      <c r="F478" s="55"/>
      <c r="G478" s="55"/>
      <c r="H478" s="55"/>
      <c r="I478" s="55"/>
      <c r="J478" s="55"/>
      <c r="K478" s="55"/>
    </row>
    <row r="479" spans="5:11" x14ac:dyDescent="0.2">
      <c r="E479" s="55"/>
      <c r="F479" s="55"/>
      <c r="G479" s="55"/>
      <c r="H479" s="55"/>
      <c r="I479" s="55"/>
      <c r="J479" s="55"/>
      <c r="K479" s="55"/>
    </row>
    <row r="480" spans="5:11" x14ac:dyDescent="0.2">
      <c r="E480" s="55"/>
      <c r="F480" s="55"/>
      <c r="G480" s="55"/>
      <c r="H480" s="55"/>
      <c r="I480" s="55"/>
      <c r="J480" s="55"/>
      <c r="K480" s="55"/>
    </row>
    <row r="481" spans="5:11" x14ac:dyDescent="0.2">
      <c r="E481" s="55"/>
      <c r="F481" s="55"/>
      <c r="G481" s="55"/>
      <c r="H481" s="55"/>
      <c r="I481" s="55"/>
      <c r="J481" s="55"/>
      <c r="K481" s="55"/>
    </row>
    <row r="482" spans="5:11" x14ac:dyDescent="0.2">
      <c r="E482" s="55"/>
      <c r="F482" s="55"/>
      <c r="G482" s="55"/>
      <c r="H482" s="55"/>
      <c r="I482" s="55"/>
      <c r="J482" s="55"/>
      <c r="K482" s="55"/>
    </row>
    <row r="483" spans="5:11" x14ac:dyDescent="0.2">
      <c r="E483" s="55"/>
      <c r="F483" s="55"/>
      <c r="G483" s="55"/>
      <c r="H483" s="55"/>
      <c r="I483" s="55"/>
      <c r="J483" s="55"/>
      <c r="K483" s="55"/>
    </row>
    <row r="484" spans="5:11" x14ac:dyDescent="0.2">
      <c r="E484" s="55"/>
      <c r="F484" s="55"/>
      <c r="G484" s="55"/>
      <c r="H484" s="55"/>
      <c r="I484" s="55"/>
      <c r="J484" s="55"/>
      <c r="K484" s="55"/>
    </row>
    <row r="485" spans="5:11" x14ac:dyDescent="0.2">
      <c r="E485" s="55"/>
      <c r="F485" s="55"/>
      <c r="G485" s="55"/>
      <c r="H485" s="55"/>
      <c r="I485" s="55"/>
      <c r="J485" s="55"/>
      <c r="K485" s="55"/>
    </row>
    <row r="486" spans="5:11" x14ac:dyDescent="0.2">
      <c r="E486" s="55"/>
      <c r="F486" s="55"/>
      <c r="G486" s="55"/>
      <c r="H486" s="55"/>
      <c r="I486" s="55"/>
      <c r="J486" s="55"/>
      <c r="K486" s="55"/>
    </row>
    <row r="487" spans="5:11" x14ac:dyDescent="0.2">
      <c r="E487" s="55"/>
      <c r="F487" s="55"/>
      <c r="G487" s="55"/>
      <c r="H487" s="55"/>
      <c r="I487" s="55"/>
      <c r="J487" s="55"/>
      <c r="K487" s="55"/>
    </row>
    <row r="488" spans="5:11" x14ac:dyDescent="0.2">
      <c r="E488" s="55"/>
      <c r="F488" s="55"/>
      <c r="G488" s="55"/>
      <c r="H488" s="55"/>
      <c r="I488" s="55"/>
      <c r="J488" s="55"/>
      <c r="K488" s="55"/>
    </row>
    <row r="489" spans="5:11" x14ac:dyDescent="0.2">
      <c r="E489" s="55"/>
      <c r="F489" s="55"/>
      <c r="G489" s="55"/>
      <c r="H489" s="55"/>
      <c r="I489" s="55"/>
      <c r="J489" s="55"/>
      <c r="K489" s="55"/>
    </row>
    <row r="490" spans="5:11" x14ac:dyDescent="0.2">
      <c r="E490" s="55"/>
      <c r="F490" s="55"/>
      <c r="G490" s="55"/>
      <c r="H490" s="55"/>
      <c r="I490" s="55"/>
      <c r="J490" s="55"/>
      <c r="K490" s="55"/>
    </row>
    <row r="491" spans="5:11" x14ac:dyDescent="0.2">
      <c r="E491" s="55"/>
      <c r="F491" s="55"/>
      <c r="G491" s="55"/>
      <c r="H491" s="55"/>
      <c r="I491" s="55"/>
      <c r="J491" s="55"/>
      <c r="K491" s="55"/>
    </row>
    <row r="492" spans="5:11" x14ac:dyDescent="0.2">
      <c r="E492" s="55"/>
      <c r="F492" s="55"/>
      <c r="G492" s="55"/>
      <c r="H492" s="55"/>
      <c r="I492" s="55"/>
      <c r="J492" s="55"/>
      <c r="K492" s="55"/>
    </row>
    <row r="493" spans="5:11" x14ac:dyDescent="0.2">
      <c r="E493" s="55"/>
      <c r="F493" s="55"/>
      <c r="G493" s="55"/>
      <c r="H493" s="55"/>
      <c r="I493" s="55"/>
      <c r="J493" s="55"/>
      <c r="K493" s="55"/>
    </row>
    <row r="494" spans="5:11" x14ac:dyDescent="0.2">
      <c r="E494" s="55"/>
      <c r="F494" s="55"/>
      <c r="G494" s="55"/>
      <c r="H494" s="55"/>
      <c r="I494" s="55"/>
      <c r="J494" s="55"/>
      <c r="K494" s="55"/>
    </row>
    <row r="495" spans="5:11" x14ac:dyDescent="0.2">
      <c r="E495" s="55"/>
      <c r="F495" s="55"/>
      <c r="G495" s="55"/>
      <c r="H495" s="55"/>
      <c r="I495" s="55"/>
      <c r="J495" s="55"/>
      <c r="K495" s="55"/>
    </row>
    <row r="496" spans="5:11" x14ac:dyDescent="0.2">
      <c r="E496" s="55"/>
      <c r="F496" s="55"/>
      <c r="G496" s="55"/>
      <c r="H496" s="55"/>
      <c r="I496" s="55"/>
      <c r="J496" s="55"/>
      <c r="K496" s="55"/>
    </row>
    <row r="497" spans="5:11" x14ac:dyDescent="0.2">
      <c r="E497" s="55"/>
      <c r="F497" s="55"/>
      <c r="G497" s="55"/>
      <c r="H497" s="55"/>
      <c r="I497" s="55"/>
      <c r="J497" s="55"/>
      <c r="K497" s="55"/>
    </row>
    <row r="498" spans="5:11" x14ac:dyDescent="0.2">
      <c r="E498" s="55"/>
      <c r="F498" s="55"/>
      <c r="G498" s="55"/>
      <c r="H498" s="55"/>
      <c r="I498" s="55"/>
      <c r="J498" s="55"/>
      <c r="K498" s="55"/>
    </row>
    <row r="499" spans="5:11" x14ac:dyDescent="0.2">
      <c r="E499" s="55"/>
      <c r="F499" s="55"/>
      <c r="G499" s="55"/>
      <c r="H499" s="55"/>
      <c r="I499" s="55"/>
      <c r="J499" s="55"/>
      <c r="K499" s="55"/>
    </row>
    <row r="500" spans="5:11" x14ac:dyDescent="0.2">
      <c r="E500" s="55"/>
      <c r="F500" s="55"/>
      <c r="G500" s="55"/>
      <c r="H500" s="55"/>
      <c r="I500" s="55"/>
      <c r="J500" s="55"/>
      <c r="K500" s="55"/>
    </row>
    <row r="501" spans="5:11" x14ac:dyDescent="0.2">
      <c r="E501" s="55"/>
      <c r="F501" s="55"/>
      <c r="G501" s="55"/>
      <c r="H501" s="55"/>
      <c r="I501" s="55"/>
      <c r="J501" s="55"/>
      <c r="K501" s="55"/>
    </row>
    <row r="502" spans="5:11" x14ac:dyDescent="0.2">
      <c r="E502" s="55"/>
      <c r="F502" s="55"/>
      <c r="G502" s="55"/>
      <c r="H502" s="55"/>
      <c r="I502" s="55"/>
      <c r="J502" s="55"/>
      <c r="K502" s="55"/>
    </row>
    <row r="503" spans="5:11" x14ac:dyDescent="0.2">
      <c r="E503" s="55"/>
      <c r="F503" s="55"/>
      <c r="G503" s="55"/>
      <c r="H503" s="55"/>
      <c r="I503" s="55"/>
      <c r="J503" s="55"/>
      <c r="K503" s="55"/>
    </row>
    <row r="504" spans="5:11" x14ac:dyDescent="0.2">
      <c r="E504" s="55"/>
      <c r="F504" s="55"/>
      <c r="G504" s="55"/>
      <c r="H504" s="55"/>
      <c r="I504" s="55"/>
      <c r="J504" s="55"/>
      <c r="K504" s="55"/>
    </row>
    <row r="505" spans="5:11" x14ac:dyDescent="0.2">
      <c r="E505" s="55"/>
      <c r="F505" s="55"/>
      <c r="G505" s="55"/>
      <c r="H505" s="55"/>
      <c r="I505" s="55"/>
      <c r="J505" s="55"/>
      <c r="K505" s="55"/>
    </row>
    <row r="506" spans="5:11" x14ac:dyDescent="0.2">
      <c r="E506" s="55"/>
      <c r="F506" s="55"/>
      <c r="G506" s="55"/>
      <c r="H506" s="55"/>
      <c r="I506" s="55"/>
      <c r="J506" s="55"/>
      <c r="K506" s="55"/>
    </row>
    <row r="507" spans="5:11" x14ac:dyDescent="0.2">
      <c r="E507" s="55"/>
      <c r="F507" s="55"/>
      <c r="G507" s="55"/>
      <c r="H507" s="55"/>
      <c r="I507" s="55"/>
      <c r="J507" s="55"/>
      <c r="K507" s="55"/>
    </row>
    <row r="508" spans="5:11" x14ac:dyDescent="0.2">
      <c r="E508" s="55"/>
      <c r="F508" s="55"/>
      <c r="G508" s="55"/>
      <c r="H508" s="55"/>
      <c r="I508" s="55"/>
      <c r="J508" s="55"/>
      <c r="K508" s="55"/>
    </row>
    <row r="509" spans="5:11" x14ac:dyDescent="0.2">
      <c r="E509" s="55"/>
      <c r="F509" s="55"/>
      <c r="G509" s="55"/>
      <c r="H509" s="55"/>
      <c r="I509" s="55"/>
      <c r="J509" s="55"/>
      <c r="K509" s="55"/>
    </row>
    <row r="510" spans="5:11" x14ac:dyDescent="0.2">
      <c r="E510" s="55"/>
      <c r="F510" s="55"/>
      <c r="G510" s="55"/>
      <c r="H510" s="55"/>
      <c r="I510" s="55"/>
      <c r="J510" s="55"/>
      <c r="K510" s="55"/>
    </row>
    <row r="511" spans="5:11" x14ac:dyDescent="0.2">
      <c r="E511" s="55"/>
      <c r="F511" s="55"/>
      <c r="G511" s="55"/>
      <c r="H511" s="55"/>
      <c r="I511" s="55"/>
      <c r="J511" s="55"/>
      <c r="K511" s="55"/>
    </row>
    <row r="512" spans="5:11" x14ac:dyDescent="0.2">
      <c r="E512" s="55"/>
      <c r="F512" s="55"/>
      <c r="G512" s="55"/>
      <c r="H512" s="55"/>
      <c r="I512" s="55"/>
      <c r="J512" s="55"/>
      <c r="K512" s="55"/>
    </row>
    <row r="513" spans="5:11" x14ac:dyDescent="0.2">
      <c r="E513" s="55"/>
      <c r="F513" s="55"/>
      <c r="G513" s="55"/>
      <c r="H513" s="55"/>
      <c r="I513" s="55"/>
      <c r="J513" s="55"/>
      <c r="K513" s="55"/>
    </row>
    <row r="514" spans="5:11" x14ac:dyDescent="0.2">
      <c r="E514" s="55"/>
      <c r="F514" s="55"/>
      <c r="G514" s="55"/>
      <c r="H514" s="55"/>
      <c r="I514" s="55"/>
      <c r="J514" s="55"/>
      <c r="K514" s="55"/>
    </row>
    <row r="515" spans="5:11" x14ac:dyDescent="0.2">
      <c r="E515" s="55"/>
      <c r="F515" s="55"/>
      <c r="G515" s="55"/>
      <c r="H515" s="55"/>
      <c r="I515" s="55"/>
      <c r="J515" s="55"/>
      <c r="K515" s="55"/>
    </row>
    <row r="516" spans="5:11" x14ac:dyDescent="0.2">
      <c r="E516" s="55"/>
      <c r="F516" s="55"/>
      <c r="G516" s="55"/>
      <c r="H516" s="55"/>
      <c r="I516" s="55"/>
      <c r="J516" s="55"/>
      <c r="K516" s="55"/>
    </row>
    <row r="517" spans="5:11" x14ac:dyDescent="0.2">
      <c r="E517" s="55"/>
      <c r="F517" s="55"/>
      <c r="G517" s="55"/>
      <c r="H517" s="55"/>
      <c r="I517" s="55"/>
      <c r="J517" s="55"/>
      <c r="K517" s="55"/>
    </row>
    <row r="518" spans="5:11" x14ac:dyDescent="0.2">
      <c r="E518" s="55"/>
      <c r="F518" s="55"/>
      <c r="G518" s="55"/>
      <c r="H518" s="55"/>
      <c r="I518" s="55"/>
      <c r="J518" s="55"/>
      <c r="K518" s="55"/>
    </row>
    <row r="519" spans="5:11" x14ac:dyDescent="0.2">
      <c r="E519" s="55"/>
      <c r="F519" s="55"/>
      <c r="G519" s="55"/>
      <c r="H519" s="55"/>
      <c r="I519" s="55"/>
      <c r="J519" s="55"/>
      <c r="K519" s="55"/>
    </row>
    <row r="520" spans="5:11" x14ac:dyDescent="0.2">
      <c r="E520" s="55"/>
      <c r="F520" s="55"/>
      <c r="G520" s="55"/>
      <c r="H520" s="55"/>
      <c r="I520" s="55"/>
      <c r="J520" s="55"/>
      <c r="K520" s="55"/>
    </row>
    <row r="521" spans="5:11" x14ac:dyDescent="0.2">
      <c r="E521" s="55"/>
      <c r="F521" s="55"/>
      <c r="G521" s="55"/>
      <c r="H521" s="55"/>
      <c r="I521" s="55"/>
      <c r="J521" s="55"/>
      <c r="K521" s="55"/>
    </row>
    <row r="522" spans="5:11" x14ac:dyDescent="0.2">
      <c r="E522" s="55"/>
      <c r="F522" s="55"/>
      <c r="G522" s="55"/>
      <c r="H522" s="55"/>
      <c r="I522" s="55"/>
      <c r="J522" s="55"/>
      <c r="K522" s="55"/>
    </row>
    <row r="523" spans="5:11" x14ac:dyDescent="0.2">
      <c r="E523" s="55"/>
      <c r="F523" s="55"/>
      <c r="G523" s="55"/>
      <c r="H523" s="55"/>
      <c r="I523" s="55"/>
      <c r="J523" s="55"/>
      <c r="K523" s="55"/>
    </row>
    <row r="524" spans="5:11" x14ac:dyDescent="0.2">
      <c r="E524" s="55"/>
      <c r="F524" s="55"/>
      <c r="G524" s="55"/>
      <c r="H524" s="55"/>
      <c r="I524" s="55"/>
      <c r="J524" s="55"/>
      <c r="K524" s="55"/>
    </row>
    <row r="525" spans="5:11" x14ac:dyDescent="0.2">
      <c r="E525" s="55"/>
      <c r="F525" s="55"/>
      <c r="G525" s="55"/>
      <c r="H525" s="55"/>
      <c r="I525" s="55"/>
      <c r="J525" s="55"/>
      <c r="K525" s="55"/>
    </row>
    <row r="526" spans="5:11" x14ac:dyDescent="0.2">
      <c r="E526" s="55"/>
      <c r="F526" s="55"/>
      <c r="G526" s="55"/>
      <c r="H526" s="55"/>
      <c r="I526" s="55"/>
      <c r="J526" s="55"/>
      <c r="K526" s="55"/>
    </row>
    <row r="527" spans="5:11" x14ac:dyDescent="0.2">
      <c r="E527" s="55"/>
      <c r="F527" s="55"/>
      <c r="G527" s="55"/>
      <c r="H527" s="55"/>
      <c r="I527" s="55"/>
      <c r="J527" s="55"/>
      <c r="K527" s="55"/>
    </row>
    <row r="528" spans="5:11" x14ac:dyDescent="0.2">
      <c r="E528" s="55"/>
      <c r="F528" s="55"/>
      <c r="G528" s="55"/>
      <c r="H528" s="55"/>
      <c r="I528" s="55"/>
      <c r="J528" s="55"/>
      <c r="K528" s="55"/>
    </row>
    <row r="529" spans="5:11" x14ac:dyDescent="0.2">
      <c r="E529" s="55"/>
      <c r="F529" s="55"/>
      <c r="G529" s="55"/>
      <c r="H529" s="55"/>
      <c r="I529" s="55"/>
      <c r="J529" s="55"/>
      <c r="K529" s="55"/>
    </row>
    <row r="530" spans="5:11" x14ac:dyDescent="0.2">
      <c r="E530" s="55"/>
      <c r="F530" s="55"/>
      <c r="G530" s="55"/>
      <c r="H530" s="55"/>
      <c r="I530" s="55"/>
      <c r="J530" s="55"/>
      <c r="K530" s="55"/>
    </row>
    <row r="531" spans="5:11" x14ac:dyDescent="0.2">
      <c r="E531" s="55"/>
      <c r="F531" s="55"/>
      <c r="G531" s="55"/>
      <c r="H531" s="55"/>
      <c r="I531" s="55"/>
      <c r="J531" s="55"/>
      <c r="K531" s="55"/>
    </row>
    <row r="532" spans="5:11" x14ac:dyDescent="0.2">
      <c r="E532" s="55"/>
      <c r="F532" s="55"/>
      <c r="G532" s="55"/>
      <c r="H532" s="55"/>
      <c r="I532" s="55"/>
      <c r="J532" s="55"/>
      <c r="K532" s="55"/>
    </row>
    <row r="533" spans="5:11" x14ac:dyDescent="0.2">
      <c r="E533" s="55"/>
      <c r="F533" s="55"/>
      <c r="G533" s="55"/>
      <c r="H533" s="55"/>
      <c r="I533" s="55"/>
      <c r="J533" s="55"/>
      <c r="K533" s="55"/>
    </row>
    <row r="534" spans="5:11" x14ac:dyDescent="0.2">
      <c r="E534" s="55"/>
      <c r="F534" s="55"/>
      <c r="G534" s="55"/>
      <c r="H534" s="55"/>
      <c r="I534" s="55"/>
      <c r="J534" s="55"/>
      <c r="K534" s="55"/>
    </row>
    <row r="535" spans="5:11" x14ac:dyDescent="0.2">
      <c r="E535" s="55"/>
      <c r="F535" s="55"/>
      <c r="G535" s="55"/>
      <c r="H535" s="55"/>
      <c r="I535" s="55"/>
      <c r="J535" s="55"/>
      <c r="K535" s="55"/>
    </row>
    <row r="536" spans="5:11" x14ac:dyDescent="0.2">
      <c r="E536" s="55"/>
      <c r="F536" s="55"/>
      <c r="G536" s="55"/>
      <c r="H536" s="55"/>
      <c r="I536" s="55"/>
      <c r="J536" s="55"/>
      <c r="K536" s="55"/>
    </row>
    <row r="537" spans="5:11" x14ac:dyDescent="0.2">
      <c r="E537" s="55"/>
      <c r="F537" s="55"/>
      <c r="G537" s="55"/>
      <c r="H537" s="55"/>
      <c r="I537" s="55"/>
      <c r="J537" s="55"/>
      <c r="K537" s="55"/>
    </row>
    <row r="538" spans="5:11" x14ac:dyDescent="0.2">
      <c r="E538" s="55"/>
      <c r="F538" s="55"/>
      <c r="G538" s="55"/>
      <c r="H538" s="55"/>
      <c r="I538" s="55"/>
      <c r="J538" s="55"/>
      <c r="K538" s="55"/>
    </row>
    <row r="539" spans="5:11" x14ac:dyDescent="0.2">
      <c r="E539" s="55"/>
      <c r="F539" s="55"/>
      <c r="G539" s="55"/>
      <c r="H539" s="55"/>
      <c r="I539" s="55"/>
      <c r="J539" s="55"/>
      <c r="K539" s="55"/>
    </row>
    <row r="540" spans="5:11" x14ac:dyDescent="0.2">
      <c r="E540" s="55"/>
      <c r="F540" s="55"/>
      <c r="G540" s="55"/>
      <c r="H540" s="55"/>
      <c r="I540" s="55"/>
      <c r="J540" s="55"/>
      <c r="K540" s="55"/>
    </row>
    <row r="541" spans="5:11" x14ac:dyDescent="0.2">
      <c r="E541" s="55"/>
      <c r="F541" s="55"/>
      <c r="G541" s="55"/>
      <c r="H541" s="55"/>
      <c r="I541" s="55"/>
      <c r="J541" s="55"/>
      <c r="K541" s="55"/>
    </row>
    <row r="542" spans="5:11" x14ac:dyDescent="0.2">
      <c r="E542" s="55"/>
      <c r="F542" s="55"/>
      <c r="G542" s="55"/>
      <c r="H542" s="55"/>
      <c r="I542" s="55"/>
      <c r="J542" s="55"/>
      <c r="K542" s="55"/>
    </row>
    <row r="543" spans="5:11" x14ac:dyDescent="0.2">
      <c r="E543" s="55"/>
      <c r="F543" s="55"/>
      <c r="G543" s="55"/>
      <c r="H543" s="55"/>
      <c r="I543" s="55"/>
      <c r="J543" s="55"/>
      <c r="K543" s="55"/>
    </row>
    <row r="544" spans="5:11" x14ac:dyDescent="0.2">
      <c r="E544" s="55"/>
      <c r="F544" s="55"/>
      <c r="G544" s="55"/>
      <c r="H544" s="55"/>
      <c r="I544" s="55"/>
      <c r="J544" s="55"/>
      <c r="K544" s="55"/>
    </row>
    <row r="545" spans="5:11" x14ac:dyDescent="0.2">
      <c r="E545" s="55"/>
      <c r="F545" s="55"/>
      <c r="G545" s="55"/>
      <c r="H545" s="55"/>
      <c r="I545" s="55"/>
      <c r="J545" s="55"/>
      <c r="K545" s="55"/>
    </row>
    <row r="546" spans="5:11" x14ac:dyDescent="0.2">
      <c r="E546" s="55"/>
      <c r="F546" s="55"/>
      <c r="G546" s="55"/>
      <c r="H546" s="55"/>
      <c r="I546" s="55"/>
      <c r="J546" s="55"/>
      <c r="K546" s="55"/>
    </row>
    <row r="547" spans="5:11" x14ac:dyDescent="0.2">
      <c r="E547" s="55"/>
      <c r="F547" s="55"/>
      <c r="G547" s="55"/>
      <c r="H547" s="55"/>
      <c r="I547" s="55"/>
      <c r="J547" s="55"/>
      <c r="K547" s="55"/>
    </row>
    <row r="548" spans="5:11" x14ac:dyDescent="0.2">
      <c r="E548" s="55"/>
      <c r="F548" s="55"/>
      <c r="G548" s="55"/>
      <c r="H548" s="55"/>
      <c r="I548" s="55"/>
      <c r="J548" s="55"/>
      <c r="K548" s="55"/>
    </row>
    <row r="549" spans="5:11" x14ac:dyDescent="0.2">
      <c r="E549" s="55"/>
      <c r="F549" s="55"/>
      <c r="G549" s="55"/>
      <c r="H549" s="55"/>
      <c r="I549" s="55"/>
      <c r="J549" s="55"/>
      <c r="K549" s="55"/>
    </row>
    <row r="550" spans="5:11" x14ac:dyDescent="0.2">
      <c r="E550" s="55"/>
      <c r="F550" s="55"/>
      <c r="G550" s="55"/>
      <c r="H550" s="55"/>
      <c r="I550" s="55"/>
      <c r="J550" s="55"/>
      <c r="K550" s="55"/>
    </row>
    <row r="551" spans="5:11" x14ac:dyDescent="0.2">
      <c r="E551" s="55"/>
      <c r="F551" s="55"/>
      <c r="G551" s="55"/>
      <c r="H551" s="55"/>
      <c r="I551" s="55"/>
      <c r="J551" s="55"/>
      <c r="K551" s="55"/>
    </row>
    <row r="552" spans="5:11" x14ac:dyDescent="0.2">
      <c r="E552" s="55"/>
      <c r="F552" s="55"/>
      <c r="G552" s="55"/>
      <c r="H552" s="55"/>
      <c r="I552" s="55"/>
      <c r="J552" s="55"/>
      <c r="K552" s="55"/>
    </row>
    <row r="553" spans="5:11" x14ac:dyDescent="0.2">
      <c r="E553" s="55"/>
      <c r="F553" s="55"/>
      <c r="G553" s="55"/>
      <c r="H553" s="55"/>
      <c r="I553" s="55"/>
      <c r="J553" s="55"/>
      <c r="K553" s="55"/>
    </row>
    <row r="554" spans="5:11" x14ac:dyDescent="0.2">
      <c r="E554" s="55"/>
      <c r="F554" s="55"/>
      <c r="G554" s="55"/>
      <c r="H554" s="55"/>
      <c r="I554" s="55"/>
      <c r="J554" s="55"/>
      <c r="K554" s="55"/>
    </row>
    <row r="555" spans="5:11" x14ac:dyDescent="0.2">
      <c r="E555" s="55"/>
      <c r="F555" s="55"/>
      <c r="G555" s="55"/>
      <c r="H555" s="55"/>
      <c r="I555" s="55"/>
      <c r="J555" s="55"/>
      <c r="K555" s="55"/>
    </row>
    <row r="556" spans="5:11" x14ac:dyDescent="0.2">
      <c r="E556" s="55"/>
      <c r="F556" s="55"/>
      <c r="G556" s="55"/>
      <c r="H556" s="55"/>
      <c r="I556" s="55"/>
      <c r="J556" s="55"/>
      <c r="K556" s="55"/>
    </row>
    <row r="557" spans="5:11" x14ac:dyDescent="0.2">
      <c r="E557" s="55"/>
      <c r="F557" s="55"/>
      <c r="G557" s="55"/>
      <c r="H557" s="55"/>
      <c r="I557" s="55"/>
      <c r="J557" s="55"/>
      <c r="K557" s="55"/>
    </row>
    <row r="558" spans="5:11" x14ac:dyDescent="0.2">
      <c r="E558" s="55"/>
      <c r="F558" s="55"/>
      <c r="G558" s="55"/>
      <c r="H558" s="55"/>
      <c r="I558" s="55"/>
      <c r="J558" s="55"/>
      <c r="K558" s="55"/>
    </row>
    <row r="559" spans="5:11" x14ac:dyDescent="0.2">
      <c r="E559" s="55"/>
      <c r="F559" s="55"/>
      <c r="G559" s="55"/>
      <c r="H559" s="55"/>
      <c r="I559" s="55"/>
      <c r="J559" s="55"/>
      <c r="K559" s="55"/>
    </row>
    <row r="560" spans="5:11" x14ac:dyDescent="0.2">
      <c r="E560" s="55"/>
      <c r="F560" s="55"/>
      <c r="G560" s="55"/>
      <c r="H560" s="55"/>
      <c r="I560" s="55"/>
      <c r="J560" s="55"/>
      <c r="K560" s="55"/>
    </row>
    <row r="561" spans="5:11" x14ac:dyDescent="0.2">
      <c r="E561" s="55"/>
      <c r="F561" s="55"/>
      <c r="G561" s="55"/>
      <c r="H561" s="55"/>
      <c r="I561" s="55"/>
      <c r="J561" s="55"/>
      <c r="K561" s="55"/>
    </row>
    <row r="562" spans="5:11" x14ac:dyDescent="0.2">
      <c r="E562" s="55"/>
      <c r="F562" s="55"/>
      <c r="G562" s="55"/>
      <c r="H562" s="55"/>
      <c r="I562" s="55"/>
      <c r="J562" s="55"/>
      <c r="K562" s="55"/>
    </row>
    <row r="563" spans="5:11" x14ac:dyDescent="0.2">
      <c r="E563" s="55"/>
      <c r="F563" s="55"/>
      <c r="G563" s="55"/>
      <c r="H563" s="55"/>
      <c r="I563" s="55"/>
      <c r="J563" s="55"/>
      <c r="K563" s="55"/>
    </row>
    <row r="564" spans="5:11" x14ac:dyDescent="0.2">
      <c r="E564" s="55"/>
      <c r="F564" s="55"/>
      <c r="G564" s="55"/>
      <c r="H564" s="55"/>
      <c r="I564" s="55"/>
      <c r="J564" s="55"/>
      <c r="K564" s="55"/>
    </row>
    <row r="565" spans="5:11" x14ac:dyDescent="0.2">
      <c r="E565" s="55"/>
      <c r="F565" s="55"/>
      <c r="G565" s="55"/>
      <c r="H565" s="55"/>
      <c r="I565" s="55"/>
      <c r="J565" s="55"/>
      <c r="K565" s="55"/>
    </row>
    <row r="566" spans="5:11" x14ac:dyDescent="0.2">
      <c r="E566" s="55"/>
      <c r="F566" s="55"/>
      <c r="G566" s="55"/>
      <c r="H566" s="55"/>
      <c r="I566" s="55"/>
      <c r="J566" s="55"/>
      <c r="K566" s="55"/>
    </row>
    <row r="567" spans="5:11" x14ac:dyDescent="0.2">
      <c r="E567" s="55"/>
      <c r="F567" s="55"/>
      <c r="G567" s="55"/>
      <c r="H567" s="55"/>
      <c r="I567" s="55"/>
      <c r="J567" s="55"/>
      <c r="K567" s="55"/>
    </row>
    <row r="568" spans="5:11" x14ac:dyDescent="0.2">
      <c r="E568" s="55"/>
      <c r="F568" s="55"/>
      <c r="G568" s="55"/>
      <c r="H568" s="55"/>
      <c r="I568" s="55"/>
      <c r="J568" s="55"/>
      <c r="K568" s="55"/>
    </row>
    <row r="569" spans="5:11" x14ac:dyDescent="0.2">
      <c r="E569" s="55"/>
      <c r="F569" s="55"/>
      <c r="G569" s="55"/>
      <c r="H569" s="55"/>
      <c r="I569" s="55"/>
      <c r="J569" s="55"/>
      <c r="K569" s="55"/>
    </row>
    <row r="570" spans="5:11" x14ac:dyDescent="0.2">
      <c r="E570" s="55"/>
      <c r="F570" s="55"/>
      <c r="G570" s="55"/>
      <c r="H570" s="55"/>
      <c r="I570" s="55"/>
      <c r="J570" s="55"/>
      <c r="K570" s="55"/>
    </row>
    <row r="571" spans="5:11" x14ac:dyDescent="0.2">
      <c r="E571" s="55"/>
      <c r="F571" s="55"/>
      <c r="G571" s="55"/>
      <c r="H571" s="55"/>
      <c r="I571" s="55"/>
      <c r="J571" s="55"/>
      <c r="K571" s="55"/>
    </row>
    <row r="572" spans="5:11" x14ac:dyDescent="0.2">
      <c r="E572" s="55"/>
      <c r="F572" s="55"/>
      <c r="G572" s="55"/>
      <c r="H572" s="55"/>
      <c r="I572" s="55"/>
      <c r="J572" s="55"/>
      <c r="K572" s="55"/>
    </row>
    <row r="573" spans="5:11" x14ac:dyDescent="0.2">
      <c r="E573" s="55"/>
      <c r="F573" s="55"/>
      <c r="G573" s="55"/>
      <c r="H573" s="55"/>
      <c r="I573" s="55"/>
      <c r="J573" s="55"/>
      <c r="K573" s="55"/>
    </row>
    <row r="574" spans="5:11" x14ac:dyDescent="0.2">
      <c r="E574" s="55"/>
      <c r="F574" s="55"/>
      <c r="G574" s="55"/>
      <c r="H574" s="55"/>
      <c r="I574" s="55"/>
      <c r="J574" s="55"/>
      <c r="K574" s="55"/>
    </row>
    <row r="575" spans="5:11" x14ac:dyDescent="0.2">
      <c r="E575" s="55"/>
      <c r="F575" s="55"/>
      <c r="G575" s="55"/>
      <c r="H575" s="55"/>
      <c r="I575" s="55"/>
      <c r="J575" s="55"/>
      <c r="K575" s="55"/>
    </row>
    <row r="576" spans="5:11" x14ac:dyDescent="0.2">
      <c r="E576" s="55"/>
      <c r="F576" s="55"/>
      <c r="G576" s="55"/>
      <c r="H576" s="55"/>
      <c r="I576" s="55"/>
      <c r="J576" s="55"/>
      <c r="K576" s="55"/>
    </row>
    <row r="577" spans="5:11" x14ac:dyDescent="0.2">
      <c r="E577" s="55"/>
      <c r="F577" s="55"/>
      <c r="G577" s="55"/>
      <c r="H577" s="55"/>
      <c r="I577" s="55"/>
      <c r="J577" s="55"/>
      <c r="K577" s="55"/>
    </row>
    <row r="578" spans="5:11" x14ac:dyDescent="0.2">
      <c r="E578" s="55"/>
      <c r="F578" s="55"/>
      <c r="G578" s="55"/>
      <c r="H578" s="55"/>
      <c r="I578" s="55"/>
      <c r="J578" s="55"/>
      <c r="K578" s="55"/>
    </row>
    <row r="579" spans="5:11" x14ac:dyDescent="0.2">
      <c r="E579" s="55"/>
      <c r="F579" s="55"/>
      <c r="G579" s="55"/>
      <c r="H579" s="55"/>
      <c r="I579" s="55"/>
      <c r="J579" s="55"/>
      <c r="K579" s="55"/>
    </row>
    <row r="580" spans="5:11" x14ac:dyDescent="0.2">
      <c r="E580" s="55"/>
      <c r="F580" s="55"/>
      <c r="G580" s="55"/>
      <c r="H580" s="55"/>
      <c r="I580" s="55"/>
      <c r="J580" s="55"/>
      <c r="K580" s="55"/>
    </row>
    <row r="581" spans="5:11" x14ac:dyDescent="0.2">
      <c r="E581" s="55"/>
      <c r="F581" s="55"/>
      <c r="G581" s="55"/>
      <c r="H581" s="55"/>
      <c r="I581" s="55"/>
      <c r="J581" s="55"/>
      <c r="K581" s="55"/>
    </row>
    <row r="582" spans="5:11" x14ac:dyDescent="0.2">
      <c r="E582" s="55"/>
      <c r="F582" s="55"/>
      <c r="G582" s="55"/>
      <c r="H582" s="55"/>
      <c r="I582" s="55"/>
      <c r="J582" s="55"/>
      <c r="K582" s="55"/>
    </row>
    <row r="583" spans="5:11" x14ac:dyDescent="0.2">
      <c r="E583" s="55"/>
      <c r="F583" s="55"/>
      <c r="G583" s="55"/>
      <c r="H583" s="55"/>
      <c r="I583" s="55"/>
      <c r="J583" s="55"/>
      <c r="K583" s="55"/>
    </row>
    <row r="584" spans="5:11" x14ac:dyDescent="0.2">
      <c r="E584" s="55"/>
      <c r="F584" s="55"/>
      <c r="G584" s="55"/>
      <c r="H584" s="55"/>
      <c r="I584" s="55"/>
      <c r="J584" s="55"/>
      <c r="K584" s="55"/>
    </row>
    <row r="585" spans="5:11" x14ac:dyDescent="0.2">
      <c r="E585" s="55"/>
      <c r="F585" s="55"/>
      <c r="G585" s="55"/>
      <c r="H585" s="55"/>
      <c r="I585" s="55"/>
      <c r="J585" s="55"/>
      <c r="K585" s="55"/>
    </row>
    <row r="586" spans="5:11" x14ac:dyDescent="0.2">
      <c r="E586" s="55"/>
      <c r="F586" s="55"/>
      <c r="G586" s="55"/>
      <c r="H586" s="55"/>
      <c r="I586" s="55"/>
      <c r="J586" s="55"/>
      <c r="K586" s="55"/>
    </row>
    <row r="587" spans="5:11" x14ac:dyDescent="0.2">
      <c r="E587" s="55"/>
      <c r="F587" s="55"/>
      <c r="G587" s="55"/>
      <c r="H587" s="55"/>
      <c r="I587" s="55"/>
      <c r="J587" s="55"/>
      <c r="K587" s="55"/>
    </row>
    <row r="588" spans="5:11" x14ac:dyDescent="0.2">
      <c r="E588" s="55"/>
      <c r="F588" s="55"/>
      <c r="G588" s="55"/>
      <c r="H588" s="55"/>
      <c r="I588" s="55"/>
      <c r="J588" s="55"/>
      <c r="K588" s="55"/>
    </row>
    <row r="589" spans="5:11" x14ac:dyDescent="0.2">
      <c r="E589" s="55"/>
      <c r="F589" s="55"/>
      <c r="G589" s="55"/>
      <c r="H589" s="55"/>
      <c r="I589" s="55"/>
      <c r="J589" s="55"/>
      <c r="K589" s="55"/>
    </row>
    <row r="590" spans="5:11" x14ac:dyDescent="0.2">
      <c r="E590" s="55"/>
      <c r="F590" s="55"/>
      <c r="G590" s="55"/>
      <c r="H590" s="55"/>
      <c r="I590" s="55"/>
      <c r="J590" s="55"/>
      <c r="K590" s="55"/>
    </row>
    <row r="591" spans="5:11" x14ac:dyDescent="0.2">
      <c r="E591" s="55"/>
      <c r="F591" s="55"/>
      <c r="G591" s="55"/>
      <c r="H591" s="55"/>
      <c r="I591" s="55"/>
      <c r="J591" s="55"/>
      <c r="K591" s="55"/>
    </row>
    <row r="592" spans="5:11" x14ac:dyDescent="0.2">
      <c r="E592" s="55"/>
      <c r="F592" s="55"/>
      <c r="G592" s="55"/>
      <c r="H592" s="55"/>
      <c r="I592" s="55"/>
      <c r="J592" s="55"/>
      <c r="K592" s="55"/>
    </row>
    <row r="593" spans="5:11" x14ac:dyDescent="0.2">
      <c r="E593" s="55"/>
      <c r="F593" s="55"/>
      <c r="G593" s="55"/>
      <c r="H593" s="55"/>
      <c r="I593" s="55"/>
      <c r="J593" s="55"/>
      <c r="K593" s="55"/>
    </row>
    <row r="594" spans="5:11" x14ac:dyDescent="0.2">
      <c r="E594" s="55"/>
      <c r="F594" s="55"/>
      <c r="G594" s="55"/>
      <c r="H594" s="55"/>
      <c r="I594" s="55"/>
      <c r="J594" s="55"/>
      <c r="K594" s="55"/>
    </row>
    <row r="595" spans="5:11" x14ac:dyDescent="0.2">
      <c r="E595" s="55"/>
      <c r="F595" s="55"/>
      <c r="G595" s="55"/>
      <c r="H595" s="55"/>
      <c r="I595" s="55"/>
      <c r="J595" s="55"/>
      <c r="K595" s="55"/>
    </row>
    <row r="596" spans="5:11" x14ac:dyDescent="0.2">
      <c r="E596" s="55"/>
      <c r="F596" s="55"/>
      <c r="G596" s="55"/>
      <c r="H596" s="55"/>
      <c r="I596" s="55"/>
      <c r="J596" s="55"/>
      <c r="K596" s="55"/>
    </row>
    <row r="597" spans="5:11" x14ac:dyDescent="0.2">
      <c r="E597" s="55"/>
      <c r="F597" s="55"/>
      <c r="G597" s="55"/>
      <c r="H597" s="55"/>
      <c r="I597" s="55"/>
      <c r="J597" s="55"/>
      <c r="K597" s="55"/>
    </row>
    <row r="598" spans="5:11" x14ac:dyDescent="0.2">
      <c r="E598" s="55"/>
      <c r="F598" s="55"/>
      <c r="G598" s="55"/>
      <c r="H598" s="55"/>
      <c r="I598" s="55"/>
      <c r="J598" s="55"/>
      <c r="K598" s="55"/>
    </row>
    <row r="599" spans="5:11" x14ac:dyDescent="0.2">
      <c r="E599" s="55"/>
      <c r="F599" s="55"/>
      <c r="G599" s="55"/>
      <c r="H599" s="55"/>
      <c r="I599" s="55"/>
      <c r="J599" s="55"/>
      <c r="K599" s="55"/>
    </row>
    <row r="600" spans="5:11" x14ac:dyDescent="0.2">
      <c r="E600" s="55"/>
      <c r="F600" s="55"/>
      <c r="G600" s="55"/>
      <c r="H600" s="55"/>
      <c r="I600" s="55"/>
      <c r="J600" s="55"/>
      <c r="K600" s="55"/>
    </row>
    <row r="601" spans="5:11" x14ac:dyDescent="0.2">
      <c r="E601" s="55"/>
      <c r="F601" s="55"/>
      <c r="G601" s="55"/>
      <c r="H601" s="55"/>
      <c r="I601" s="55"/>
      <c r="J601" s="55"/>
      <c r="K601" s="55"/>
    </row>
    <row r="602" spans="5:11" x14ac:dyDescent="0.2">
      <c r="E602" s="55"/>
      <c r="F602" s="55"/>
      <c r="G602" s="55"/>
      <c r="H602" s="55"/>
      <c r="I602" s="55"/>
      <c r="J602" s="55"/>
      <c r="K602" s="55"/>
    </row>
    <row r="603" spans="5:11" x14ac:dyDescent="0.2">
      <c r="E603" s="55"/>
      <c r="F603" s="55"/>
      <c r="G603" s="55"/>
      <c r="H603" s="55"/>
      <c r="I603" s="55"/>
      <c r="J603" s="55"/>
      <c r="K603" s="55"/>
    </row>
    <row r="604" spans="5:11" x14ac:dyDescent="0.2">
      <c r="E604" s="55"/>
      <c r="F604" s="55"/>
      <c r="G604" s="55"/>
      <c r="H604" s="55"/>
      <c r="I604" s="55"/>
      <c r="J604" s="55"/>
      <c r="K604" s="55"/>
    </row>
    <row r="605" spans="5:11" x14ac:dyDescent="0.2">
      <c r="E605" s="55"/>
      <c r="F605" s="55"/>
      <c r="G605" s="55"/>
      <c r="H605" s="55"/>
      <c r="I605" s="55"/>
      <c r="J605" s="55"/>
      <c r="K605" s="55"/>
    </row>
    <row r="606" spans="5:11" x14ac:dyDescent="0.2">
      <c r="E606" s="55"/>
      <c r="F606" s="55"/>
      <c r="G606" s="55"/>
      <c r="H606" s="55"/>
      <c r="I606" s="55"/>
      <c r="J606" s="55"/>
      <c r="K606" s="55"/>
    </row>
    <row r="607" spans="5:11" x14ac:dyDescent="0.2">
      <c r="E607" s="55"/>
      <c r="F607" s="55"/>
      <c r="G607" s="55"/>
      <c r="H607" s="55"/>
      <c r="I607" s="55"/>
      <c r="J607" s="55"/>
      <c r="K607" s="55"/>
    </row>
    <row r="608" spans="5:11" x14ac:dyDescent="0.2">
      <c r="E608" s="55"/>
      <c r="F608" s="55"/>
      <c r="G608" s="55"/>
      <c r="H608" s="55"/>
      <c r="I608" s="55"/>
      <c r="J608" s="55"/>
      <c r="K608" s="55"/>
    </row>
    <row r="609" spans="5:11" x14ac:dyDescent="0.2">
      <c r="E609" s="55"/>
      <c r="F609" s="55"/>
      <c r="G609" s="55"/>
      <c r="H609" s="55"/>
      <c r="I609" s="55"/>
      <c r="J609" s="55"/>
      <c r="K609" s="55"/>
    </row>
    <row r="610" spans="5:11" x14ac:dyDescent="0.2">
      <c r="E610" s="55"/>
      <c r="F610" s="55"/>
      <c r="G610" s="55"/>
      <c r="H610" s="55"/>
      <c r="I610" s="55"/>
      <c r="J610" s="55"/>
      <c r="K610" s="55"/>
    </row>
    <row r="611" spans="5:11" x14ac:dyDescent="0.2">
      <c r="E611" s="55"/>
      <c r="F611" s="55"/>
      <c r="G611" s="55"/>
      <c r="H611" s="55"/>
      <c r="I611" s="55"/>
      <c r="J611" s="55"/>
      <c r="K611" s="55"/>
    </row>
    <row r="612" spans="5:11" x14ac:dyDescent="0.2">
      <c r="E612" s="55"/>
      <c r="F612" s="55"/>
      <c r="G612" s="55"/>
      <c r="H612" s="55"/>
      <c r="I612" s="55"/>
      <c r="J612" s="55"/>
      <c r="K612" s="55"/>
    </row>
    <row r="613" spans="5:11" x14ac:dyDescent="0.2">
      <c r="E613" s="55"/>
      <c r="F613" s="55"/>
      <c r="G613" s="55"/>
      <c r="H613" s="55"/>
      <c r="I613" s="55"/>
      <c r="J613" s="55"/>
      <c r="K613" s="55"/>
    </row>
    <row r="614" spans="5:11" x14ac:dyDescent="0.2">
      <c r="E614" s="55"/>
      <c r="F614" s="55"/>
      <c r="G614" s="55"/>
      <c r="H614" s="55"/>
      <c r="I614" s="55"/>
      <c r="J614" s="55"/>
      <c r="K614" s="55"/>
    </row>
    <row r="615" spans="5:11" x14ac:dyDescent="0.2">
      <c r="E615" s="55"/>
      <c r="F615" s="55"/>
      <c r="G615" s="55"/>
      <c r="H615" s="55"/>
      <c r="I615" s="55"/>
      <c r="J615" s="55"/>
      <c r="K615" s="55"/>
    </row>
    <row r="616" spans="5:11" x14ac:dyDescent="0.2">
      <c r="E616" s="55"/>
      <c r="F616" s="55"/>
      <c r="G616" s="55"/>
      <c r="H616" s="55"/>
      <c r="I616" s="55"/>
      <c r="J616" s="55"/>
      <c r="K616" s="55"/>
    </row>
    <row r="617" spans="5:11" x14ac:dyDescent="0.2">
      <c r="E617" s="55"/>
      <c r="F617" s="55"/>
      <c r="G617" s="55"/>
      <c r="H617" s="55"/>
      <c r="I617" s="55"/>
      <c r="J617" s="55"/>
      <c r="K617" s="55"/>
    </row>
    <row r="618" spans="5:11" x14ac:dyDescent="0.2">
      <c r="E618" s="55"/>
      <c r="F618" s="55"/>
      <c r="G618" s="55"/>
      <c r="H618" s="55"/>
      <c r="I618" s="55"/>
      <c r="J618" s="55"/>
      <c r="K618" s="55"/>
    </row>
    <row r="619" spans="5:11" x14ac:dyDescent="0.2">
      <c r="E619" s="55"/>
      <c r="F619" s="55"/>
      <c r="G619" s="55"/>
      <c r="H619" s="55"/>
      <c r="I619" s="55"/>
      <c r="J619" s="55"/>
      <c r="K619" s="55"/>
    </row>
    <row r="620" spans="5:11" x14ac:dyDescent="0.2">
      <c r="E620" s="55"/>
      <c r="F620" s="55"/>
      <c r="G620" s="55"/>
      <c r="H620" s="55"/>
      <c r="I620" s="55"/>
      <c r="J620" s="55"/>
      <c r="K620" s="55"/>
    </row>
    <row r="621" spans="5:11" x14ac:dyDescent="0.2">
      <c r="E621" s="55"/>
      <c r="F621" s="55"/>
      <c r="G621" s="55"/>
      <c r="H621" s="55"/>
      <c r="I621" s="55"/>
      <c r="J621" s="55"/>
      <c r="K621" s="55"/>
    </row>
    <row r="622" spans="5:11" x14ac:dyDescent="0.2">
      <c r="E622" s="55"/>
      <c r="F622" s="55"/>
      <c r="G622" s="55"/>
      <c r="H622" s="55"/>
      <c r="I622" s="55"/>
      <c r="J622" s="55"/>
      <c r="K622" s="55"/>
    </row>
    <row r="623" spans="5:11" x14ac:dyDescent="0.2">
      <c r="E623" s="55"/>
      <c r="F623" s="55"/>
      <c r="G623" s="55"/>
      <c r="H623" s="55"/>
      <c r="I623" s="55"/>
      <c r="J623" s="55"/>
      <c r="K623" s="55"/>
    </row>
    <row r="624" spans="5:11" x14ac:dyDescent="0.2">
      <c r="E624" s="55"/>
      <c r="F624" s="55"/>
      <c r="G624" s="55"/>
      <c r="H624" s="55"/>
      <c r="I624" s="55"/>
      <c r="J624" s="55"/>
      <c r="K624" s="55"/>
    </row>
    <row r="625" spans="5:11" x14ac:dyDescent="0.2">
      <c r="E625" s="55"/>
      <c r="F625" s="55"/>
      <c r="G625" s="55"/>
      <c r="H625" s="55"/>
      <c r="I625" s="55"/>
      <c r="J625" s="55"/>
      <c r="K625" s="55"/>
    </row>
    <row r="626" spans="5:11" x14ac:dyDescent="0.2">
      <c r="E626" s="55"/>
      <c r="F626" s="55"/>
      <c r="G626" s="55"/>
      <c r="H626" s="55"/>
      <c r="I626" s="55"/>
      <c r="J626" s="55"/>
      <c r="K626" s="55"/>
    </row>
    <row r="627" spans="5:11" x14ac:dyDescent="0.2">
      <c r="E627" s="55"/>
      <c r="F627" s="55"/>
      <c r="G627" s="55"/>
      <c r="H627" s="55"/>
      <c r="I627" s="55"/>
      <c r="J627" s="55"/>
      <c r="K627" s="55"/>
    </row>
    <row r="628" spans="5:11" x14ac:dyDescent="0.2">
      <c r="E628" s="55"/>
      <c r="F628" s="55"/>
      <c r="G628" s="55"/>
      <c r="H628" s="55"/>
      <c r="I628" s="55"/>
      <c r="J628" s="55"/>
      <c r="K628" s="55"/>
    </row>
    <row r="629" spans="5:11" x14ac:dyDescent="0.2">
      <c r="E629" s="55"/>
      <c r="F629" s="55"/>
      <c r="G629" s="55"/>
      <c r="H629" s="55"/>
      <c r="I629" s="55"/>
      <c r="J629" s="55"/>
      <c r="K629" s="55"/>
    </row>
    <row r="630" spans="5:11" x14ac:dyDescent="0.2">
      <c r="E630" s="55"/>
      <c r="F630" s="55"/>
      <c r="G630" s="55"/>
      <c r="H630" s="55"/>
      <c r="I630" s="55"/>
      <c r="J630" s="55"/>
      <c r="K630" s="55"/>
    </row>
    <row r="631" spans="5:11" x14ac:dyDescent="0.2">
      <c r="E631" s="55"/>
      <c r="F631" s="55"/>
      <c r="G631" s="55"/>
      <c r="H631" s="55"/>
      <c r="I631" s="55"/>
      <c r="J631" s="55"/>
      <c r="K631" s="55"/>
    </row>
    <row r="632" spans="5:11" x14ac:dyDescent="0.2">
      <c r="E632" s="55"/>
      <c r="F632" s="55"/>
      <c r="G632" s="55"/>
      <c r="H632" s="55"/>
      <c r="I632" s="55"/>
      <c r="J632" s="55"/>
      <c r="K632" s="55"/>
    </row>
    <row r="633" spans="5:11" x14ac:dyDescent="0.2">
      <c r="E633" s="55"/>
      <c r="F633" s="55"/>
      <c r="G633" s="55"/>
      <c r="H633" s="55"/>
      <c r="I633" s="55"/>
      <c r="J633" s="55"/>
      <c r="K633" s="55"/>
    </row>
    <row r="634" spans="5:11" x14ac:dyDescent="0.2">
      <c r="E634" s="55"/>
      <c r="F634" s="55"/>
      <c r="G634" s="55"/>
      <c r="H634" s="55"/>
      <c r="I634" s="55"/>
      <c r="J634" s="55"/>
      <c r="K634" s="55"/>
    </row>
    <row r="635" spans="5:11" x14ac:dyDescent="0.2">
      <c r="E635" s="55"/>
      <c r="F635" s="55"/>
      <c r="G635" s="55"/>
      <c r="H635" s="55"/>
      <c r="I635" s="55"/>
      <c r="J635" s="55"/>
      <c r="K635" s="55"/>
    </row>
    <row r="636" spans="5:11" x14ac:dyDescent="0.2">
      <c r="E636" s="55"/>
      <c r="F636" s="55"/>
      <c r="G636" s="55"/>
      <c r="H636" s="55"/>
      <c r="I636" s="55"/>
      <c r="J636" s="55"/>
      <c r="K636" s="55"/>
    </row>
    <row r="637" spans="5:11" x14ac:dyDescent="0.2">
      <c r="E637" s="55"/>
      <c r="F637" s="55"/>
      <c r="G637" s="55"/>
      <c r="H637" s="55"/>
      <c r="I637" s="55"/>
      <c r="J637" s="55"/>
      <c r="K637" s="55"/>
    </row>
    <row r="638" spans="5:11" x14ac:dyDescent="0.2">
      <c r="E638" s="55"/>
      <c r="F638" s="55"/>
      <c r="G638" s="55"/>
      <c r="H638" s="55"/>
      <c r="I638" s="55"/>
      <c r="J638" s="55"/>
      <c r="K638" s="55"/>
    </row>
    <row r="639" spans="5:11" x14ac:dyDescent="0.2">
      <c r="E639" s="55"/>
      <c r="F639" s="55"/>
      <c r="G639" s="55"/>
      <c r="H639" s="55"/>
      <c r="I639" s="55"/>
      <c r="J639" s="55"/>
      <c r="K639" s="55"/>
    </row>
    <row r="640" spans="5:11" x14ac:dyDescent="0.2">
      <c r="E640" s="55"/>
      <c r="F640" s="55"/>
      <c r="G640" s="55"/>
      <c r="H640" s="55"/>
      <c r="I640" s="55"/>
      <c r="J640" s="55"/>
      <c r="K640" s="55"/>
    </row>
    <row r="641" spans="5:11" x14ac:dyDescent="0.2">
      <c r="E641" s="55"/>
      <c r="F641" s="55"/>
      <c r="G641" s="55"/>
      <c r="H641" s="55"/>
      <c r="I641" s="55"/>
      <c r="J641" s="55"/>
      <c r="K641" s="55"/>
    </row>
    <row r="642" spans="5:11" x14ac:dyDescent="0.2">
      <c r="E642" s="55"/>
      <c r="F642" s="55"/>
      <c r="G642" s="55"/>
      <c r="H642" s="55"/>
      <c r="I642" s="55"/>
      <c r="J642" s="55"/>
      <c r="K642" s="55"/>
    </row>
    <row r="643" spans="5:11" x14ac:dyDescent="0.2">
      <c r="E643" s="55"/>
      <c r="F643" s="55"/>
      <c r="G643" s="55"/>
      <c r="H643" s="55"/>
      <c r="I643" s="55"/>
      <c r="J643" s="55"/>
      <c r="K643" s="55"/>
    </row>
    <row r="644" spans="5:11" x14ac:dyDescent="0.2">
      <c r="E644" s="55"/>
      <c r="F644" s="55"/>
      <c r="G644" s="55"/>
      <c r="H644" s="55"/>
      <c r="I644" s="55"/>
      <c r="J644" s="55"/>
      <c r="K644" s="55"/>
    </row>
    <row r="645" spans="5:11" x14ac:dyDescent="0.2">
      <c r="E645" s="55"/>
      <c r="F645" s="55"/>
      <c r="G645" s="55"/>
      <c r="H645" s="55"/>
      <c r="I645" s="55"/>
      <c r="J645" s="55"/>
      <c r="K645" s="55"/>
    </row>
    <row r="646" spans="5:11" x14ac:dyDescent="0.2">
      <c r="E646" s="55"/>
      <c r="F646" s="55"/>
      <c r="G646" s="55"/>
      <c r="H646" s="55"/>
      <c r="I646" s="55"/>
      <c r="J646" s="55"/>
      <c r="K646" s="55"/>
    </row>
    <row r="647" spans="5:11" x14ac:dyDescent="0.2">
      <c r="E647" s="55"/>
      <c r="F647" s="55"/>
      <c r="G647" s="55"/>
      <c r="H647" s="55"/>
      <c r="I647" s="55"/>
      <c r="J647" s="55"/>
      <c r="K647" s="55"/>
    </row>
    <row r="648" spans="5:11" x14ac:dyDescent="0.2">
      <c r="E648" s="55"/>
      <c r="F648" s="55"/>
      <c r="G648" s="55"/>
      <c r="H648" s="55"/>
      <c r="I648" s="55"/>
      <c r="J648" s="55"/>
      <c r="K648" s="55"/>
    </row>
    <row r="649" spans="5:11" x14ac:dyDescent="0.2">
      <c r="E649" s="55"/>
      <c r="F649" s="55"/>
      <c r="G649" s="55"/>
      <c r="H649" s="55"/>
      <c r="I649" s="55"/>
      <c r="J649" s="55"/>
      <c r="K649" s="55"/>
    </row>
    <row r="650" spans="5:11" x14ac:dyDescent="0.2">
      <c r="E650" s="55"/>
      <c r="F650" s="55"/>
      <c r="G650" s="55"/>
      <c r="H650" s="55"/>
      <c r="I650" s="55"/>
      <c r="J650" s="55"/>
      <c r="K650" s="55"/>
    </row>
    <row r="651" spans="5:11" x14ac:dyDescent="0.2">
      <c r="E651" s="55"/>
      <c r="F651" s="55"/>
      <c r="G651" s="55"/>
      <c r="H651" s="55"/>
      <c r="I651" s="55"/>
      <c r="J651" s="55"/>
      <c r="K651" s="55"/>
    </row>
    <row r="652" spans="5:11" x14ac:dyDescent="0.2">
      <c r="E652" s="55"/>
      <c r="F652" s="55"/>
      <c r="G652" s="55"/>
      <c r="H652" s="55"/>
      <c r="I652" s="55"/>
      <c r="J652" s="55"/>
      <c r="K652" s="55"/>
    </row>
    <row r="653" spans="5:11" x14ac:dyDescent="0.2">
      <c r="E653" s="55"/>
      <c r="F653" s="55"/>
      <c r="G653" s="55"/>
      <c r="H653" s="55"/>
      <c r="I653" s="55"/>
      <c r="J653" s="55"/>
      <c r="K653" s="55"/>
    </row>
    <row r="654" spans="5:11" x14ac:dyDescent="0.2">
      <c r="E654" s="55"/>
      <c r="F654" s="55"/>
      <c r="G654" s="55"/>
      <c r="H654" s="55"/>
      <c r="I654" s="55"/>
      <c r="J654" s="55"/>
      <c r="K654" s="55"/>
    </row>
    <row r="655" spans="5:11" x14ac:dyDescent="0.2">
      <c r="E655" s="55"/>
      <c r="F655" s="55"/>
      <c r="G655" s="55"/>
      <c r="H655" s="55"/>
      <c r="I655" s="55"/>
      <c r="J655" s="55"/>
      <c r="K655" s="55"/>
    </row>
    <row r="656" spans="5:11" x14ac:dyDescent="0.2">
      <c r="E656" s="55"/>
      <c r="F656" s="55"/>
      <c r="G656" s="55"/>
      <c r="H656" s="55"/>
      <c r="I656" s="55"/>
      <c r="J656" s="55"/>
      <c r="K656" s="55"/>
    </row>
    <row r="657" spans="5:11" x14ac:dyDescent="0.2">
      <c r="E657" s="55"/>
      <c r="F657" s="55"/>
      <c r="G657" s="55"/>
      <c r="H657" s="55"/>
      <c r="I657" s="55"/>
      <c r="J657" s="55"/>
      <c r="K657" s="55"/>
    </row>
    <row r="658" spans="5:11" x14ac:dyDescent="0.2">
      <c r="E658" s="55"/>
      <c r="F658" s="55"/>
      <c r="G658" s="55"/>
      <c r="H658" s="55"/>
      <c r="I658" s="55"/>
      <c r="J658" s="55"/>
      <c r="K658" s="55"/>
    </row>
    <row r="659" spans="5:11" x14ac:dyDescent="0.2">
      <c r="E659" s="55"/>
      <c r="F659" s="55"/>
      <c r="G659" s="55"/>
      <c r="H659" s="55"/>
      <c r="I659" s="55"/>
      <c r="J659" s="55"/>
      <c r="K659" s="55"/>
    </row>
    <row r="660" spans="5:11" x14ac:dyDescent="0.2">
      <c r="E660" s="55"/>
      <c r="F660" s="55"/>
      <c r="G660" s="55"/>
      <c r="H660" s="55"/>
      <c r="I660" s="55"/>
      <c r="J660" s="55"/>
      <c r="K660" s="55"/>
    </row>
    <row r="661" spans="5:11" x14ac:dyDescent="0.2">
      <c r="E661" s="55"/>
      <c r="F661" s="55"/>
      <c r="G661" s="55"/>
      <c r="H661" s="55"/>
      <c r="I661" s="55"/>
      <c r="J661" s="55"/>
      <c r="K661" s="55"/>
    </row>
    <row r="662" spans="5:11" x14ac:dyDescent="0.2">
      <c r="E662" s="55"/>
      <c r="F662" s="55"/>
      <c r="G662" s="55"/>
      <c r="H662" s="55"/>
      <c r="I662" s="55"/>
      <c r="J662" s="55"/>
      <c r="K662" s="55"/>
    </row>
    <row r="663" spans="5:11" x14ac:dyDescent="0.2">
      <c r="E663" s="55"/>
      <c r="F663" s="55"/>
      <c r="G663" s="55"/>
      <c r="H663" s="55"/>
      <c r="I663" s="55"/>
      <c r="J663" s="55"/>
      <c r="K663" s="55"/>
    </row>
    <row r="664" spans="5:11" x14ac:dyDescent="0.2">
      <c r="E664" s="55"/>
      <c r="F664" s="55"/>
      <c r="G664" s="55"/>
      <c r="H664" s="55"/>
      <c r="I664" s="55"/>
      <c r="J664" s="55"/>
      <c r="K664" s="55"/>
    </row>
    <row r="665" spans="5:11" x14ac:dyDescent="0.2">
      <c r="E665" s="55"/>
      <c r="F665" s="55"/>
      <c r="G665" s="55"/>
      <c r="H665" s="55"/>
      <c r="I665" s="55"/>
      <c r="J665" s="55"/>
      <c r="K665" s="55"/>
    </row>
    <row r="666" spans="5:11" x14ac:dyDescent="0.2">
      <c r="E666" s="55"/>
      <c r="F666" s="55"/>
      <c r="G666" s="55"/>
      <c r="H666" s="55"/>
      <c r="I666" s="55"/>
      <c r="J666" s="55"/>
      <c r="K666" s="55"/>
    </row>
    <row r="667" spans="5:11" x14ac:dyDescent="0.2">
      <c r="E667" s="55"/>
      <c r="F667" s="55"/>
      <c r="G667" s="55"/>
      <c r="H667" s="55"/>
      <c r="I667" s="55"/>
      <c r="J667" s="55"/>
      <c r="K667" s="55"/>
    </row>
    <row r="668" spans="5:11" x14ac:dyDescent="0.2">
      <c r="E668" s="55"/>
      <c r="F668" s="55"/>
      <c r="G668" s="55"/>
      <c r="H668" s="55"/>
      <c r="I668" s="55"/>
      <c r="J668" s="55"/>
      <c r="K668" s="55"/>
    </row>
    <row r="669" spans="5:11" x14ac:dyDescent="0.2">
      <c r="E669" s="55"/>
      <c r="F669" s="55"/>
      <c r="G669" s="55"/>
      <c r="H669" s="55"/>
      <c r="I669" s="55"/>
      <c r="J669" s="55"/>
      <c r="K669" s="55"/>
    </row>
    <row r="670" spans="5:11" x14ac:dyDescent="0.2">
      <c r="E670" s="55"/>
      <c r="F670" s="55"/>
      <c r="G670" s="55"/>
      <c r="H670" s="55"/>
      <c r="I670" s="55"/>
      <c r="J670" s="55"/>
      <c r="K670" s="55"/>
    </row>
    <row r="671" spans="5:11" x14ac:dyDescent="0.2">
      <c r="E671" s="55"/>
      <c r="F671" s="55"/>
      <c r="G671" s="55"/>
      <c r="H671" s="55"/>
      <c r="I671" s="55"/>
      <c r="J671" s="55"/>
      <c r="K671" s="55"/>
    </row>
    <row r="672" spans="5:11" x14ac:dyDescent="0.2">
      <c r="E672" s="55"/>
      <c r="F672" s="55"/>
      <c r="G672" s="55"/>
      <c r="H672" s="55"/>
      <c r="I672" s="55"/>
      <c r="J672" s="55"/>
      <c r="K672" s="55"/>
    </row>
    <row r="673" spans="5:11" x14ac:dyDescent="0.2">
      <c r="E673" s="55"/>
      <c r="F673" s="55"/>
      <c r="G673" s="55"/>
      <c r="H673" s="55"/>
      <c r="I673" s="55"/>
      <c r="J673" s="55"/>
      <c r="K673" s="55"/>
    </row>
    <row r="674" spans="5:11" x14ac:dyDescent="0.2">
      <c r="E674" s="55"/>
      <c r="F674" s="55"/>
      <c r="G674" s="55"/>
      <c r="H674" s="55"/>
      <c r="I674" s="55"/>
      <c r="J674" s="55"/>
      <c r="K674" s="55"/>
    </row>
    <row r="675" spans="5:11" x14ac:dyDescent="0.2">
      <c r="E675" s="55"/>
      <c r="F675" s="55"/>
      <c r="G675" s="55"/>
      <c r="H675" s="55"/>
      <c r="I675" s="55"/>
      <c r="J675" s="55"/>
      <c r="K675" s="55"/>
    </row>
    <row r="676" spans="5:11" x14ac:dyDescent="0.2">
      <c r="E676" s="55"/>
      <c r="F676" s="55"/>
      <c r="G676" s="55"/>
      <c r="H676" s="55"/>
      <c r="I676" s="55"/>
      <c r="J676" s="55"/>
      <c r="K676" s="55"/>
    </row>
    <row r="677" spans="5:11" x14ac:dyDescent="0.2">
      <c r="E677" s="55"/>
      <c r="F677" s="55"/>
      <c r="G677" s="55"/>
      <c r="H677" s="55"/>
      <c r="I677" s="55"/>
      <c r="J677" s="55"/>
      <c r="K677" s="55"/>
    </row>
    <row r="678" spans="5:11" x14ac:dyDescent="0.2">
      <c r="E678" s="55"/>
      <c r="F678" s="55"/>
      <c r="G678" s="55"/>
      <c r="H678" s="55"/>
      <c r="I678" s="55"/>
      <c r="J678" s="55"/>
      <c r="K678" s="55"/>
    </row>
    <row r="679" spans="5:11" x14ac:dyDescent="0.2">
      <c r="E679" s="55"/>
      <c r="F679" s="55"/>
      <c r="G679" s="55"/>
      <c r="H679" s="55"/>
      <c r="I679" s="55"/>
      <c r="J679" s="55"/>
      <c r="K679" s="55"/>
    </row>
    <row r="680" spans="5:11" x14ac:dyDescent="0.2">
      <c r="E680" s="55"/>
      <c r="F680" s="55"/>
      <c r="G680" s="55"/>
      <c r="H680" s="55"/>
      <c r="I680" s="55"/>
      <c r="J680" s="55"/>
      <c r="K680" s="55"/>
    </row>
    <row r="681" spans="5:11" x14ac:dyDescent="0.2">
      <c r="E681" s="55"/>
      <c r="F681" s="55"/>
      <c r="G681" s="55"/>
      <c r="H681" s="55"/>
      <c r="I681" s="55"/>
      <c r="J681" s="55"/>
      <c r="K681" s="55"/>
    </row>
    <row r="682" spans="5:11" x14ac:dyDescent="0.2">
      <c r="E682" s="55"/>
      <c r="F682" s="55"/>
      <c r="G682" s="55"/>
      <c r="H682" s="55"/>
      <c r="I682" s="55"/>
      <c r="J682" s="55"/>
      <c r="K682" s="55"/>
    </row>
    <row r="683" spans="5:11" x14ac:dyDescent="0.2">
      <c r="E683" s="55"/>
      <c r="F683" s="55"/>
      <c r="G683" s="55"/>
      <c r="H683" s="55"/>
      <c r="I683" s="55"/>
      <c r="J683" s="55"/>
      <c r="K683" s="55"/>
    </row>
    <row r="684" spans="5:11" x14ac:dyDescent="0.2">
      <c r="E684" s="55"/>
      <c r="F684" s="55"/>
      <c r="G684" s="55"/>
      <c r="H684" s="55"/>
      <c r="I684" s="55"/>
      <c r="J684" s="55"/>
      <c r="K684" s="55"/>
    </row>
    <row r="685" spans="5:11" x14ac:dyDescent="0.2">
      <c r="E685" s="55"/>
      <c r="F685" s="55"/>
      <c r="G685" s="55"/>
      <c r="H685" s="55"/>
      <c r="I685" s="55"/>
      <c r="J685" s="55"/>
      <c r="K685" s="55"/>
    </row>
    <row r="686" spans="5:11" x14ac:dyDescent="0.2">
      <c r="E686" s="55"/>
      <c r="F686" s="55"/>
      <c r="G686" s="55"/>
      <c r="H686" s="55"/>
      <c r="I686" s="55"/>
      <c r="J686" s="55"/>
      <c r="K686" s="55"/>
    </row>
    <row r="687" spans="5:11" x14ac:dyDescent="0.2">
      <c r="E687" s="55"/>
      <c r="F687" s="55"/>
      <c r="G687" s="55"/>
      <c r="H687" s="55"/>
      <c r="I687" s="55"/>
      <c r="J687" s="55"/>
      <c r="K687" s="55"/>
    </row>
    <row r="688" spans="5:11" x14ac:dyDescent="0.2">
      <c r="E688" s="55"/>
      <c r="F688" s="55"/>
      <c r="G688" s="55"/>
      <c r="H688" s="55"/>
      <c r="I688" s="55"/>
      <c r="J688" s="55"/>
      <c r="K688" s="55"/>
    </row>
    <row r="689" spans="5:11" x14ac:dyDescent="0.2">
      <c r="E689" s="55"/>
      <c r="F689" s="55"/>
      <c r="G689" s="55"/>
      <c r="H689" s="55"/>
      <c r="I689" s="55"/>
      <c r="J689" s="55"/>
      <c r="K689" s="55"/>
    </row>
    <row r="690" spans="5:11" x14ac:dyDescent="0.2">
      <c r="E690" s="55"/>
      <c r="F690" s="55"/>
      <c r="G690" s="55"/>
      <c r="H690" s="55"/>
      <c r="I690" s="55"/>
      <c r="J690" s="55"/>
      <c r="K690" s="55"/>
    </row>
    <row r="691" spans="5:11" x14ac:dyDescent="0.2">
      <c r="E691" s="55"/>
      <c r="F691" s="55"/>
      <c r="G691" s="55"/>
      <c r="H691" s="55"/>
      <c r="I691" s="55"/>
      <c r="J691" s="55"/>
      <c r="K691" s="55"/>
    </row>
    <row r="692" spans="5:11" x14ac:dyDescent="0.2">
      <c r="E692" s="55"/>
      <c r="F692" s="55"/>
      <c r="G692" s="55"/>
      <c r="H692" s="55"/>
      <c r="I692" s="55"/>
      <c r="J692" s="55"/>
      <c r="K692" s="55"/>
    </row>
    <row r="693" spans="5:11" x14ac:dyDescent="0.2">
      <c r="E693" s="55"/>
      <c r="F693" s="55"/>
      <c r="G693" s="55"/>
      <c r="H693" s="55"/>
      <c r="I693" s="55"/>
      <c r="J693" s="55"/>
      <c r="K693" s="55"/>
    </row>
    <row r="694" spans="5:11" x14ac:dyDescent="0.2">
      <c r="E694" s="55"/>
      <c r="F694" s="55"/>
      <c r="G694" s="55"/>
      <c r="H694" s="55"/>
      <c r="I694" s="55"/>
      <c r="J694" s="55"/>
      <c r="K694" s="55"/>
    </row>
    <row r="695" spans="5:11" x14ac:dyDescent="0.2">
      <c r="E695" s="55"/>
      <c r="F695" s="55"/>
      <c r="G695" s="55"/>
      <c r="H695" s="55"/>
      <c r="I695" s="55"/>
      <c r="J695" s="55"/>
      <c r="K695" s="55"/>
    </row>
    <row r="696" spans="5:11" x14ac:dyDescent="0.2">
      <c r="E696" s="55"/>
      <c r="F696" s="55"/>
      <c r="G696" s="55"/>
      <c r="H696" s="55"/>
      <c r="I696" s="55"/>
      <c r="J696" s="55"/>
      <c r="K696" s="55"/>
    </row>
    <row r="697" spans="5:11" x14ac:dyDescent="0.2">
      <c r="E697" s="55"/>
      <c r="F697" s="55"/>
      <c r="G697" s="55"/>
      <c r="H697" s="55"/>
      <c r="I697" s="55"/>
      <c r="J697" s="55"/>
      <c r="K697" s="55"/>
    </row>
    <row r="698" spans="5:11" x14ac:dyDescent="0.2">
      <c r="E698" s="55"/>
      <c r="F698" s="55"/>
      <c r="G698" s="55"/>
      <c r="H698" s="55"/>
      <c r="I698" s="55"/>
      <c r="J698" s="55"/>
      <c r="K698" s="55"/>
    </row>
    <row r="699" spans="5:11" x14ac:dyDescent="0.2">
      <c r="E699" s="55"/>
      <c r="F699" s="55"/>
      <c r="G699" s="55"/>
      <c r="H699" s="55"/>
      <c r="I699" s="55"/>
      <c r="J699" s="55"/>
      <c r="K699" s="55"/>
    </row>
    <row r="700" spans="5:11" x14ac:dyDescent="0.2">
      <c r="E700" s="55"/>
      <c r="F700" s="55"/>
      <c r="G700" s="55"/>
      <c r="H700" s="55"/>
      <c r="I700" s="55"/>
      <c r="J700" s="55"/>
      <c r="K700" s="55"/>
    </row>
    <row r="701" spans="5:11" x14ac:dyDescent="0.2">
      <c r="E701" s="55"/>
      <c r="F701" s="55"/>
      <c r="G701" s="55"/>
      <c r="H701" s="55"/>
      <c r="I701" s="55"/>
      <c r="J701" s="55"/>
      <c r="K701" s="55"/>
    </row>
    <row r="702" spans="5:11" x14ac:dyDescent="0.2">
      <c r="E702" s="55"/>
      <c r="F702" s="55"/>
      <c r="G702" s="55"/>
      <c r="H702" s="55"/>
      <c r="I702" s="55"/>
      <c r="J702" s="55"/>
      <c r="K702" s="55"/>
    </row>
    <row r="703" spans="5:11" x14ac:dyDescent="0.2">
      <c r="E703" s="55"/>
      <c r="F703" s="55"/>
      <c r="G703" s="55"/>
      <c r="H703" s="55"/>
      <c r="I703" s="55"/>
      <c r="J703" s="55"/>
      <c r="K703" s="55"/>
    </row>
    <row r="704" spans="5:11" x14ac:dyDescent="0.2">
      <c r="E704" s="55"/>
      <c r="F704" s="55"/>
      <c r="G704" s="55"/>
      <c r="H704" s="55"/>
      <c r="I704" s="55"/>
      <c r="J704" s="55"/>
      <c r="K704" s="55"/>
    </row>
    <row r="705" spans="5:11" x14ac:dyDescent="0.2">
      <c r="E705" s="55"/>
      <c r="F705" s="55"/>
      <c r="G705" s="55"/>
      <c r="H705" s="55"/>
      <c r="I705" s="55"/>
      <c r="J705" s="55"/>
      <c r="K705" s="55"/>
    </row>
    <row r="706" spans="5:11" x14ac:dyDescent="0.2">
      <c r="E706" s="55"/>
      <c r="F706" s="55"/>
      <c r="G706" s="55"/>
      <c r="H706" s="55"/>
      <c r="I706" s="55"/>
      <c r="J706" s="55"/>
      <c r="K706" s="55"/>
    </row>
    <row r="707" spans="5:11" x14ac:dyDescent="0.2">
      <c r="E707" s="55"/>
      <c r="F707" s="55"/>
      <c r="G707" s="55"/>
      <c r="H707" s="55"/>
      <c r="I707" s="55"/>
      <c r="J707" s="55"/>
      <c r="K707" s="55"/>
    </row>
    <row r="708" spans="5:11" x14ac:dyDescent="0.2">
      <c r="E708" s="55"/>
      <c r="F708" s="55"/>
      <c r="G708" s="55"/>
      <c r="H708" s="55"/>
      <c r="I708" s="55"/>
      <c r="J708" s="55"/>
      <c r="K708" s="55"/>
    </row>
    <row r="709" spans="5:11" x14ac:dyDescent="0.2">
      <c r="E709" s="55"/>
      <c r="F709" s="55"/>
      <c r="G709" s="55"/>
      <c r="H709" s="55"/>
      <c r="I709" s="55"/>
      <c r="J709" s="55"/>
      <c r="K709" s="55"/>
    </row>
    <row r="710" spans="5:11" x14ac:dyDescent="0.2">
      <c r="E710" s="55"/>
      <c r="F710" s="55"/>
      <c r="G710" s="55"/>
      <c r="H710" s="55"/>
      <c r="I710" s="55"/>
      <c r="J710" s="55"/>
      <c r="K710" s="55"/>
    </row>
    <row r="711" spans="5:11" x14ac:dyDescent="0.2">
      <c r="E711" s="55"/>
      <c r="F711" s="55"/>
      <c r="G711" s="55"/>
      <c r="H711" s="55"/>
      <c r="I711" s="55"/>
      <c r="J711" s="55"/>
      <c r="K711" s="55"/>
    </row>
    <row r="712" spans="5:11" x14ac:dyDescent="0.2">
      <c r="E712" s="55"/>
      <c r="F712" s="55"/>
      <c r="G712" s="55"/>
      <c r="H712" s="55"/>
      <c r="I712" s="55"/>
      <c r="J712" s="55"/>
      <c r="K712" s="55"/>
    </row>
    <row r="713" spans="5:11" x14ac:dyDescent="0.2">
      <c r="E713" s="55"/>
      <c r="F713" s="55"/>
      <c r="G713" s="55"/>
      <c r="H713" s="55"/>
      <c r="I713" s="55"/>
      <c r="J713" s="55"/>
      <c r="K713" s="55"/>
    </row>
    <row r="714" spans="5:11" x14ac:dyDescent="0.2">
      <c r="E714" s="55"/>
      <c r="F714" s="55"/>
      <c r="G714" s="55"/>
      <c r="H714" s="55"/>
      <c r="I714" s="55"/>
      <c r="J714" s="55"/>
      <c r="K714" s="55"/>
    </row>
    <row r="715" spans="5:11" x14ac:dyDescent="0.2">
      <c r="E715" s="55"/>
      <c r="F715" s="55"/>
      <c r="G715" s="55"/>
      <c r="H715" s="55"/>
      <c r="I715" s="55"/>
      <c r="J715" s="55"/>
      <c r="K715" s="55"/>
    </row>
    <row r="716" spans="5:11" x14ac:dyDescent="0.2">
      <c r="E716" s="55"/>
      <c r="F716" s="55"/>
      <c r="G716" s="55"/>
      <c r="H716" s="55"/>
      <c r="I716" s="55"/>
      <c r="J716" s="55"/>
      <c r="K716" s="55"/>
    </row>
    <row r="717" spans="5:11" x14ac:dyDescent="0.2">
      <c r="E717" s="55"/>
      <c r="F717" s="55"/>
      <c r="G717" s="55"/>
      <c r="H717" s="55"/>
      <c r="I717" s="55"/>
      <c r="J717" s="55"/>
      <c r="K717" s="55"/>
    </row>
    <row r="718" spans="5:11" x14ac:dyDescent="0.2">
      <c r="E718" s="55"/>
      <c r="F718" s="55"/>
      <c r="G718" s="55"/>
      <c r="H718" s="55"/>
      <c r="I718" s="55"/>
      <c r="J718" s="55"/>
      <c r="K718" s="55"/>
    </row>
    <row r="719" spans="5:11" x14ac:dyDescent="0.2">
      <c r="E719" s="55"/>
      <c r="F719" s="55"/>
      <c r="G719" s="55"/>
      <c r="H719" s="55"/>
      <c r="I719" s="55"/>
      <c r="J719" s="55"/>
      <c r="K719" s="55"/>
    </row>
    <row r="720" spans="5:11" x14ac:dyDescent="0.2">
      <c r="E720" s="55"/>
      <c r="F720" s="55"/>
      <c r="G720" s="55"/>
      <c r="H720" s="55"/>
      <c r="I720" s="55"/>
      <c r="J720" s="55"/>
      <c r="K720" s="55"/>
    </row>
    <row r="721" spans="5:11" x14ac:dyDescent="0.2">
      <c r="E721" s="55"/>
      <c r="F721" s="55"/>
      <c r="G721" s="55"/>
      <c r="H721" s="55"/>
      <c r="I721" s="55"/>
      <c r="J721" s="55"/>
      <c r="K721" s="55"/>
    </row>
    <row r="722" spans="5:11" x14ac:dyDescent="0.2">
      <c r="E722" s="55"/>
      <c r="F722" s="55"/>
      <c r="G722" s="55"/>
      <c r="H722" s="55"/>
      <c r="I722" s="55"/>
      <c r="J722" s="55"/>
      <c r="K722" s="55"/>
    </row>
    <row r="723" spans="5:11" x14ac:dyDescent="0.2">
      <c r="E723" s="55"/>
      <c r="F723" s="55"/>
      <c r="G723" s="55"/>
      <c r="H723" s="55"/>
      <c r="I723" s="55"/>
      <c r="J723" s="55"/>
      <c r="K723" s="55"/>
    </row>
    <row r="724" spans="5:11" x14ac:dyDescent="0.2">
      <c r="E724" s="55"/>
      <c r="F724" s="55"/>
      <c r="G724" s="55"/>
      <c r="H724" s="55"/>
      <c r="I724" s="55"/>
      <c r="J724" s="55"/>
      <c r="K724" s="55"/>
    </row>
    <row r="725" spans="5:11" x14ac:dyDescent="0.2">
      <c r="E725" s="55"/>
      <c r="F725" s="55"/>
      <c r="G725" s="55"/>
      <c r="H725" s="55"/>
      <c r="I725" s="55"/>
      <c r="J725" s="55"/>
      <c r="K725" s="55"/>
    </row>
    <row r="726" spans="5:11" x14ac:dyDescent="0.2">
      <c r="E726" s="55"/>
      <c r="F726" s="55"/>
      <c r="G726" s="55"/>
      <c r="H726" s="55"/>
      <c r="I726" s="55"/>
      <c r="J726" s="55"/>
      <c r="K726" s="55"/>
    </row>
    <row r="727" spans="5:11" x14ac:dyDescent="0.2">
      <c r="E727" s="55"/>
      <c r="F727" s="55"/>
      <c r="G727" s="55"/>
      <c r="H727" s="55"/>
      <c r="I727" s="55"/>
      <c r="J727" s="55"/>
      <c r="K727" s="55"/>
    </row>
    <row r="728" spans="5:11" x14ac:dyDescent="0.2">
      <c r="E728" s="55"/>
      <c r="F728" s="55"/>
      <c r="G728" s="55"/>
      <c r="H728" s="55"/>
      <c r="I728" s="55"/>
      <c r="J728" s="55"/>
      <c r="K728" s="55"/>
    </row>
    <row r="729" spans="5:11" x14ac:dyDescent="0.2">
      <c r="E729" s="55"/>
      <c r="F729" s="55"/>
      <c r="G729" s="55"/>
      <c r="H729" s="55"/>
      <c r="I729" s="55"/>
      <c r="J729" s="55"/>
      <c r="K729" s="55"/>
    </row>
    <row r="730" spans="5:11" x14ac:dyDescent="0.2">
      <c r="E730" s="55"/>
      <c r="F730" s="55"/>
      <c r="G730" s="55"/>
      <c r="H730" s="55"/>
      <c r="I730" s="55"/>
      <c r="J730" s="55"/>
      <c r="K730" s="55"/>
    </row>
    <row r="731" spans="5:11" x14ac:dyDescent="0.2">
      <c r="E731" s="55"/>
      <c r="F731" s="55"/>
      <c r="G731" s="55"/>
      <c r="H731" s="55"/>
      <c r="I731" s="55"/>
      <c r="J731" s="55"/>
      <c r="K731" s="55"/>
    </row>
    <row r="732" spans="5:11" x14ac:dyDescent="0.2">
      <c r="E732" s="55"/>
      <c r="F732" s="55"/>
      <c r="G732" s="55"/>
      <c r="H732" s="55"/>
      <c r="I732" s="55"/>
      <c r="J732" s="55"/>
      <c r="K732" s="55"/>
    </row>
    <row r="733" spans="5:11" x14ac:dyDescent="0.2">
      <c r="E733" s="55"/>
      <c r="F733" s="55"/>
      <c r="G733" s="55"/>
      <c r="H733" s="55"/>
      <c r="I733" s="55"/>
      <c r="J733" s="55"/>
      <c r="K733" s="55"/>
    </row>
    <row r="734" spans="5:11" x14ac:dyDescent="0.2">
      <c r="E734" s="55"/>
      <c r="F734" s="55"/>
      <c r="G734" s="55"/>
      <c r="H734" s="55"/>
      <c r="I734" s="55"/>
      <c r="J734" s="55"/>
      <c r="K734" s="55"/>
    </row>
    <row r="735" spans="5:11" x14ac:dyDescent="0.2">
      <c r="E735" s="55"/>
      <c r="F735" s="55"/>
      <c r="G735" s="55"/>
      <c r="H735" s="55"/>
      <c r="I735" s="55"/>
      <c r="J735" s="55"/>
      <c r="K735" s="55"/>
    </row>
    <row r="736" spans="5:11" x14ac:dyDescent="0.2">
      <c r="E736" s="55"/>
      <c r="F736" s="55"/>
      <c r="G736" s="55"/>
      <c r="H736" s="55"/>
      <c r="I736" s="55"/>
      <c r="J736" s="55"/>
      <c r="K736" s="55"/>
    </row>
    <row r="737" spans="5:11" x14ac:dyDescent="0.2">
      <c r="E737" s="55"/>
      <c r="F737" s="55"/>
      <c r="G737" s="55"/>
      <c r="H737" s="55"/>
      <c r="I737" s="55"/>
      <c r="J737" s="55"/>
      <c r="K737" s="55"/>
    </row>
    <row r="738" spans="5:11" x14ac:dyDescent="0.2">
      <c r="E738" s="55"/>
      <c r="F738" s="55"/>
      <c r="G738" s="55"/>
      <c r="H738" s="55"/>
      <c r="I738" s="55"/>
      <c r="J738" s="55"/>
      <c r="K738" s="55"/>
    </row>
    <row r="739" spans="5:11" x14ac:dyDescent="0.2">
      <c r="E739" s="55"/>
      <c r="F739" s="55"/>
      <c r="G739" s="55"/>
      <c r="H739" s="55"/>
      <c r="I739" s="55"/>
      <c r="J739" s="55"/>
      <c r="K739" s="55"/>
    </row>
    <row r="740" spans="5:11" x14ac:dyDescent="0.2">
      <c r="E740" s="55"/>
      <c r="F740" s="55"/>
      <c r="G740" s="55"/>
      <c r="H740" s="55"/>
      <c r="I740" s="55"/>
      <c r="J740" s="55"/>
      <c r="K740" s="55"/>
    </row>
    <row r="741" spans="5:11" x14ac:dyDescent="0.2">
      <c r="E741" s="55"/>
      <c r="F741" s="55"/>
      <c r="G741" s="55"/>
      <c r="H741" s="55"/>
      <c r="I741" s="55"/>
      <c r="J741" s="55"/>
      <c r="K741" s="55"/>
    </row>
    <row r="742" spans="5:11" x14ac:dyDescent="0.2">
      <c r="E742" s="55"/>
      <c r="F742" s="55"/>
      <c r="G742" s="55"/>
      <c r="H742" s="55"/>
      <c r="I742" s="55"/>
      <c r="J742" s="55"/>
      <c r="K742" s="55"/>
    </row>
    <row r="743" spans="5:11" x14ac:dyDescent="0.2">
      <c r="E743" s="55"/>
      <c r="F743" s="55"/>
      <c r="G743" s="55"/>
      <c r="H743" s="55"/>
      <c r="I743" s="55"/>
      <c r="J743" s="55"/>
      <c r="K743" s="55"/>
    </row>
    <row r="744" spans="5:11" x14ac:dyDescent="0.2">
      <c r="E744" s="55"/>
      <c r="F744" s="55"/>
      <c r="G744" s="55"/>
      <c r="H744" s="55"/>
      <c r="I744" s="55"/>
      <c r="J744" s="55"/>
      <c r="K744" s="55"/>
    </row>
    <row r="745" spans="5:11" x14ac:dyDescent="0.2">
      <c r="E745" s="55"/>
      <c r="F745" s="55"/>
      <c r="G745" s="55"/>
      <c r="H745" s="55"/>
      <c r="I745" s="55"/>
      <c r="J745" s="55"/>
      <c r="K745" s="55"/>
    </row>
    <row r="746" spans="5:11" x14ac:dyDescent="0.2">
      <c r="E746" s="55"/>
      <c r="F746" s="55"/>
      <c r="G746" s="55"/>
      <c r="H746" s="55"/>
      <c r="I746" s="55"/>
      <c r="J746" s="55"/>
      <c r="K746" s="55"/>
    </row>
    <row r="747" spans="5:11" x14ac:dyDescent="0.2">
      <c r="E747" s="55"/>
      <c r="F747" s="55"/>
      <c r="G747" s="55"/>
      <c r="H747" s="55"/>
      <c r="I747" s="55"/>
      <c r="J747" s="55"/>
      <c r="K747" s="55"/>
    </row>
    <row r="748" spans="5:11" x14ac:dyDescent="0.2">
      <c r="E748" s="55"/>
      <c r="F748" s="55"/>
      <c r="G748" s="55"/>
      <c r="H748" s="55"/>
      <c r="I748" s="55"/>
      <c r="J748" s="55"/>
      <c r="K748" s="55"/>
    </row>
    <row r="749" spans="5:11" x14ac:dyDescent="0.2">
      <c r="E749" s="55"/>
      <c r="F749" s="55"/>
      <c r="G749" s="55"/>
      <c r="H749" s="55"/>
      <c r="I749" s="55"/>
      <c r="J749" s="55"/>
      <c r="K749" s="55"/>
    </row>
    <row r="750" spans="5:11" x14ac:dyDescent="0.2">
      <c r="E750" s="55"/>
      <c r="F750" s="55"/>
      <c r="G750" s="55"/>
      <c r="H750" s="55"/>
      <c r="I750" s="55"/>
      <c r="J750" s="55"/>
      <c r="K750" s="55"/>
    </row>
    <row r="751" spans="5:11" x14ac:dyDescent="0.2">
      <c r="E751" s="55"/>
      <c r="F751" s="55"/>
      <c r="G751" s="55"/>
      <c r="H751" s="55"/>
      <c r="I751" s="55"/>
      <c r="J751" s="55"/>
      <c r="K751" s="55"/>
    </row>
    <row r="752" spans="5:11" x14ac:dyDescent="0.2">
      <c r="E752" s="55"/>
      <c r="F752" s="55"/>
      <c r="G752" s="55"/>
      <c r="H752" s="55"/>
      <c r="I752" s="55"/>
      <c r="J752" s="55"/>
      <c r="K752" s="55"/>
    </row>
    <row r="753" spans="5:11" x14ac:dyDescent="0.2">
      <c r="E753" s="55"/>
      <c r="F753" s="55"/>
      <c r="G753" s="55"/>
      <c r="H753" s="55"/>
      <c r="I753" s="55"/>
      <c r="J753" s="55"/>
      <c r="K753" s="55"/>
    </row>
    <row r="754" spans="5:11" x14ac:dyDescent="0.2">
      <c r="E754" s="55"/>
      <c r="F754" s="55"/>
      <c r="G754" s="55"/>
      <c r="H754" s="55"/>
      <c r="I754" s="55"/>
      <c r="J754" s="55"/>
      <c r="K754" s="55"/>
    </row>
    <row r="755" spans="5:11" x14ac:dyDescent="0.2">
      <c r="E755" s="55"/>
      <c r="F755" s="55"/>
      <c r="G755" s="55"/>
      <c r="H755" s="55"/>
      <c r="I755" s="55"/>
      <c r="J755" s="55"/>
      <c r="K755" s="55"/>
    </row>
    <row r="756" spans="5:11" x14ac:dyDescent="0.2">
      <c r="E756" s="55"/>
      <c r="F756" s="55"/>
      <c r="G756" s="55"/>
      <c r="H756" s="55"/>
      <c r="I756" s="55"/>
      <c r="J756" s="55"/>
      <c r="K756" s="55"/>
    </row>
    <row r="757" spans="5:11" x14ac:dyDescent="0.2">
      <c r="E757" s="55"/>
      <c r="F757" s="55"/>
      <c r="G757" s="55"/>
      <c r="H757" s="55"/>
      <c r="I757" s="55"/>
      <c r="J757" s="55"/>
      <c r="K757" s="55"/>
    </row>
    <row r="758" spans="5:11" x14ac:dyDescent="0.2">
      <c r="E758" s="55"/>
      <c r="F758" s="55"/>
      <c r="G758" s="55"/>
      <c r="H758" s="55"/>
      <c r="I758" s="55"/>
      <c r="J758" s="55"/>
      <c r="K758" s="55"/>
    </row>
    <row r="759" spans="5:11" x14ac:dyDescent="0.2">
      <c r="E759" s="55"/>
      <c r="F759" s="55"/>
      <c r="G759" s="55"/>
      <c r="H759" s="55"/>
      <c r="I759" s="55"/>
      <c r="J759" s="55"/>
      <c r="K759" s="55"/>
    </row>
    <row r="760" spans="5:11" x14ac:dyDescent="0.2">
      <c r="E760" s="55"/>
      <c r="F760" s="55"/>
      <c r="G760" s="55"/>
      <c r="H760" s="55"/>
      <c r="I760" s="55"/>
      <c r="J760" s="55"/>
      <c r="K760" s="55"/>
    </row>
    <row r="761" spans="5:11" x14ac:dyDescent="0.2">
      <c r="E761" s="55"/>
      <c r="F761" s="55"/>
      <c r="G761" s="55"/>
      <c r="H761" s="55"/>
      <c r="I761" s="55"/>
      <c r="J761" s="55"/>
      <c r="K761" s="55"/>
    </row>
    <row r="762" spans="5:11" x14ac:dyDescent="0.2">
      <c r="E762" s="55"/>
      <c r="F762" s="55"/>
      <c r="G762" s="55"/>
      <c r="H762" s="55"/>
      <c r="I762" s="55"/>
      <c r="J762" s="55"/>
      <c r="K762" s="55"/>
    </row>
    <row r="763" spans="5:11" x14ac:dyDescent="0.2">
      <c r="E763" s="55"/>
      <c r="F763" s="55"/>
      <c r="G763" s="55"/>
      <c r="H763" s="55"/>
      <c r="I763" s="55"/>
      <c r="J763" s="55"/>
      <c r="K763" s="55"/>
    </row>
    <row r="764" spans="5:11" x14ac:dyDescent="0.2">
      <c r="E764" s="55"/>
      <c r="F764" s="55"/>
      <c r="G764" s="55"/>
      <c r="H764" s="55"/>
      <c r="I764" s="55"/>
      <c r="J764" s="55"/>
      <c r="K764" s="55"/>
    </row>
    <row r="765" spans="5:11" x14ac:dyDescent="0.2">
      <c r="E765" s="55"/>
      <c r="F765" s="55"/>
      <c r="G765" s="55"/>
      <c r="H765" s="55"/>
      <c r="I765" s="55"/>
      <c r="J765" s="55"/>
      <c r="K765" s="55"/>
    </row>
    <row r="766" spans="5:11" x14ac:dyDescent="0.2">
      <c r="E766" s="55"/>
      <c r="F766" s="55"/>
      <c r="G766" s="55"/>
      <c r="H766" s="55"/>
      <c r="I766" s="55"/>
      <c r="J766" s="55"/>
      <c r="K766" s="55"/>
    </row>
    <row r="767" spans="5:11" x14ac:dyDescent="0.2">
      <c r="E767" s="55"/>
      <c r="F767" s="55"/>
      <c r="G767" s="55"/>
      <c r="H767" s="55"/>
      <c r="I767" s="55"/>
      <c r="J767" s="55"/>
      <c r="K767" s="55"/>
    </row>
    <row r="768" spans="5:11" x14ac:dyDescent="0.2">
      <c r="E768" s="55"/>
      <c r="F768" s="55"/>
      <c r="G768" s="55"/>
      <c r="H768" s="55"/>
      <c r="I768" s="55"/>
      <c r="J768" s="55"/>
      <c r="K768" s="55"/>
    </row>
    <row r="769" spans="5:11" x14ac:dyDescent="0.2">
      <c r="E769" s="55"/>
      <c r="F769" s="55"/>
      <c r="G769" s="55"/>
      <c r="H769" s="55"/>
      <c r="I769" s="55"/>
      <c r="J769" s="55"/>
      <c r="K769" s="55"/>
    </row>
    <row r="770" spans="5:11" x14ac:dyDescent="0.2">
      <c r="E770" s="55"/>
      <c r="F770" s="55"/>
      <c r="G770" s="55"/>
      <c r="H770" s="55"/>
      <c r="I770" s="55"/>
      <c r="J770" s="55"/>
      <c r="K770" s="55"/>
    </row>
    <row r="771" spans="5:11" x14ac:dyDescent="0.2">
      <c r="E771" s="55"/>
      <c r="F771" s="55"/>
      <c r="G771" s="55"/>
      <c r="H771" s="55"/>
      <c r="I771" s="55"/>
      <c r="J771" s="55"/>
      <c r="K771" s="55"/>
    </row>
    <row r="772" spans="5:11" x14ac:dyDescent="0.2">
      <c r="E772" s="55"/>
      <c r="F772" s="55"/>
      <c r="G772" s="55"/>
      <c r="H772" s="55"/>
      <c r="I772" s="55"/>
      <c r="J772" s="55"/>
      <c r="K772" s="55"/>
    </row>
    <row r="773" spans="5:11" x14ac:dyDescent="0.2">
      <c r="E773" s="55"/>
      <c r="F773" s="55"/>
      <c r="G773" s="55"/>
      <c r="H773" s="55"/>
      <c r="I773" s="55"/>
      <c r="J773" s="55"/>
      <c r="K773" s="55"/>
    </row>
    <row r="774" spans="5:11" x14ac:dyDescent="0.2">
      <c r="E774" s="55"/>
      <c r="F774" s="55"/>
      <c r="G774" s="55"/>
      <c r="H774" s="55"/>
      <c r="I774" s="55"/>
      <c r="J774" s="55"/>
      <c r="K774" s="55"/>
    </row>
    <row r="775" spans="5:11" x14ac:dyDescent="0.2">
      <c r="E775" s="55"/>
      <c r="F775" s="55"/>
      <c r="G775" s="55"/>
      <c r="H775" s="55"/>
      <c r="I775" s="55"/>
      <c r="J775" s="55"/>
      <c r="K775" s="55"/>
    </row>
    <row r="776" spans="5:11" x14ac:dyDescent="0.2">
      <c r="E776" s="55"/>
      <c r="F776" s="55"/>
      <c r="G776" s="55"/>
      <c r="H776" s="55"/>
      <c r="I776" s="55"/>
      <c r="J776" s="55"/>
      <c r="K776" s="55"/>
    </row>
    <row r="777" spans="5:11" x14ac:dyDescent="0.2">
      <c r="E777" s="55"/>
      <c r="F777" s="55"/>
      <c r="G777" s="55"/>
      <c r="H777" s="55"/>
      <c r="I777" s="55"/>
      <c r="J777" s="55"/>
      <c r="K777" s="55"/>
    </row>
    <row r="778" spans="5:11" x14ac:dyDescent="0.2">
      <c r="E778" s="55"/>
      <c r="F778" s="55"/>
      <c r="G778" s="55"/>
      <c r="H778" s="55"/>
      <c r="I778" s="55"/>
      <c r="J778" s="55"/>
      <c r="K778" s="55"/>
    </row>
    <row r="779" spans="5:11" x14ac:dyDescent="0.2">
      <c r="E779" s="55"/>
      <c r="F779" s="55"/>
      <c r="G779" s="55"/>
      <c r="H779" s="55"/>
      <c r="I779" s="55"/>
      <c r="J779" s="55"/>
      <c r="K779" s="55"/>
    </row>
    <row r="780" spans="5:11" x14ac:dyDescent="0.2">
      <c r="E780" s="55"/>
      <c r="F780" s="55"/>
      <c r="G780" s="55"/>
      <c r="H780" s="55"/>
      <c r="I780" s="55"/>
      <c r="J780" s="55"/>
      <c r="K780" s="55"/>
    </row>
    <row r="781" spans="5:11" x14ac:dyDescent="0.2">
      <c r="E781" s="55"/>
      <c r="F781" s="55"/>
      <c r="G781" s="55"/>
      <c r="H781" s="55"/>
      <c r="I781" s="55"/>
      <c r="J781" s="55"/>
      <c r="K781" s="55"/>
    </row>
    <row r="782" spans="5:11" x14ac:dyDescent="0.2">
      <c r="E782" s="55"/>
      <c r="F782" s="55"/>
      <c r="G782" s="55"/>
      <c r="H782" s="55"/>
      <c r="I782" s="55"/>
      <c r="J782" s="55"/>
      <c r="K782" s="55"/>
    </row>
    <row r="783" spans="5:11" x14ac:dyDescent="0.2">
      <c r="E783" s="55"/>
      <c r="F783" s="55"/>
      <c r="G783" s="55"/>
      <c r="H783" s="55"/>
      <c r="I783" s="55"/>
      <c r="J783" s="55"/>
      <c r="K783" s="55"/>
    </row>
    <row r="784" spans="5:11" x14ac:dyDescent="0.2">
      <c r="E784" s="55"/>
      <c r="F784" s="55"/>
      <c r="G784" s="55"/>
      <c r="H784" s="55"/>
      <c r="I784" s="55"/>
      <c r="J784" s="55"/>
      <c r="K784" s="55"/>
    </row>
    <row r="785" spans="5:11" x14ac:dyDescent="0.2">
      <c r="E785" s="55"/>
      <c r="F785" s="55"/>
      <c r="G785" s="55"/>
      <c r="H785" s="55"/>
      <c r="I785" s="55"/>
      <c r="J785" s="55"/>
      <c r="K785" s="55"/>
    </row>
    <row r="786" spans="5:11" x14ac:dyDescent="0.2">
      <c r="E786" s="55"/>
      <c r="F786" s="55"/>
      <c r="G786" s="55"/>
      <c r="H786" s="55"/>
      <c r="I786" s="55"/>
      <c r="J786" s="55"/>
      <c r="K786" s="55"/>
    </row>
    <row r="787" spans="5:11" x14ac:dyDescent="0.2">
      <c r="E787" s="55"/>
      <c r="F787" s="55"/>
      <c r="G787" s="55"/>
      <c r="H787" s="55"/>
      <c r="I787" s="55"/>
      <c r="J787" s="55"/>
      <c r="K787" s="55"/>
    </row>
    <row r="788" spans="5:11" x14ac:dyDescent="0.2">
      <c r="E788" s="55"/>
      <c r="F788" s="55"/>
      <c r="G788" s="55"/>
      <c r="H788" s="55"/>
      <c r="I788" s="55"/>
      <c r="J788" s="55"/>
      <c r="K788" s="55"/>
    </row>
    <row r="789" spans="5:11" x14ac:dyDescent="0.2">
      <c r="E789" s="55"/>
      <c r="F789" s="55"/>
      <c r="G789" s="55"/>
      <c r="H789" s="55"/>
      <c r="I789" s="55"/>
      <c r="J789" s="55"/>
      <c r="K789" s="55"/>
    </row>
    <row r="790" spans="5:11" x14ac:dyDescent="0.2">
      <c r="E790" s="55"/>
      <c r="F790" s="55"/>
      <c r="G790" s="55"/>
      <c r="H790" s="55"/>
      <c r="I790" s="55"/>
      <c r="J790" s="55"/>
      <c r="K790" s="55"/>
    </row>
    <row r="791" spans="5:11" x14ac:dyDescent="0.2">
      <c r="E791" s="55"/>
      <c r="F791" s="55"/>
      <c r="G791" s="55"/>
      <c r="H791" s="55"/>
      <c r="I791" s="55"/>
      <c r="J791" s="55"/>
      <c r="K791" s="55"/>
    </row>
    <row r="792" spans="5:11" x14ac:dyDescent="0.2">
      <c r="E792" s="55"/>
      <c r="F792" s="55"/>
      <c r="G792" s="55"/>
      <c r="H792" s="55"/>
      <c r="I792" s="55"/>
      <c r="J792" s="55"/>
      <c r="K792" s="55"/>
    </row>
    <row r="793" spans="5:11" x14ac:dyDescent="0.2">
      <c r="E793" s="55"/>
      <c r="F793" s="55"/>
      <c r="G793" s="55"/>
      <c r="H793" s="55"/>
      <c r="I793" s="55"/>
      <c r="J793" s="55"/>
      <c r="K793" s="55"/>
    </row>
    <row r="794" spans="5:11" x14ac:dyDescent="0.2">
      <c r="E794" s="55"/>
      <c r="F794" s="55"/>
      <c r="G794" s="55"/>
      <c r="H794" s="55"/>
      <c r="I794" s="55"/>
      <c r="J794" s="55"/>
      <c r="K794" s="55"/>
    </row>
    <row r="795" spans="5:11" x14ac:dyDescent="0.2">
      <c r="E795" s="55"/>
      <c r="F795" s="55"/>
      <c r="G795" s="55"/>
      <c r="H795" s="55"/>
      <c r="I795" s="55"/>
      <c r="J795" s="55"/>
      <c r="K795" s="55"/>
    </row>
    <row r="796" spans="5:11" x14ac:dyDescent="0.2">
      <c r="E796" s="55"/>
      <c r="F796" s="55"/>
      <c r="G796" s="55"/>
      <c r="H796" s="55"/>
      <c r="I796" s="55"/>
      <c r="J796" s="55"/>
      <c r="K796" s="55"/>
    </row>
    <row r="797" spans="5:11" x14ac:dyDescent="0.2">
      <c r="E797" s="55"/>
      <c r="F797" s="55"/>
      <c r="G797" s="55"/>
      <c r="H797" s="55"/>
      <c r="I797" s="55"/>
      <c r="J797" s="55"/>
      <c r="K797" s="55"/>
    </row>
    <row r="798" spans="5:11" x14ac:dyDescent="0.2">
      <c r="E798" s="55"/>
      <c r="F798" s="55"/>
      <c r="G798" s="55"/>
      <c r="H798" s="55"/>
      <c r="I798" s="55"/>
      <c r="J798" s="55"/>
      <c r="K798" s="55"/>
    </row>
    <row r="799" spans="5:11" x14ac:dyDescent="0.2">
      <c r="E799" s="55"/>
      <c r="F799" s="55"/>
      <c r="G799" s="55"/>
      <c r="H799" s="55"/>
      <c r="I799" s="55"/>
      <c r="J799" s="55"/>
      <c r="K799" s="55"/>
    </row>
    <row r="800" spans="5:11" x14ac:dyDescent="0.2">
      <c r="E800" s="55"/>
      <c r="F800" s="55"/>
      <c r="G800" s="55"/>
      <c r="H800" s="55"/>
      <c r="I800" s="55"/>
      <c r="J800" s="55"/>
      <c r="K800" s="55"/>
    </row>
    <row r="801" spans="5:11" x14ac:dyDescent="0.2">
      <c r="E801" s="55"/>
      <c r="F801" s="55"/>
      <c r="G801" s="55"/>
      <c r="H801" s="55"/>
      <c r="I801" s="55"/>
      <c r="J801" s="55"/>
      <c r="K801" s="55"/>
    </row>
    <row r="802" spans="5:11" x14ac:dyDescent="0.2">
      <c r="E802" s="55"/>
      <c r="F802" s="55"/>
      <c r="G802" s="55"/>
      <c r="H802" s="55"/>
      <c r="I802" s="55"/>
      <c r="J802" s="55"/>
      <c r="K802" s="55"/>
    </row>
    <row r="803" spans="5:11" x14ac:dyDescent="0.2">
      <c r="E803" s="55"/>
      <c r="F803" s="55"/>
      <c r="G803" s="55"/>
      <c r="H803" s="55"/>
      <c r="I803" s="55"/>
      <c r="J803" s="55"/>
      <c r="K803" s="55"/>
    </row>
    <row r="804" spans="5:11" x14ac:dyDescent="0.2">
      <c r="E804" s="55"/>
      <c r="F804" s="55"/>
      <c r="G804" s="55"/>
      <c r="H804" s="55"/>
      <c r="I804" s="55"/>
      <c r="J804" s="55"/>
      <c r="K804" s="55"/>
    </row>
    <row r="805" spans="5:11" x14ac:dyDescent="0.2">
      <c r="E805" s="55"/>
      <c r="F805" s="55"/>
      <c r="G805" s="55"/>
      <c r="H805" s="55"/>
      <c r="I805" s="55"/>
      <c r="J805" s="55"/>
      <c r="K805" s="55"/>
    </row>
    <row r="806" spans="5:11" x14ac:dyDescent="0.2">
      <c r="E806" s="55"/>
      <c r="F806" s="55"/>
      <c r="G806" s="55"/>
      <c r="H806" s="55"/>
      <c r="I806" s="55"/>
      <c r="J806" s="55"/>
      <c r="K806" s="55"/>
    </row>
    <row r="807" spans="5:11" x14ac:dyDescent="0.2">
      <c r="E807" s="55"/>
      <c r="F807" s="55"/>
      <c r="G807" s="55"/>
      <c r="H807" s="55"/>
      <c r="I807" s="55"/>
      <c r="J807" s="55"/>
      <c r="K807" s="55"/>
    </row>
    <row r="808" spans="5:11" x14ac:dyDescent="0.2">
      <c r="E808" s="55"/>
      <c r="F808" s="55"/>
      <c r="G808" s="55"/>
      <c r="H808" s="55"/>
      <c r="I808" s="55"/>
      <c r="J808" s="55"/>
      <c r="K808" s="55"/>
    </row>
    <row r="809" spans="5:11" x14ac:dyDescent="0.2">
      <c r="E809" s="55"/>
      <c r="F809" s="55"/>
      <c r="G809" s="55"/>
      <c r="H809" s="55"/>
      <c r="I809" s="55"/>
      <c r="J809" s="55"/>
      <c r="K809" s="55"/>
    </row>
    <row r="810" spans="5:11" x14ac:dyDescent="0.2">
      <c r="E810" s="55"/>
      <c r="F810" s="55"/>
      <c r="G810" s="55"/>
      <c r="H810" s="55"/>
      <c r="I810" s="55"/>
      <c r="J810" s="55"/>
      <c r="K810" s="55"/>
    </row>
    <row r="811" spans="5:11" x14ac:dyDescent="0.2">
      <c r="E811" s="55"/>
      <c r="F811" s="55"/>
      <c r="G811" s="55"/>
      <c r="H811" s="55"/>
      <c r="I811" s="55"/>
      <c r="J811" s="55"/>
      <c r="K811" s="55"/>
    </row>
    <row r="812" spans="5:11" x14ac:dyDescent="0.2">
      <c r="E812" s="55"/>
      <c r="F812" s="55"/>
      <c r="G812" s="55"/>
      <c r="H812" s="55"/>
      <c r="I812" s="55"/>
      <c r="J812" s="55"/>
      <c r="K812" s="55"/>
    </row>
    <row r="813" spans="5:11" x14ac:dyDescent="0.2">
      <c r="E813" s="55"/>
      <c r="F813" s="55"/>
      <c r="G813" s="55"/>
      <c r="H813" s="55"/>
      <c r="I813" s="55"/>
      <c r="J813" s="55"/>
      <c r="K813" s="55"/>
    </row>
    <row r="814" spans="5:11" x14ac:dyDescent="0.2">
      <c r="E814" s="55"/>
      <c r="F814" s="55"/>
      <c r="G814" s="55"/>
      <c r="H814" s="55"/>
      <c r="I814" s="55"/>
      <c r="J814" s="55"/>
      <c r="K814" s="55"/>
    </row>
    <row r="815" spans="5:11" x14ac:dyDescent="0.2">
      <c r="E815" s="55"/>
      <c r="F815" s="55"/>
      <c r="G815" s="55"/>
      <c r="H815" s="55"/>
      <c r="I815" s="55"/>
      <c r="J815" s="55"/>
      <c r="K815" s="55"/>
    </row>
    <row r="816" spans="5:11" x14ac:dyDescent="0.2">
      <c r="E816" s="55"/>
      <c r="F816" s="55"/>
      <c r="G816" s="55"/>
      <c r="H816" s="55"/>
      <c r="I816" s="55"/>
      <c r="J816" s="55"/>
      <c r="K816" s="55"/>
    </row>
    <row r="817" spans="5:11" x14ac:dyDescent="0.2">
      <c r="E817" s="55"/>
      <c r="F817" s="55"/>
      <c r="G817" s="55"/>
      <c r="H817" s="55"/>
      <c r="I817" s="55"/>
      <c r="J817" s="55"/>
      <c r="K817" s="55"/>
    </row>
    <row r="818" spans="5:11" x14ac:dyDescent="0.2">
      <c r="E818" s="55"/>
      <c r="F818" s="55"/>
      <c r="G818" s="55"/>
      <c r="H818" s="55"/>
      <c r="I818" s="55"/>
      <c r="J818" s="55"/>
      <c r="K818" s="55"/>
    </row>
    <row r="819" spans="5:11" x14ac:dyDescent="0.2">
      <c r="E819" s="55"/>
      <c r="F819" s="55"/>
      <c r="G819" s="55"/>
      <c r="H819" s="55"/>
      <c r="I819" s="55"/>
      <c r="J819" s="55"/>
      <c r="K819" s="55"/>
    </row>
    <row r="820" spans="5:11" x14ac:dyDescent="0.2">
      <c r="E820" s="55"/>
      <c r="F820" s="55"/>
      <c r="G820" s="55"/>
      <c r="H820" s="55"/>
      <c r="I820" s="55"/>
      <c r="J820" s="55"/>
      <c r="K820" s="55"/>
    </row>
    <row r="821" spans="5:11" x14ac:dyDescent="0.2">
      <c r="E821" s="55"/>
      <c r="F821" s="55"/>
      <c r="G821" s="55"/>
      <c r="H821" s="55"/>
      <c r="I821" s="55"/>
      <c r="J821" s="55"/>
      <c r="K821" s="55"/>
    </row>
    <row r="822" spans="5:11" x14ac:dyDescent="0.2">
      <c r="E822" s="55"/>
      <c r="F822" s="55"/>
      <c r="G822" s="55"/>
      <c r="H822" s="55"/>
      <c r="I822" s="55"/>
      <c r="J822" s="55"/>
      <c r="K822" s="55"/>
    </row>
    <row r="823" spans="5:11" x14ac:dyDescent="0.2">
      <c r="E823" s="55"/>
      <c r="F823" s="55"/>
      <c r="G823" s="55"/>
      <c r="H823" s="55"/>
      <c r="I823" s="55"/>
      <c r="J823" s="55"/>
      <c r="K823" s="55"/>
    </row>
    <row r="824" spans="5:11" x14ac:dyDescent="0.2">
      <c r="E824" s="55"/>
      <c r="F824" s="55"/>
      <c r="G824" s="55"/>
      <c r="H824" s="55"/>
      <c r="I824" s="55"/>
      <c r="J824" s="55"/>
      <c r="K824" s="55"/>
    </row>
    <row r="825" spans="5:11" x14ac:dyDescent="0.2">
      <c r="E825" s="55"/>
      <c r="F825" s="55"/>
      <c r="G825" s="55"/>
      <c r="H825" s="55"/>
      <c r="I825" s="55"/>
      <c r="J825" s="55"/>
      <c r="K825" s="55"/>
    </row>
    <row r="826" spans="5:11" x14ac:dyDescent="0.2">
      <c r="E826" s="55"/>
      <c r="F826" s="55"/>
      <c r="G826" s="55"/>
      <c r="H826" s="55"/>
      <c r="I826" s="55"/>
      <c r="J826" s="55"/>
      <c r="K826" s="55"/>
    </row>
    <row r="827" spans="5:11" x14ac:dyDescent="0.2">
      <c r="E827" s="55"/>
      <c r="F827" s="55"/>
      <c r="G827" s="55"/>
      <c r="H827" s="55"/>
      <c r="I827" s="55"/>
      <c r="J827" s="55"/>
      <c r="K827" s="55"/>
    </row>
    <row r="828" spans="5:11" x14ac:dyDescent="0.2">
      <c r="E828" s="55"/>
      <c r="F828" s="55"/>
      <c r="G828" s="55"/>
      <c r="H828" s="55"/>
      <c r="I828" s="55"/>
      <c r="J828" s="55"/>
      <c r="K828" s="55"/>
    </row>
    <row r="829" spans="5:11" x14ac:dyDescent="0.2">
      <c r="E829" s="55"/>
      <c r="F829" s="55"/>
      <c r="G829" s="55"/>
      <c r="H829" s="55"/>
      <c r="I829" s="55"/>
      <c r="J829" s="55"/>
      <c r="K829" s="55"/>
    </row>
    <row r="830" spans="5:11" x14ac:dyDescent="0.2">
      <c r="E830" s="55"/>
      <c r="F830" s="55"/>
      <c r="G830" s="55"/>
      <c r="H830" s="55"/>
      <c r="I830" s="55"/>
      <c r="J830" s="55"/>
      <c r="K830" s="55"/>
    </row>
    <row r="831" spans="5:11" x14ac:dyDescent="0.2">
      <c r="E831" s="55"/>
      <c r="F831" s="55"/>
      <c r="G831" s="55"/>
      <c r="H831" s="55"/>
      <c r="I831" s="55"/>
      <c r="J831" s="55"/>
      <c r="K831" s="55"/>
    </row>
    <row r="832" spans="5:11" x14ac:dyDescent="0.2">
      <c r="E832" s="55"/>
      <c r="F832" s="55"/>
      <c r="G832" s="55"/>
      <c r="H832" s="55"/>
      <c r="I832" s="55"/>
      <c r="J832" s="55"/>
      <c r="K832" s="55"/>
    </row>
    <row r="833" spans="5:11" x14ac:dyDescent="0.2">
      <c r="E833" s="55"/>
      <c r="F833" s="55"/>
      <c r="G833" s="55"/>
      <c r="H833" s="55"/>
      <c r="I833" s="55"/>
      <c r="J833" s="55"/>
      <c r="K833" s="55"/>
    </row>
    <row r="834" spans="5:11" x14ac:dyDescent="0.2">
      <c r="E834" s="55"/>
      <c r="F834" s="55"/>
      <c r="G834" s="55"/>
      <c r="H834" s="55"/>
      <c r="I834" s="55"/>
      <c r="J834" s="55"/>
      <c r="K834" s="55"/>
    </row>
    <row r="835" spans="5:11" x14ac:dyDescent="0.2">
      <c r="E835" s="55"/>
      <c r="F835" s="55"/>
      <c r="G835" s="55"/>
      <c r="H835" s="55"/>
      <c r="I835" s="55"/>
      <c r="J835" s="55"/>
      <c r="K835" s="55"/>
    </row>
    <row r="836" spans="5:11" x14ac:dyDescent="0.2">
      <c r="E836" s="55"/>
      <c r="F836" s="55"/>
      <c r="G836" s="55"/>
      <c r="H836" s="55"/>
      <c r="I836" s="55"/>
      <c r="J836" s="55"/>
      <c r="K836" s="55"/>
    </row>
    <row r="837" spans="5:11" x14ac:dyDescent="0.2">
      <c r="E837" s="55"/>
      <c r="F837" s="55"/>
      <c r="G837" s="55"/>
      <c r="H837" s="55"/>
      <c r="I837" s="55"/>
      <c r="J837" s="55"/>
      <c r="K837" s="55"/>
    </row>
    <row r="838" spans="5:11" x14ac:dyDescent="0.2">
      <c r="E838" s="55"/>
      <c r="F838" s="55"/>
      <c r="G838" s="55"/>
      <c r="H838" s="55"/>
      <c r="I838" s="55"/>
      <c r="J838" s="55"/>
      <c r="K838" s="55"/>
    </row>
    <row r="839" spans="5:11" x14ac:dyDescent="0.2">
      <c r="E839" s="55"/>
      <c r="F839" s="55"/>
      <c r="G839" s="55"/>
      <c r="H839" s="55"/>
      <c r="I839" s="55"/>
      <c r="J839" s="55"/>
      <c r="K839" s="55"/>
    </row>
    <row r="840" spans="5:11" x14ac:dyDescent="0.2">
      <c r="E840" s="55"/>
      <c r="F840" s="55"/>
      <c r="G840" s="55"/>
      <c r="H840" s="55"/>
      <c r="I840" s="55"/>
      <c r="J840" s="55"/>
      <c r="K840" s="55"/>
    </row>
    <row r="841" spans="5:11" x14ac:dyDescent="0.2">
      <c r="E841" s="55"/>
      <c r="F841" s="55"/>
      <c r="G841" s="55"/>
      <c r="H841" s="55"/>
      <c r="I841" s="55"/>
      <c r="J841" s="55"/>
      <c r="K841" s="55"/>
    </row>
    <row r="842" spans="5:11" x14ac:dyDescent="0.2">
      <c r="E842" s="55"/>
      <c r="F842" s="55"/>
      <c r="G842" s="55"/>
      <c r="H842" s="55"/>
      <c r="I842" s="55"/>
      <c r="J842" s="55"/>
      <c r="K842" s="55"/>
    </row>
    <row r="843" spans="5:11" x14ac:dyDescent="0.2">
      <c r="E843" s="55"/>
      <c r="F843" s="55"/>
      <c r="G843" s="55"/>
      <c r="H843" s="55"/>
      <c r="I843" s="55"/>
      <c r="J843" s="55"/>
      <c r="K843" s="55"/>
    </row>
    <row r="844" spans="5:11" x14ac:dyDescent="0.2">
      <c r="E844" s="55"/>
      <c r="F844" s="55"/>
      <c r="G844" s="55"/>
      <c r="H844" s="55"/>
      <c r="I844" s="55"/>
      <c r="J844" s="55"/>
      <c r="K844" s="55"/>
    </row>
    <row r="845" spans="5:11" x14ac:dyDescent="0.2">
      <c r="E845" s="55"/>
      <c r="F845" s="55"/>
      <c r="G845" s="55"/>
      <c r="H845" s="55"/>
      <c r="I845" s="55"/>
      <c r="J845" s="55"/>
      <c r="K845" s="55"/>
    </row>
    <row r="846" spans="5:11" x14ac:dyDescent="0.2">
      <c r="E846" s="55"/>
      <c r="F846" s="55"/>
      <c r="G846" s="55"/>
      <c r="H846" s="55"/>
      <c r="I846" s="55"/>
      <c r="J846" s="55"/>
      <c r="K846" s="55"/>
    </row>
    <row r="847" spans="5:11" x14ac:dyDescent="0.2">
      <c r="E847" s="55"/>
      <c r="F847" s="55"/>
      <c r="G847" s="55"/>
      <c r="H847" s="55"/>
      <c r="I847" s="55"/>
      <c r="J847" s="55"/>
      <c r="K847" s="55"/>
    </row>
    <row r="848" spans="5:11" x14ac:dyDescent="0.2">
      <c r="E848" s="55"/>
      <c r="F848" s="55"/>
      <c r="G848" s="55"/>
      <c r="H848" s="55"/>
      <c r="I848" s="55"/>
      <c r="J848" s="55"/>
      <c r="K848" s="55"/>
    </row>
    <row r="849" spans="5:11" x14ac:dyDescent="0.2">
      <c r="E849" s="55"/>
      <c r="F849" s="55"/>
      <c r="G849" s="55"/>
      <c r="H849" s="55"/>
      <c r="I849" s="55"/>
      <c r="J849" s="55"/>
      <c r="K849" s="55"/>
    </row>
    <row r="850" spans="5:11" x14ac:dyDescent="0.2">
      <c r="E850" s="55"/>
      <c r="F850" s="55"/>
      <c r="G850" s="55"/>
      <c r="H850" s="55"/>
      <c r="I850" s="55"/>
      <c r="J850" s="55"/>
      <c r="K850" s="55"/>
    </row>
    <row r="851" spans="5:11" x14ac:dyDescent="0.2">
      <c r="E851" s="55"/>
      <c r="F851" s="55"/>
      <c r="G851" s="55"/>
      <c r="H851" s="55"/>
      <c r="I851" s="55"/>
      <c r="J851" s="55"/>
      <c r="K851" s="55"/>
    </row>
    <row r="852" spans="5:11" x14ac:dyDescent="0.2">
      <c r="E852" s="55"/>
      <c r="F852" s="55"/>
      <c r="G852" s="55"/>
      <c r="H852" s="55"/>
      <c r="I852" s="55"/>
      <c r="J852" s="55"/>
      <c r="K852" s="55"/>
    </row>
  </sheetData>
  <mergeCells count="46">
    <mergeCell ref="A1:R1"/>
    <mergeCell ref="E3:H3"/>
    <mergeCell ref="J3:K3"/>
    <mergeCell ref="L3:M3"/>
    <mergeCell ref="N3:Q3"/>
    <mergeCell ref="A88:D88"/>
    <mergeCell ref="E4:E5"/>
    <mergeCell ref="F4:H4"/>
    <mergeCell ref="P4:P5"/>
    <mergeCell ref="Q4:Q5"/>
    <mergeCell ref="A7:D7"/>
    <mergeCell ref="A10:D10"/>
    <mergeCell ref="A42:D42"/>
    <mergeCell ref="A80:D80"/>
    <mergeCell ref="A85:D85"/>
    <mergeCell ref="A235:D235"/>
    <mergeCell ref="A91:D91"/>
    <mergeCell ref="A212:D212"/>
    <mergeCell ref="A217:D217"/>
    <mergeCell ref="A218:D218"/>
    <mergeCell ref="A220:D220"/>
    <mergeCell ref="A223:D223"/>
    <mergeCell ref="A225:D225"/>
    <mergeCell ref="A227:D227"/>
    <mergeCell ref="A229:D229"/>
    <mergeCell ref="A231:D231"/>
    <mergeCell ref="A233:D233"/>
    <mergeCell ref="A316:D316"/>
    <mergeCell ref="A240:D240"/>
    <mergeCell ref="A242:D242"/>
    <mergeCell ref="A253:D253"/>
    <mergeCell ref="A256:D256"/>
    <mergeCell ref="A259:D259"/>
    <mergeCell ref="A263:D263"/>
    <mergeCell ref="A294:D294"/>
    <mergeCell ref="A303:D303"/>
    <mergeCell ref="A305:D305"/>
    <mergeCell ref="A309:D309"/>
    <mergeCell ref="A315:D315"/>
    <mergeCell ref="A359:D359"/>
    <mergeCell ref="A333:D333"/>
    <mergeCell ref="A335:D335"/>
    <mergeCell ref="A337:D337"/>
    <mergeCell ref="A338:D338"/>
    <mergeCell ref="A348:D348"/>
    <mergeCell ref="A349:D349"/>
  </mergeCells>
  <pageMargins left="0" right="0" top="0.39370078740157483" bottom="0.39370078740157483" header="0.31496062992125984" footer="0"/>
  <pageSetup paperSize="9" scale="53" fitToHeight="0" orientation="landscape" r:id="rId1"/>
  <headerFooter>
    <oddFooter>Stránka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2018-12-TITUL</vt:lpstr>
      <vt:lpstr>2018 - 12</vt:lpstr>
      <vt:lpstr>'2018 - 12'!Názvy_tisku</vt:lpstr>
      <vt:lpstr>'2018 - 12'!Oblast_tisku</vt:lpstr>
      <vt:lpstr>'2018-12-TITUL'!Oblast_tisku</vt:lpstr>
    </vt:vector>
  </TitlesOfParts>
  <Company>MMO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Bednářová Jana</dc:creator>
  <cp:lastModifiedBy>Dannhoferová Irena</cp:lastModifiedBy>
  <cp:lastPrinted>2019-05-09T01:14:37Z</cp:lastPrinted>
  <dcterms:created xsi:type="dcterms:W3CDTF">2019-02-26T07:28:39Z</dcterms:created>
  <dcterms:modified xsi:type="dcterms:W3CDTF">2019-05-27T04:04:38Z</dcterms:modified>
</cp:coreProperties>
</file>