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dannhoferovair\Documents\ZÁVĚREČNÉ ÚČTY\ZÁVĚREČNÝ ÚČET 2020\Přílohy\"/>
    </mc:Choice>
  </mc:AlternateContent>
  <xr:revisionPtr revIDLastSave="0" documentId="13_ncr:1_{F898A6B3-832D-4159-84BB-8033B68EFC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S19" i="1"/>
  <c r="S9" i="1" l="1"/>
  <c r="S6" i="1" l="1"/>
  <c r="L6" i="1"/>
  <c r="E6" i="1"/>
  <c r="D6" i="1"/>
  <c r="H6" i="1" l="1"/>
  <c r="N21" i="1" l="1"/>
  <c r="H21" i="1"/>
  <c r="P21" i="1" l="1"/>
  <c r="T21" i="1" s="1"/>
  <c r="N9" i="1"/>
  <c r="H9" i="1"/>
  <c r="P9" i="1" s="1"/>
  <c r="H27" i="1" l="1"/>
  <c r="N13" i="1" l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7" i="1"/>
  <c r="N8" i="1"/>
  <c r="N10" i="1"/>
  <c r="N11" i="1"/>
  <c r="N6" i="1"/>
  <c r="N12" i="1"/>
  <c r="S29" i="1" l="1"/>
  <c r="R29" i="1"/>
  <c r="O29" i="1" l="1"/>
  <c r="M29" i="1"/>
  <c r="L29" i="1"/>
  <c r="K29" i="1"/>
  <c r="J29" i="1"/>
  <c r="G29" i="1"/>
  <c r="F29" i="1"/>
  <c r="E29" i="1"/>
  <c r="D29" i="1"/>
  <c r="C29" i="1"/>
  <c r="B29" i="1"/>
  <c r="H17" i="1" l="1"/>
  <c r="P17" i="1" l="1"/>
  <c r="T17" i="1" s="1"/>
  <c r="H7" i="1"/>
  <c r="H8" i="1"/>
  <c r="H10" i="1"/>
  <c r="H11" i="1"/>
  <c r="H12" i="1"/>
  <c r="H13" i="1"/>
  <c r="H14" i="1"/>
  <c r="H15" i="1"/>
  <c r="H16" i="1"/>
  <c r="H18" i="1"/>
  <c r="H19" i="1"/>
  <c r="H20" i="1"/>
  <c r="H22" i="1"/>
  <c r="H23" i="1"/>
  <c r="H24" i="1"/>
  <c r="H25" i="1"/>
  <c r="H26" i="1"/>
  <c r="H28" i="1"/>
  <c r="P18" i="1" l="1"/>
  <c r="T18" i="1" s="1"/>
  <c r="P27" i="1"/>
  <c r="T27" i="1" s="1"/>
  <c r="P23" i="1"/>
  <c r="T23" i="1" s="1"/>
  <c r="P22" i="1"/>
  <c r="T22" i="1" s="1"/>
  <c r="P14" i="1"/>
  <c r="T14" i="1" s="1"/>
  <c r="P28" i="1"/>
  <c r="T28" i="1" s="1"/>
  <c r="P26" i="1"/>
  <c r="T26" i="1" s="1"/>
  <c r="P25" i="1"/>
  <c r="T25" i="1" s="1"/>
  <c r="P24" i="1"/>
  <c r="T24" i="1" s="1"/>
  <c r="P20" i="1"/>
  <c r="T20" i="1" s="1"/>
  <c r="P19" i="1"/>
  <c r="T19" i="1" s="1"/>
  <c r="P16" i="1"/>
  <c r="T16" i="1" s="1"/>
  <c r="P15" i="1"/>
  <c r="T15" i="1" s="1"/>
  <c r="P13" i="1"/>
  <c r="T13" i="1" s="1"/>
  <c r="P12" i="1"/>
  <c r="T12" i="1" s="1"/>
  <c r="P11" i="1"/>
  <c r="T11" i="1" s="1"/>
  <c r="P10" i="1"/>
  <c r="T10" i="1" s="1"/>
  <c r="T9" i="1"/>
  <c r="P8" i="1"/>
  <c r="T8" i="1" s="1"/>
  <c r="P7" i="1"/>
  <c r="T7" i="1" l="1"/>
  <c r="P6" i="1"/>
  <c r="T6" i="1" s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6" i="1"/>
  <c r="P29" i="1" l="1"/>
  <c r="W29" i="1"/>
  <c r="N29" i="1"/>
  <c r="H29" i="1"/>
  <c r="T29" i="1" l="1"/>
</calcChain>
</file>

<file path=xl/sharedStrings.xml><?xml version="1.0" encoding="utf-8"?>
<sst xmlns="http://schemas.openxmlformats.org/spreadsheetml/2006/main" count="121" uniqueCount="50">
  <si>
    <t>Městský obvod</t>
  </si>
  <si>
    <t>Slezská Ostrava</t>
  </si>
  <si>
    <t>Ostrava-Jih</t>
  </si>
  <si>
    <t>Mor. Ostrava a Přívoz</t>
  </si>
  <si>
    <t>Poruba</t>
  </si>
  <si>
    <t>Nová Bělá</t>
  </si>
  <si>
    <t>Vítkovice</t>
  </si>
  <si>
    <t>Stará Bělá</t>
  </si>
  <si>
    <t>Pustkovec</t>
  </si>
  <si>
    <t>Petřkovice</t>
  </si>
  <si>
    <t>Lhotka</t>
  </si>
  <si>
    <t>Mar.Hory a Hulváky</t>
  </si>
  <si>
    <t>Hošťálkovice</t>
  </si>
  <si>
    <t>Nová Ves</t>
  </si>
  <si>
    <t>Proskovice</t>
  </si>
  <si>
    <t>Michálkovice</t>
  </si>
  <si>
    <t>Krásné Pole</t>
  </si>
  <si>
    <t>Martinov</t>
  </si>
  <si>
    <t>Radvanice a Bartovice</t>
  </si>
  <si>
    <t>Polanka n.Odrou</t>
  </si>
  <si>
    <t>Hrabová</t>
  </si>
  <si>
    <t>Svinov</t>
  </si>
  <si>
    <t>Polanka nad Odrou</t>
  </si>
  <si>
    <t>Třebovice</t>
  </si>
  <si>
    <t>Plesná</t>
  </si>
  <si>
    <t>Celkem obvody</t>
  </si>
  <si>
    <t>aktivní PO</t>
  </si>
  <si>
    <t>dokrytí SR</t>
  </si>
  <si>
    <t>dokrytí SMO</t>
  </si>
  <si>
    <t>účelové fondy</t>
  </si>
  <si>
    <t>ZDROJE</t>
  </si>
  <si>
    <t>jiné zdroje</t>
  </si>
  <si>
    <t>POTŘEBY</t>
  </si>
  <si>
    <t>pasivní PO</t>
  </si>
  <si>
    <t>vratky SR</t>
  </si>
  <si>
    <t>účel. fondy 
jiné potřeby</t>
  </si>
  <si>
    <t>vratky 
SMO+KÚ</t>
  </si>
  <si>
    <t>ÚHRN 
ZDROJŮ</t>
  </si>
  <si>
    <t>ÚHRN 
POTŘEB</t>
  </si>
  <si>
    <t>účelové fondy 
v rámci účtu 231</t>
  </si>
  <si>
    <t>Mar. Hory a Hulváky</t>
  </si>
  <si>
    <t>prostředky
bez účelu</t>
  </si>
  <si>
    <t>MĚSTSKÝ OBVOD</t>
  </si>
  <si>
    <t>celkem MOb</t>
  </si>
  <si>
    <t>stav 
ZBÚ+pokladny 
k 31.12.2020</t>
  </si>
  <si>
    <t>Finanční vypořádání SMO s městskými obvody za rok 2020</t>
  </si>
  <si>
    <t>prostředky 
u ZBÚ 
po FV 2020</t>
  </si>
  <si>
    <t>zapojeno 
do SR 2021</t>
  </si>
  <si>
    <t>vázáno 
do UR 2021</t>
  </si>
  <si>
    <t>dokrytí +
vratka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</si>
</sst>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/>
    <xf numFmtId="0" fontId="4" fillId="0" borderId="2" xfId="1" applyFont="1" applyFill="1" applyBorder="1"/>
    <xf numFmtId="0" fontId="4" fillId="0" borderId="3" xfId="1" applyFont="1" applyFill="1" applyBorder="1"/>
    <xf numFmtId="0" fontId="6" fillId="0" borderId="20" xfId="1" applyFont="1" applyBorder="1"/>
    <xf numFmtId="0" fontId="4" fillId="3" borderId="2" xfId="1" applyFont="1" applyFill="1" applyBorder="1"/>
    <xf numFmtId="0" fontId="4" fillId="3" borderId="1" xfId="1" applyFont="1" applyFill="1" applyBorder="1"/>
    <xf numFmtId="0" fontId="1" fillId="0" borderId="0" xfId="1"/>
    <xf numFmtId="4" fontId="4" fillId="0" borderId="2" xfId="1" applyNumberFormat="1" applyFont="1" applyBorder="1"/>
    <xf numFmtId="4" fontId="4" fillId="0" borderId="2" xfId="1" applyNumberFormat="1" applyFont="1" applyFill="1" applyBorder="1"/>
    <xf numFmtId="4" fontId="4" fillId="0" borderId="3" xfId="1" applyNumberFormat="1" applyFont="1" applyFill="1" applyBorder="1"/>
    <xf numFmtId="4" fontId="4" fillId="0" borderId="28" xfId="1" applyNumberFormat="1" applyFont="1" applyBorder="1"/>
    <xf numFmtId="4" fontId="4" fillId="3" borderId="2" xfId="1" applyNumberFormat="1" applyFont="1" applyFill="1" applyBorder="1"/>
    <xf numFmtId="4" fontId="6" fillId="0" borderId="0" xfId="1" applyNumberFormat="1" applyFont="1"/>
    <xf numFmtId="4" fontId="0" fillId="0" borderId="0" xfId="0" applyNumberFormat="1"/>
    <xf numFmtId="0" fontId="8" fillId="0" borderId="0" xfId="0" applyFont="1"/>
    <xf numFmtId="4" fontId="2" fillId="0" borderId="0" xfId="1" applyNumberFormat="1" applyFont="1" applyBorder="1"/>
    <xf numFmtId="0" fontId="7" fillId="0" borderId="0" xfId="0" applyFont="1"/>
    <xf numFmtId="0" fontId="6" fillId="0" borderId="0" xfId="1" applyFont="1"/>
    <xf numFmtId="4" fontId="12" fillId="0" borderId="2" xfId="1" applyNumberFormat="1" applyFont="1" applyBorder="1"/>
    <xf numFmtId="4" fontId="12" fillId="0" borderId="2" xfId="1" applyNumberFormat="1" applyFont="1" applyFill="1" applyBorder="1"/>
    <xf numFmtId="4" fontId="12" fillId="3" borderId="2" xfId="1" applyNumberFormat="1" applyFont="1" applyFill="1" applyBorder="1"/>
    <xf numFmtId="4" fontId="12" fillId="0" borderId="3" xfId="1" applyNumberFormat="1" applyFont="1" applyFill="1" applyBorder="1"/>
    <xf numFmtId="4" fontId="6" fillId="0" borderId="16" xfId="1" applyNumberFormat="1" applyFont="1" applyBorder="1"/>
    <xf numFmtId="4" fontId="12" fillId="0" borderId="1" xfId="1" applyNumberFormat="1" applyFont="1" applyBorder="1"/>
    <xf numFmtId="4" fontId="13" fillId="0" borderId="10" xfId="1" applyNumberFormat="1" applyFont="1" applyBorder="1" applyAlignment="1">
      <alignment horizontal="right"/>
    </xf>
    <xf numFmtId="4" fontId="13" fillId="0" borderId="25" xfId="1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/>
    </xf>
    <xf numFmtId="4" fontId="13" fillId="0" borderId="5" xfId="1" applyNumberFormat="1" applyFont="1" applyBorder="1" applyAlignment="1">
      <alignment horizontal="right"/>
    </xf>
    <xf numFmtId="4" fontId="13" fillId="0" borderId="7" xfId="1" applyNumberFormat="1" applyFont="1" applyBorder="1" applyAlignment="1">
      <alignment horizontal="right"/>
    </xf>
    <xf numFmtId="4" fontId="9" fillId="0" borderId="4" xfId="1" applyNumberFormat="1" applyFont="1" applyBorder="1"/>
    <xf numFmtId="4" fontId="13" fillId="0" borderId="8" xfId="1" applyNumberFormat="1" applyFont="1" applyBorder="1" applyAlignment="1">
      <alignment horizontal="right"/>
    </xf>
    <xf numFmtId="4" fontId="14" fillId="0" borderId="20" xfId="1" applyNumberFormat="1" applyFont="1" applyBorder="1"/>
    <xf numFmtId="4" fontId="14" fillId="0" borderId="32" xfId="1" applyNumberFormat="1" applyFont="1" applyBorder="1"/>
    <xf numFmtId="4" fontId="14" fillId="0" borderId="19" xfId="1" applyNumberFormat="1" applyFont="1" applyBorder="1"/>
    <xf numFmtId="4" fontId="14" fillId="0" borderId="21" xfId="1" applyNumberFormat="1" applyFont="1" applyBorder="1"/>
    <xf numFmtId="4" fontId="13" fillId="0" borderId="27" xfId="1" applyNumberFormat="1" applyFont="1" applyBorder="1" applyAlignment="1">
      <alignment horizontal="right"/>
    </xf>
    <xf numFmtId="4" fontId="13" fillId="0" borderId="23" xfId="1" applyNumberFormat="1" applyFont="1" applyBorder="1" applyAlignment="1">
      <alignment horizontal="right"/>
    </xf>
    <xf numFmtId="4" fontId="13" fillId="3" borderId="23" xfId="1" applyNumberFormat="1" applyFont="1" applyFill="1" applyBorder="1" applyAlignment="1">
      <alignment horizontal="right"/>
    </xf>
    <xf numFmtId="4" fontId="9" fillId="3" borderId="25" xfId="1" applyNumberFormat="1" applyFont="1" applyFill="1" applyBorder="1"/>
    <xf numFmtId="4" fontId="14" fillId="0" borderId="26" xfId="1" applyNumberFormat="1" applyFont="1" applyBorder="1"/>
    <xf numFmtId="4" fontId="14" fillId="0" borderId="36" xfId="1" applyNumberFormat="1" applyFont="1" applyBorder="1"/>
    <xf numFmtId="4" fontId="14" fillId="2" borderId="21" xfId="1" applyNumberFormat="1" applyFont="1" applyFill="1" applyBorder="1"/>
    <xf numFmtId="4" fontId="9" fillId="0" borderId="25" xfId="1" applyNumberFormat="1" applyFont="1" applyBorder="1"/>
    <xf numFmtId="4" fontId="9" fillId="0" borderId="6" xfId="1" applyNumberFormat="1" applyFont="1" applyBorder="1"/>
    <xf numFmtId="4" fontId="9" fillId="0" borderId="9" xfId="1" applyNumberFormat="1" applyFont="1" applyBorder="1"/>
    <xf numFmtId="4" fontId="10" fillId="0" borderId="21" xfId="1" applyNumberFormat="1" applyFont="1" applyBorder="1"/>
    <xf numFmtId="4" fontId="10" fillId="0" borderId="12" xfId="1" applyNumberFormat="1" applyFont="1" applyBorder="1"/>
    <xf numFmtId="4" fontId="10" fillId="0" borderId="34" xfId="1" applyNumberFormat="1" applyFont="1" applyBorder="1"/>
    <xf numFmtId="4" fontId="13" fillId="0" borderId="14" xfId="1" applyNumberFormat="1" applyFont="1" applyBorder="1" applyAlignment="1">
      <alignment horizontal="right"/>
    </xf>
    <xf numFmtId="4" fontId="13" fillId="0" borderId="15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2" xfId="1" applyNumberFormat="1" applyFont="1" applyBorder="1" applyAlignment="1">
      <alignment horizontal="right"/>
    </xf>
    <xf numFmtId="4" fontId="9" fillId="3" borderId="3" xfId="1" applyNumberFormat="1" applyFont="1" applyFill="1" applyBorder="1"/>
    <xf numFmtId="4" fontId="9" fillId="0" borderId="38" xfId="1" applyNumberFormat="1" applyFont="1" applyBorder="1"/>
    <xf numFmtId="4" fontId="9" fillId="0" borderId="39" xfId="1" applyNumberFormat="1" applyFont="1" applyBorder="1"/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14" fontId="3" fillId="0" borderId="30" xfId="1" applyNumberFormat="1" applyFont="1" applyBorder="1" applyAlignment="1">
      <alignment horizontal="center" vertical="center" wrapText="1"/>
    </xf>
    <xf numFmtId="14" fontId="3" fillId="0" borderId="31" xfId="1" applyNumberFormat="1" applyFont="1" applyBorder="1" applyAlignment="1">
      <alignment horizontal="center" vertical="center" wrapText="1"/>
    </xf>
    <xf numFmtId="14" fontId="3" fillId="0" borderId="29" xfId="1" applyNumberFormat="1" applyFont="1" applyBorder="1" applyAlignment="1">
      <alignment horizontal="center" vertical="center" wrapText="1"/>
    </xf>
    <xf numFmtId="14" fontId="3" fillId="0" borderId="12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4" fontId="3" fillId="0" borderId="33" xfId="1" applyNumberFormat="1" applyFont="1" applyBorder="1" applyAlignment="1">
      <alignment horizontal="center" vertical="center" wrapText="1"/>
    </xf>
    <xf numFmtId="14" fontId="3" fillId="0" borderId="34" xfId="1" applyNumberFormat="1" applyFont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14" fontId="3" fillId="0" borderId="14" xfId="1" applyNumberFormat="1" applyFont="1" applyBorder="1" applyAlignment="1">
      <alignment horizontal="center" vertical="center" wrapText="1"/>
    </xf>
    <xf numFmtId="14" fontId="3" fillId="0" borderId="15" xfId="1" applyNumberFormat="1" applyFont="1" applyBorder="1" applyAlignment="1">
      <alignment horizontal="center" vertical="center" wrapText="1"/>
    </xf>
    <xf numFmtId="14" fontId="3" fillId="0" borderId="16" xfId="1" applyNumberFormat="1" applyFont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4" fontId="9" fillId="4" borderId="14" xfId="1" applyNumberFormat="1" applyFont="1" applyFill="1" applyBorder="1"/>
    <xf numFmtId="4" fontId="9" fillId="4" borderId="2" xfId="1" applyNumberFormat="1" applyFont="1" applyFill="1" applyBorder="1"/>
    <xf numFmtId="4" fontId="9" fillId="4" borderId="3" xfId="1" applyNumberFormat="1" applyFont="1" applyFill="1" applyBorder="1"/>
    <xf numFmtId="4" fontId="10" fillId="4" borderId="16" xfId="1" applyNumberFormat="1" applyFont="1" applyFill="1" applyBorder="1"/>
    <xf numFmtId="0" fontId="3" fillId="4" borderId="1" xfId="1" applyFont="1" applyFill="1" applyBorder="1" applyAlignment="1">
      <alignment horizontal="center" vertical="center" wrapText="1"/>
    </xf>
    <xf numFmtId="4" fontId="9" fillId="4" borderId="40" xfId="1" applyNumberFormat="1" applyFont="1" applyFill="1" applyBorder="1"/>
    <xf numFmtId="0" fontId="6" fillId="4" borderId="14" xfId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4" fontId="1" fillId="4" borderId="1" xfId="1" applyNumberFormat="1" applyFill="1" applyBorder="1"/>
    <xf numFmtId="4" fontId="1" fillId="4" borderId="1" xfId="1" applyNumberFormat="1" applyFont="1" applyFill="1" applyBorder="1"/>
    <xf numFmtId="4" fontId="1" fillId="4" borderId="3" xfId="1" applyNumberFormat="1" applyFill="1" applyBorder="1"/>
    <xf numFmtId="4" fontId="6" fillId="4" borderId="16" xfId="1" applyNumberFormat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Q33" sqref="Q33"/>
    </sheetView>
  </sheetViews>
  <sheetFormatPr defaultRowHeight="15" x14ac:dyDescent="0.25"/>
  <cols>
    <col min="1" max="1" width="19.42578125" customWidth="1"/>
    <col min="2" max="8" width="15.7109375" customWidth="1"/>
    <col min="9" max="9" width="19.42578125" style="1" customWidth="1"/>
    <col min="10" max="16" width="15.7109375" customWidth="1"/>
    <col min="17" max="17" width="19.42578125" customWidth="1"/>
    <col min="18" max="20" width="15.7109375" customWidth="1"/>
    <col min="21" max="21" width="16" customWidth="1"/>
    <col min="22" max="22" width="20" customWidth="1"/>
    <col min="23" max="23" width="15.7109375" customWidth="1"/>
  </cols>
  <sheetData>
    <row r="1" spans="1:23" s="1" customFormat="1" ht="18.75" x14ac:dyDescent="0.3">
      <c r="A1" s="15" t="s">
        <v>45</v>
      </c>
    </row>
    <row r="2" spans="1:23" s="1" customFormat="1" ht="15.75" thickBot="1" x14ac:dyDescent="0.3"/>
    <row r="3" spans="1:23" ht="15" customHeight="1" x14ac:dyDescent="0.25">
      <c r="A3" s="56" t="s">
        <v>42</v>
      </c>
      <c r="B3" s="71" t="s">
        <v>44</v>
      </c>
      <c r="C3" s="63" t="s">
        <v>30</v>
      </c>
      <c r="D3" s="64"/>
      <c r="E3" s="64"/>
      <c r="F3" s="64"/>
      <c r="G3" s="65"/>
      <c r="H3" s="83" t="s">
        <v>37</v>
      </c>
      <c r="I3" s="56" t="s">
        <v>42</v>
      </c>
      <c r="J3" s="63" t="s">
        <v>32</v>
      </c>
      <c r="K3" s="64"/>
      <c r="L3" s="64"/>
      <c r="M3" s="65"/>
      <c r="N3" s="83" t="s">
        <v>38</v>
      </c>
      <c r="O3" s="68" t="s">
        <v>39</v>
      </c>
      <c r="P3" s="83" t="s">
        <v>46</v>
      </c>
      <c r="Q3" s="56" t="s">
        <v>42</v>
      </c>
      <c r="R3" s="74" t="s">
        <v>47</v>
      </c>
      <c r="S3" s="77" t="s">
        <v>48</v>
      </c>
      <c r="T3" s="80" t="s">
        <v>41</v>
      </c>
      <c r="U3" s="18"/>
      <c r="V3" s="56" t="s">
        <v>0</v>
      </c>
      <c r="W3" s="92" t="s">
        <v>49</v>
      </c>
    </row>
    <row r="4" spans="1:23" ht="15" customHeight="1" x14ac:dyDescent="0.25">
      <c r="A4" s="57"/>
      <c r="B4" s="72"/>
      <c r="C4" s="59" t="s">
        <v>26</v>
      </c>
      <c r="D4" s="61" t="s">
        <v>27</v>
      </c>
      <c r="E4" s="61" t="s">
        <v>28</v>
      </c>
      <c r="F4" s="61" t="s">
        <v>29</v>
      </c>
      <c r="G4" s="66" t="s">
        <v>31</v>
      </c>
      <c r="H4" s="84"/>
      <c r="I4" s="57"/>
      <c r="J4" s="59" t="s">
        <v>33</v>
      </c>
      <c r="K4" s="61" t="s">
        <v>34</v>
      </c>
      <c r="L4" s="61" t="s">
        <v>36</v>
      </c>
      <c r="M4" s="66" t="s">
        <v>35</v>
      </c>
      <c r="N4" s="84"/>
      <c r="O4" s="69"/>
      <c r="P4" s="84"/>
      <c r="Q4" s="57"/>
      <c r="R4" s="75"/>
      <c r="S4" s="78"/>
      <c r="T4" s="81"/>
      <c r="U4" s="18"/>
      <c r="V4" s="57"/>
      <c r="W4" s="93"/>
    </row>
    <row r="5" spans="1:23" ht="15.75" thickBot="1" x14ac:dyDescent="0.3">
      <c r="A5" s="58"/>
      <c r="B5" s="73"/>
      <c r="C5" s="60"/>
      <c r="D5" s="62"/>
      <c r="E5" s="62"/>
      <c r="F5" s="62"/>
      <c r="G5" s="67"/>
      <c r="H5" s="85"/>
      <c r="I5" s="58"/>
      <c r="J5" s="60"/>
      <c r="K5" s="62"/>
      <c r="L5" s="62"/>
      <c r="M5" s="67"/>
      <c r="N5" s="85"/>
      <c r="O5" s="70"/>
      <c r="P5" s="90"/>
      <c r="Q5" s="58"/>
      <c r="R5" s="76"/>
      <c r="S5" s="79"/>
      <c r="T5" s="82"/>
      <c r="U5" s="7"/>
      <c r="V5" s="58"/>
      <c r="W5" s="94"/>
    </row>
    <row r="6" spans="1:23" ht="15.75" thickBot="1" x14ac:dyDescent="0.3">
      <c r="A6" s="6" t="s">
        <v>3</v>
      </c>
      <c r="B6" s="49">
        <v>125983245.53</v>
      </c>
      <c r="C6" s="25">
        <v>245580.21</v>
      </c>
      <c r="D6" s="26">
        <f>832851.44+147165.79</f>
        <v>980017.23</v>
      </c>
      <c r="E6" s="27">
        <f>1059652.55+2266.88+132844</f>
        <v>1194763.43</v>
      </c>
      <c r="F6" s="26">
        <v>0</v>
      </c>
      <c r="G6" s="28">
        <v>0</v>
      </c>
      <c r="H6" s="86">
        <f>C6+D6+E6+F6+G6</f>
        <v>2420360.87</v>
      </c>
      <c r="I6" s="6" t="s">
        <v>3</v>
      </c>
      <c r="J6" s="36">
        <v>0</v>
      </c>
      <c r="K6" s="37">
        <v>0</v>
      </c>
      <c r="L6" s="38">
        <f>596438+68650</f>
        <v>665088</v>
      </c>
      <c r="M6" s="37">
        <v>946035</v>
      </c>
      <c r="N6" s="86">
        <f>J6+K6+L6+M6</f>
        <v>1611123</v>
      </c>
      <c r="O6" s="39">
        <v>0</v>
      </c>
      <c r="P6" s="87">
        <f>B6+H6-N6-O6</f>
        <v>126792483.40000001</v>
      </c>
      <c r="Q6" s="24" t="s">
        <v>3</v>
      </c>
      <c r="R6" s="43">
        <v>86875000</v>
      </c>
      <c r="S6" s="30">
        <f>11900000+180000</f>
        <v>12080000</v>
      </c>
      <c r="T6" s="44">
        <f t="shared" ref="T6:T28" si="0">P6-R6-S6</f>
        <v>27837483.400000006</v>
      </c>
      <c r="U6" s="7"/>
      <c r="V6" s="11" t="s">
        <v>3</v>
      </c>
      <c r="W6" s="95">
        <f t="shared" ref="W6:W28" si="1">D6+E6-K6-L6</f>
        <v>1509692.6600000001</v>
      </c>
    </row>
    <row r="7" spans="1:23" ht="15.75" thickBot="1" x14ac:dyDescent="0.3">
      <c r="A7" s="5" t="s">
        <v>1</v>
      </c>
      <c r="B7" s="52">
        <v>67112012.730000004</v>
      </c>
      <c r="C7" s="25">
        <v>0</v>
      </c>
      <c r="D7" s="26">
        <v>0</v>
      </c>
      <c r="E7" s="27">
        <v>44729.71</v>
      </c>
      <c r="F7" s="26">
        <v>85517</v>
      </c>
      <c r="G7" s="29">
        <v>0</v>
      </c>
      <c r="H7" s="87">
        <f>C7+D7+E7+F7+G7</f>
        <v>130246.70999999999</v>
      </c>
      <c r="I7" s="5" t="s">
        <v>1</v>
      </c>
      <c r="J7" s="36">
        <v>0</v>
      </c>
      <c r="K7" s="37">
        <v>256708.01</v>
      </c>
      <c r="L7" s="38">
        <v>278517.71000000002</v>
      </c>
      <c r="M7" s="37">
        <v>0</v>
      </c>
      <c r="N7" s="87">
        <f t="shared" ref="N7:N11" si="2">J7+K7+L7+M7</f>
        <v>535225.72</v>
      </c>
      <c r="O7" s="39">
        <v>0</v>
      </c>
      <c r="P7" s="87">
        <f>B7+H7-N7-O7</f>
        <v>66707033.719999999</v>
      </c>
      <c r="Q7" s="19" t="s">
        <v>1</v>
      </c>
      <c r="R7" s="43">
        <v>50000000</v>
      </c>
      <c r="S7" s="30">
        <v>0</v>
      </c>
      <c r="T7" s="44">
        <f t="shared" si="0"/>
        <v>16707033.719999999</v>
      </c>
      <c r="U7" s="7"/>
      <c r="V7" s="8" t="s">
        <v>1</v>
      </c>
      <c r="W7" s="95">
        <f t="shared" si="1"/>
        <v>-490496.01</v>
      </c>
    </row>
    <row r="8" spans="1:23" ht="15.75" thickBot="1" x14ac:dyDescent="0.3">
      <c r="A8" s="5" t="s">
        <v>2</v>
      </c>
      <c r="B8" s="50">
        <v>288353193.13</v>
      </c>
      <c r="C8" s="25">
        <v>634975.11</v>
      </c>
      <c r="D8" s="26">
        <v>535604.82999999996</v>
      </c>
      <c r="E8" s="27">
        <v>48402.879999999997</v>
      </c>
      <c r="F8" s="26">
        <v>0</v>
      </c>
      <c r="G8" s="29">
        <v>0</v>
      </c>
      <c r="H8" s="87">
        <f t="shared" ref="H8:H28" si="3">C8+D8+E8+F8+G8</f>
        <v>1218982.8199999998</v>
      </c>
      <c r="I8" s="5" t="s">
        <v>2</v>
      </c>
      <c r="J8" s="36">
        <v>354022</v>
      </c>
      <c r="K8" s="37">
        <v>716435.34</v>
      </c>
      <c r="L8" s="38">
        <v>1147225</v>
      </c>
      <c r="M8" s="37">
        <v>835700</v>
      </c>
      <c r="N8" s="87">
        <f t="shared" si="2"/>
        <v>3053382.34</v>
      </c>
      <c r="O8" s="39">
        <v>0</v>
      </c>
      <c r="P8" s="87">
        <f t="shared" ref="P8:P28" si="4">B8+H8-N8-O8</f>
        <v>286518793.61000001</v>
      </c>
      <c r="Q8" s="19" t="s">
        <v>2</v>
      </c>
      <c r="R8" s="43">
        <v>206393000</v>
      </c>
      <c r="S8" s="30">
        <v>10000000</v>
      </c>
      <c r="T8" s="44">
        <f t="shared" si="0"/>
        <v>70125793.610000014</v>
      </c>
      <c r="U8" s="7"/>
      <c r="V8" s="8" t="s">
        <v>2</v>
      </c>
      <c r="W8" s="95">
        <f t="shared" si="1"/>
        <v>-1279652.6299999999</v>
      </c>
    </row>
    <row r="9" spans="1:23" ht="15.75" thickBot="1" x14ac:dyDescent="0.3">
      <c r="A9" s="5" t="s">
        <v>4</v>
      </c>
      <c r="B9" s="52">
        <v>138940756.75999999</v>
      </c>
      <c r="C9" s="25">
        <v>0</v>
      </c>
      <c r="D9" s="26">
        <v>2328274.9</v>
      </c>
      <c r="E9" s="27">
        <v>115553.36</v>
      </c>
      <c r="F9" s="26">
        <v>0</v>
      </c>
      <c r="G9" s="29">
        <v>0</v>
      </c>
      <c r="H9" s="87">
        <f t="shared" si="3"/>
        <v>2443828.2599999998</v>
      </c>
      <c r="I9" s="5" t="s">
        <v>4</v>
      </c>
      <c r="J9" s="36">
        <v>149169.92000000001</v>
      </c>
      <c r="K9" s="37">
        <v>1</v>
      </c>
      <c r="L9" s="38">
        <v>968960</v>
      </c>
      <c r="M9" s="37">
        <v>1955916.75</v>
      </c>
      <c r="N9" s="87">
        <f t="shared" si="2"/>
        <v>3074047.67</v>
      </c>
      <c r="O9" s="39">
        <v>0</v>
      </c>
      <c r="P9" s="87">
        <f t="shared" si="4"/>
        <v>138310537.34999999</v>
      </c>
      <c r="Q9" s="20" t="s">
        <v>4</v>
      </c>
      <c r="R9" s="43">
        <v>26060000</v>
      </c>
      <c r="S9" s="30">
        <f>9000000-128000+50418000</f>
        <v>59290000</v>
      </c>
      <c r="T9" s="44">
        <f t="shared" si="0"/>
        <v>52960537.349999994</v>
      </c>
      <c r="U9" s="7"/>
      <c r="V9" s="9" t="s">
        <v>4</v>
      </c>
      <c r="W9" s="95">
        <f t="shared" si="1"/>
        <v>1474867.2599999998</v>
      </c>
    </row>
    <row r="10" spans="1:23" ht="15.75" thickBot="1" x14ac:dyDescent="0.3">
      <c r="A10" s="5" t="s">
        <v>5</v>
      </c>
      <c r="B10" s="50">
        <v>38363103.079999998</v>
      </c>
      <c r="C10" s="25">
        <v>0</v>
      </c>
      <c r="D10" s="26">
        <v>13777.79</v>
      </c>
      <c r="E10" s="27">
        <v>76389.88</v>
      </c>
      <c r="F10" s="26">
        <v>0</v>
      </c>
      <c r="G10" s="29">
        <v>0</v>
      </c>
      <c r="H10" s="87">
        <f t="shared" si="3"/>
        <v>90167.670000000013</v>
      </c>
      <c r="I10" s="5" t="s">
        <v>5</v>
      </c>
      <c r="J10" s="36">
        <v>0</v>
      </c>
      <c r="K10" s="37">
        <v>26715</v>
      </c>
      <c r="L10" s="38">
        <v>0</v>
      </c>
      <c r="M10" s="37">
        <v>0</v>
      </c>
      <c r="N10" s="87">
        <f t="shared" si="2"/>
        <v>26715</v>
      </c>
      <c r="O10" s="39">
        <v>3000000</v>
      </c>
      <c r="P10" s="87">
        <f t="shared" si="4"/>
        <v>35426555.75</v>
      </c>
      <c r="Q10" s="21" t="s">
        <v>5</v>
      </c>
      <c r="R10" s="43">
        <v>12207000</v>
      </c>
      <c r="S10" s="30">
        <v>0</v>
      </c>
      <c r="T10" s="44">
        <f t="shared" si="0"/>
        <v>23219555.75</v>
      </c>
      <c r="U10" s="7"/>
      <c r="V10" s="12" t="s">
        <v>5</v>
      </c>
      <c r="W10" s="95">
        <f t="shared" si="1"/>
        <v>63452.670000000013</v>
      </c>
    </row>
    <row r="11" spans="1:23" ht="15.75" thickBot="1" x14ac:dyDescent="0.3">
      <c r="A11" s="5" t="s">
        <v>6</v>
      </c>
      <c r="B11" s="52">
        <v>45803660.130000003</v>
      </c>
      <c r="C11" s="25">
        <v>0</v>
      </c>
      <c r="D11" s="26">
        <v>21877.66</v>
      </c>
      <c r="E11" s="27">
        <v>59566.91</v>
      </c>
      <c r="F11" s="26">
        <v>0</v>
      </c>
      <c r="G11" s="29">
        <v>0</v>
      </c>
      <c r="H11" s="87">
        <f t="shared" si="3"/>
        <v>81444.570000000007</v>
      </c>
      <c r="I11" s="5" t="s">
        <v>6</v>
      </c>
      <c r="J11" s="36">
        <v>0</v>
      </c>
      <c r="K11" s="37">
        <v>213084.92</v>
      </c>
      <c r="L11" s="38">
        <v>113532.72</v>
      </c>
      <c r="M11" s="37">
        <v>2033.15</v>
      </c>
      <c r="N11" s="87">
        <f t="shared" si="2"/>
        <v>328650.79000000004</v>
      </c>
      <c r="O11" s="39">
        <v>0</v>
      </c>
      <c r="P11" s="87">
        <f t="shared" si="4"/>
        <v>45556453.910000004</v>
      </c>
      <c r="Q11" s="20" t="s">
        <v>6</v>
      </c>
      <c r="R11" s="43">
        <v>21848000</v>
      </c>
      <c r="S11" s="30">
        <v>9747000</v>
      </c>
      <c r="T11" s="44">
        <f t="shared" si="0"/>
        <v>13961453.910000004</v>
      </c>
      <c r="U11" s="7"/>
      <c r="V11" s="9" t="s">
        <v>6</v>
      </c>
      <c r="W11" s="95">
        <f t="shared" si="1"/>
        <v>-245173.07</v>
      </c>
    </row>
    <row r="12" spans="1:23" ht="15.75" thickBot="1" x14ac:dyDescent="0.3">
      <c r="A12" s="5" t="s">
        <v>7</v>
      </c>
      <c r="B12" s="50">
        <v>16283557.949999999</v>
      </c>
      <c r="C12" s="25">
        <v>0</v>
      </c>
      <c r="D12" s="26">
        <v>0</v>
      </c>
      <c r="E12" s="27">
        <v>8244.32</v>
      </c>
      <c r="F12" s="26">
        <v>0</v>
      </c>
      <c r="G12" s="29">
        <v>0</v>
      </c>
      <c r="H12" s="87">
        <f t="shared" si="3"/>
        <v>8244.32</v>
      </c>
      <c r="I12" s="5" t="s">
        <v>7</v>
      </c>
      <c r="J12" s="36">
        <v>0</v>
      </c>
      <c r="K12" s="37">
        <v>4826</v>
      </c>
      <c r="L12" s="38">
        <v>69775</v>
      </c>
      <c r="M12" s="37">
        <v>0</v>
      </c>
      <c r="N12" s="87">
        <f>J12+K12+L12+M12</f>
        <v>74601</v>
      </c>
      <c r="O12" s="39">
        <v>0</v>
      </c>
      <c r="P12" s="87">
        <f t="shared" si="4"/>
        <v>16217201.27</v>
      </c>
      <c r="Q12" s="21" t="s">
        <v>7</v>
      </c>
      <c r="R12" s="43">
        <v>16000000</v>
      </c>
      <c r="S12" s="30">
        <v>0</v>
      </c>
      <c r="T12" s="44">
        <f t="shared" si="0"/>
        <v>217201.26999999955</v>
      </c>
      <c r="U12" s="7"/>
      <c r="V12" s="12" t="s">
        <v>7</v>
      </c>
      <c r="W12" s="95">
        <f t="shared" si="1"/>
        <v>-66356.679999999993</v>
      </c>
    </row>
    <row r="13" spans="1:23" ht="15.75" thickBot="1" x14ac:dyDescent="0.3">
      <c r="A13" s="5" t="s">
        <v>8</v>
      </c>
      <c r="B13" s="52">
        <v>2008516.29</v>
      </c>
      <c r="C13" s="25">
        <v>0</v>
      </c>
      <c r="D13" s="26">
        <v>14155.16</v>
      </c>
      <c r="E13" s="27">
        <v>19.04</v>
      </c>
      <c r="F13" s="26">
        <v>0</v>
      </c>
      <c r="G13" s="29">
        <v>0</v>
      </c>
      <c r="H13" s="87">
        <f t="shared" si="3"/>
        <v>14174.2</v>
      </c>
      <c r="I13" s="5" t="s">
        <v>8</v>
      </c>
      <c r="J13" s="36">
        <v>0</v>
      </c>
      <c r="K13" s="37">
        <v>0</v>
      </c>
      <c r="L13" s="38">
        <v>0</v>
      </c>
      <c r="M13" s="37">
        <v>62577.7</v>
      </c>
      <c r="N13" s="87">
        <f t="shared" ref="N13:N28" si="5">J13+K13+L13+M13</f>
        <v>62577.7</v>
      </c>
      <c r="O13" s="39">
        <v>0</v>
      </c>
      <c r="P13" s="87">
        <f t="shared" si="4"/>
        <v>1960112.79</v>
      </c>
      <c r="Q13" s="20" t="s">
        <v>8</v>
      </c>
      <c r="R13" s="43">
        <v>700000</v>
      </c>
      <c r="S13" s="30">
        <v>0</v>
      </c>
      <c r="T13" s="44">
        <f t="shared" si="0"/>
        <v>1260112.79</v>
      </c>
      <c r="U13" s="7"/>
      <c r="V13" s="9" t="s">
        <v>8</v>
      </c>
      <c r="W13" s="95">
        <f t="shared" si="1"/>
        <v>14174.2</v>
      </c>
    </row>
    <row r="14" spans="1:23" ht="15.75" thickBot="1" x14ac:dyDescent="0.3">
      <c r="A14" s="5" t="s">
        <v>40</v>
      </c>
      <c r="B14" s="50">
        <v>69461915.599999994</v>
      </c>
      <c r="C14" s="25">
        <v>0</v>
      </c>
      <c r="D14" s="26">
        <v>193983.83</v>
      </c>
      <c r="E14" s="27">
        <v>23739.86</v>
      </c>
      <c r="F14" s="26">
        <v>0</v>
      </c>
      <c r="G14" s="29">
        <v>0</v>
      </c>
      <c r="H14" s="87">
        <f t="shared" si="3"/>
        <v>217723.69</v>
      </c>
      <c r="I14" s="5" t="s">
        <v>40</v>
      </c>
      <c r="J14" s="36">
        <v>0</v>
      </c>
      <c r="K14" s="37">
        <v>342368.66</v>
      </c>
      <c r="L14" s="38">
        <v>84515</v>
      </c>
      <c r="M14" s="37">
        <v>383352.28</v>
      </c>
      <c r="N14" s="87">
        <f t="shared" si="5"/>
        <v>810235.94</v>
      </c>
      <c r="O14" s="39">
        <v>0</v>
      </c>
      <c r="P14" s="87">
        <f t="shared" si="4"/>
        <v>68869403.349999994</v>
      </c>
      <c r="Q14" s="20" t="s">
        <v>11</v>
      </c>
      <c r="R14" s="43">
        <v>34033000</v>
      </c>
      <c r="S14" s="30">
        <v>28184479.09</v>
      </c>
      <c r="T14" s="44">
        <f t="shared" si="0"/>
        <v>6651924.2599999942</v>
      </c>
      <c r="U14" s="7"/>
      <c r="V14" s="9" t="s">
        <v>11</v>
      </c>
      <c r="W14" s="95">
        <f t="shared" si="1"/>
        <v>-209159.96999999997</v>
      </c>
    </row>
    <row r="15" spans="1:23" ht="15.75" thickBot="1" x14ac:dyDescent="0.3">
      <c r="A15" s="5" t="s">
        <v>9</v>
      </c>
      <c r="B15" s="52">
        <v>3560851.09</v>
      </c>
      <c r="C15" s="25">
        <v>0</v>
      </c>
      <c r="D15" s="26">
        <v>0</v>
      </c>
      <c r="E15" s="27">
        <v>11276.64</v>
      </c>
      <c r="F15" s="26">
        <v>213</v>
      </c>
      <c r="G15" s="29">
        <v>0</v>
      </c>
      <c r="H15" s="87">
        <f t="shared" si="3"/>
        <v>11489.64</v>
      </c>
      <c r="I15" s="5" t="s">
        <v>9</v>
      </c>
      <c r="J15" s="36">
        <v>0</v>
      </c>
      <c r="K15" s="37">
        <v>972.42</v>
      </c>
      <c r="L15" s="38">
        <v>46175</v>
      </c>
      <c r="M15" s="37">
        <v>0</v>
      </c>
      <c r="N15" s="87">
        <f t="shared" si="5"/>
        <v>47147.42</v>
      </c>
      <c r="O15" s="39">
        <v>0</v>
      </c>
      <c r="P15" s="87">
        <f t="shared" si="4"/>
        <v>3525193.31</v>
      </c>
      <c r="Q15" s="20" t="s">
        <v>9</v>
      </c>
      <c r="R15" s="43">
        <v>0</v>
      </c>
      <c r="S15" s="30">
        <v>0</v>
      </c>
      <c r="T15" s="44">
        <f t="shared" si="0"/>
        <v>3525193.31</v>
      </c>
      <c r="U15" s="7"/>
      <c r="V15" s="9" t="s">
        <v>9</v>
      </c>
      <c r="W15" s="95">
        <f t="shared" si="1"/>
        <v>-35870.78</v>
      </c>
    </row>
    <row r="16" spans="1:23" ht="15.75" thickBot="1" x14ac:dyDescent="0.3">
      <c r="A16" s="5" t="s">
        <v>10</v>
      </c>
      <c r="B16" s="50">
        <v>313421.92</v>
      </c>
      <c r="C16" s="25">
        <v>29650</v>
      </c>
      <c r="D16" s="26">
        <v>0</v>
      </c>
      <c r="E16" s="27">
        <v>10896</v>
      </c>
      <c r="F16" s="26">
        <v>0</v>
      </c>
      <c r="G16" s="29">
        <v>0</v>
      </c>
      <c r="H16" s="87">
        <f t="shared" si="3"/>
        <v>40546</v>
      </c>
      <c r="I16" s="5" t="s">
        <v>10</v>
      </c>
      <c r="J16" s="36">
        <v>10896</v>
      </c>
      <c r="K16" s="37">
        <v>237</v>
      </c>
      <c r="L16" s="38">
        <v>29650</v>
      </c>
      <c r="M16" s="37">
        <v>0</v>
      </c>
      <c r="N16" s="87">
        <f t="shared" si="5"/>
        <v>40783</v>
      </c>
      <c r="O16" s="39">
        <v>0</v>
      </c>
      <c r="P16" s="87">
        <f t="shared" si="4"/>
        <v>313184.92</v>
      </c>
      <c r="Q16" s="20" t="s">
        <v>10</v>
      </c>
      <c r="R16" s="43">
        <v>0</v>
      </c>
      <c r="S16" s="30">
        <v>0</v>
      </c>
      <c r="T16" s="44">
        <f t="shared" si="0"/>
        <v>313184.92</v>
      </c>
      <c r="U16" s="7"/>
      <c r="V16" s="9" t="s">
        <v>10</v>
      </c>
      <c r="W16" s="95">
        <f t="shared" si="1"/>
        <v>-18991</v>
      </c>
    </row>
    <row r="17" spans="1:24" ht="15.75" thickBot="1" x14ac:dyDescent="0.3">
      <c r="A17" s="5" t="s">
        <v>12</v>
      </c>
      <c r="B17" s="52">
        <v>5283553.17</v>
      </c>
      <c r="C17" s="25">
        <v>0</v>
      </c>
      <c r="D17" s="26">
        <v>2577</v>
      </c>
      <c r="E17" s="27">
        <v>5.44</v>
      </c>
      <c r="F17" s="26">
        <v>0</v>
      </c>
      <c r="G17" s="29">
        <v>0</v>
      </c>
      <c r="H17" s="87">
        <f t="shared" si="3"/>
        <v>2582.44</v>
      </c>
      <c r="I17" s="5" t="s">
        <v>12</v>
      </c>
      <c r="J17" s="36">
        <v>0</v>
      </c>
      <c r="K17" s="37">
        <v>0</v>
      </c>
      <c r="L17" s="38">
        <v>35103</v>
      </c>
      <c r="M17" s="37">
        <v>0</v>
      </c>
      <c r="N17" s="87">
        <f t="shared" si="5"/>
        <v>35103</v>
      </c>
      <c r="O17" s="39">
        <v>0</v>
      </c>
      <c r="P17" s="87">
        <f t="shared" si="4"/>
        <v>5251032.6100000003</v>
      </c>
      <c r="Q17" s="20" t="s">
        <v>12</v>
      </c>
      <c r="R17" s="43">
        <v>2500000</v>
      </c>
      <c r="S17" s="30">
        <v>0</v>
      </c>
      <c r="T17" s="44">
        <f t="shared" si="0"/>
        <v>2751032.6100000003</v>
      </c>
      <c r="U17" s="7"/>
      <c r="V17" s="9" t="s">
        <v>12</v>
      </c>
      <c r="W17" s="95">
        <f t="shared" si="1"/>
        <v>-32520.560000000001</v>
      </c>
    </row>
    <row r="18" spans="1:24" ht="15.75" thickBot="1" x14ac:dyDescent="0.3">
      <c r="A18" s="5" t="s">
        <v>13</v>
      </c>
      <c r="B18" s="50">
        <v>3412894.21</v>
      </c>
      <c r="C18" s="25">
        <v>0</v>
      </c>
      <c r="D18" s="26">
        <v>0</v>
      </c>
      <c r="E18" s="27">
        <v>0</v>
      </c>
      <c r="F18" s="26">
        <v>0</v>
      </c>
      <c r="G18" s="29">
        <v>0</v>
      </c>
      <c r="H18" s="87">
        <f t="shared" si="3"/>
        <v>0</v>
      </c>
      <c r="I18" s="5" t="s">
        <v>13</v>
      </c>
      <c r="J18" s="36">
        <v>0</v>
      </c>
      <c r="K18" s="37">
        <v>1797.21</v>
      </c>
      <c r="L18" s="38">
        <v>0</v>
      </c>
      <c r="M18" s="37">
        <v>0</v>
      </c>
      <c r="N18" s="87">
        <f t="shared" si="5"/>
        <v>1797.21</v>
      </c>
      <c r="O18" s="39">
        <v>0</v>
      </c>
      <c r="P18" s="87">
        <f t="shared" si="4"/>
        <v>3411097</v>
      </c>
      <c r="Q18" s="20" t="s">
        <v>13</v>
      </c>
      <c r="R18" s="43">
        <v>1300000</v>
      </c>
      <c r="S18" s="30">
        <v>0</v>
      </c>
      <c r="T18" s="44">
        <f t="shared" si="0"/>
        <v>2111097</v>
      </c>
      <c r="U18" s="7"/>
      <c r="V18" s="9" t="s">
        <v>13</v>
      </c>
      <c r="W18" s="95">
        <f t="shared" si="1"/>
        <v>-1797.21</v>
      </c>
    </row>
    <row r="19" spans="1:24" ht="15.75" thickBot="1" x14ac:dyDescent="0.3">
      <c r="A19" s="2" t="s">
        <v>14</v>
      </c>
      <c r="B19" s="52">
        <v>13442638.449999999</v>
      </c>
      <c r="C19" s="25">
        <v>0</v>
      </c>
      <c r="D19" s="26">
        <v>387.44</v>
      </c>
      <c r="E19" s="27">
        <v>3.26</v>
      </c>
      <c r="F19" s="26">
        <v>0</v>
      </c>
      <c r="G19" s="29">
        <v>0</v>
      </c>
      <c r="H19" s="87">
        <f t="shared" si="3"/>
        <v>390.7</v>
      </c>
      <c r="I19" s="2" t="s">
        <v>14</v>
      </c>
      <c r="J19" s="36">
        <v>0</v>
      </c>
      <c r="K19" s="37">
        <v>0</v>
      </c>
      <c r="L19" s="38">
        <v>30666</v>
      </c>
      <c r="M19" s="37">
        <v>0</v>
      </c>
      <c r="N19" s="87">
        <f t="shared" si="5"/>
        <v>30666</v>
      </c>
      <c r="O19" s="39">
        <v>4280896.54</v>
      </c>
      <c r="P19" s="87">
        <f t="shared" si="4"/>
        <v>9131466.6099999994</v>
      </c>
      <c r="Q19" s="20" t="s">
        <v>14</v>
      </c>
      <c r="R19" s="43">
        <v>1084000</v>
      </c>
      <c r="S19" s="30">
        <f>8040000+6513</f>
        <v>8046513</v>
      </c>
      <c r="T19" s="44">
        <f t="shared" si="0"/>
        <v>953.60999999940395</v>
      </c>
      <c r="U19" s="7"/>
      <c r="V19" s="9" t="s">
        <v>14</v>
      </c>
      <c r="W19" s="95">
        <f t="shared" si="1"/>
        <v>-30275.3</v>
      </c>
    </row>
    <row r="20" spans="1:24" ht="15.75" thickBot="1" x14ac:dyDescent="0.3">
      <c r="A20" s="2" t="s">
        <v>15</v>
      </c>
      <c r="B20" s="50">
        <v>16484668.92</v>
      </c>
      <c r="C20" s="25">
        <v>0</v>
      </c>
      <c r="D20" s="26">
        <v>9776.1</v>
      </c>
      <c r="E20" s="27">
        <v>38894.9</v>
      </c>
      <c r="F20" s="26">
        <v>0</v>
      </c>
      <c r="G20" s="29">
        <v>0</v>
      </c>
      <c r="H20" s="87">
        <f t="shared" si="3"/>
        <v>48671</v>
      </c>
      <c r="I20" s="2" t="s">
        <v>15</v>
      </c>
      <c r="J20" s="36">
        <v>0</v>
      </c>
      <c r="K20" s="37">
        <v>20095</v>
      </c>
      <c r="L20" s="38">
        <v>68320</v>
      </c>
      <c r="M20" s="37">
        <v>49699.65</v>
      </c>
      <c r="N20" s="87">
        <f t="shared" si="5"/>
        <v>138114.65</v>
      </c>
      <c r="O20" s="39">
        <v>0</v>
      </c>
      <c r="P20" s="87">
        <f t="shared" si="4"/>
        <v>16395225.27</v>
      </c>
      <c r="Q20" s="20" t="s">
        <v>15</v>
      </c>
      <c r="R20" s="43">
        <v>4400000</v>
      </c>
      <c r="S20" s="30">
        <v>0</v>
      </c>
      <c r="T20" s="44">
        <f t="shared" si="0"/>
        <v>11995225.27</v>
      </c>
      <c r="U20" s="7"/>
      <c r="V20" s="9" t="s">
        <v>15</v>
      </c>
      <c r="W20" s="95">
        <f t="shared" si="1"/>
        <v>-39744</v>
      </c>
    </row>
    <row r="21" spans="1:24" ht="15.75" thickBot="1" x14ac:dyDescent="0.3">
      <c r="A21" s="5" t="s">
        <v>18</v>
      </c>
      <c r="B21" s="52">
        <v>17115527.190000001</v>
      </c>
      <c r="C21" s="25">
        <v>0</v>
      </c>
      <c r="D21" s="26">
        <v>0</v>
      </c>
      <c r="E21" s="27">
        <v>1160050.28</v>
      </c>
      <c r="F21" s="26">
        <v>0</v>
      </c>
      <c r="G21" s="29">
        <v>0</v>
      </c>
      <c r="H21" s="87">
        <f t="shared" si="3"/>
        <v>1160050.28</v>
      </c>
      <c r="I21" s="5" t="s">
        <v>18</v>
      </c>
      <c r="J21" s="36">
        <v>0</v>
      </c>
      <c r="K21" s="37">
        <v>85965.27</v>
      </c>
      <c r="L21" s="38">
        <v>92964.01</v>
      </c>
      <c r="M21" s="37">
        <v>17028</v>
      </c>
      <c r="N21" s="87">
        <f t="shared" si="5"/>
        <v>195957.28</v>
      </c>
      <c r="O21" s="39">
        <v>0</v>
      </c>
      <c r="P21" s="87">
        <f t="shared" si="4"/>
        <v>18079620.190000001</v>
      </c>
      <c r="Q21" s="19" t="s">
        <v>18</v>
      </c>
      <c r="R21" s="43">
        <v>12315000</v>
      </c>
      <c r="S21" s="30">
        <f>1000000+3650000+45813.78</f>
        <v>4695813.78</v>
      </c>
      <c r="T21" s="44">
        <f t="shared" si="0"/>
        <v>1068806.4100000011</v>
      </c>
      <c r="U21" s="7"/>
      <c r="V21" s="8" t="s">
        <v>18</v>
      </c>
      <c r="W21" s="95">
        <f t="shared" si="1"/>
        <v>981121</v>
      </c>
    </row>
    <row r="22" spans="1:24" ht="15.75" thickBot="1" x14ac:dyDescent="0.3">
      <c r="A22" s="5" t="s">
        <v>16</v>
      </c>
      <c r="B22" s="52">
        <v>3068514.3</v>
      </c>
      <c r="C22" s="25">
        <v>18675</v>
      </c>
      <c r="D22" s="26">
        <v>4517.83</v>
      </c>
      <c r="E22" s="27">
        <v>8.16</v>
      </c>
      <c r="F22" s="26">
        <v>0</v>
      </c>
      <c r="G22" s="29">
        <v>0</v>
      </c>
      <c r="H22" s="87">
        <f t="shared" si="3"/>
        <v>23200.99</v>
      </c>
      <c r="I22" s="5" t="s">
        <v>16</v>
      </c>
      <c r="J22" s="36">
        <v>0</v>
      </c>
      <c r="K22" s="37">
        <v>0</v>
      </c>
      <c r="L22" s="38">
        <v>64603</v>
      </c>
      <c r="M22" s="37">
        <v>5684.5</v>
      </c>
      <c r="N22" s="87">
        <f t="shared" si="5"/>
        <v>70287.5</v>
      </c>
      <c r="O22" s="39">
        <v>0</v>
      </c>
      <c r="P22" s="87">
        <f t="shared" si="4"/>
        <v>3021427.79</v>
      </c>
      <c r="Q22" s="21" t="s">
        <v>16</v>
      </c>
      <c r="R22" s="43">
        <v>1184000</v>
      </c>
      <c r="S22" s="30">
        <v>0</v>
      </c>
      <c r="T22" s="44">
        <f t="shared" si="0"/>
        <v>1837427.79</v>
      </c>
      <c r="U22" s="7"/>
      <c r="V22" s="12" t="s">
        <v>16</v>
      </c>
      <c r="W22" s="95">
        <f t="shared" si="1"/>
        <v>-60077.01</v>
      </c>
    </row>
    <row r="23" spans="1:24" ht="15.75" thickBot="1" x14ac:dyDescent="0.3">
      <c r="A23" s="5" t="s">
        <v>17</v>
      </c>
      <c r="B23" s="50">
        <v>23900910.800000001</v>
      </c>
      <c r="C23" s="25">
        <v>0</v>
      </c>
      <c r="D23" s="26">
        <v>37047.769999999997</v>
      </c>
      <c r="E23" s="27">
        <v>99947.47</v>
      </c>
      <c r="F23" s="26">
        <v>0</v>
      </c>
      <c r="G23" s="29">
        <v>0</v>
      </c>
      <c r="H23" s="87">
        <f t="shared" si="3"/>
        <v>136995.24</v>
      </c>
      <c r="I23" s="5" t="s">
        <v>17</v>
      </c>
      <c r="J23" s="36">
        <v>0</v>
      </c>
      <c r="K23" s="37">
        <v>0</v>
      </c>
      <c r="L23" s="38">
        <v>0</v>
      </c>
      <c r="M23" s="37">
        <v>75816</v>
      </c>
      <c r="N23" s="87">
        <f t="shared" si="5"/>
        <v>75816</v>
      </c>
      <c r="O23" s="39">
        <v>0</v>
      </c>
      <c r="P23" s="87">
        <f t="shared" si="4"/>
        <v>23962090.039999999</v>
      </c>
      <c r="Q23" s="19" t="s">
        <v>17</v>
      </c>
      <c r="R23" s="43">
        <v>3603000</v>
      </c>
      <c r="S23" s="30">
        <v>10000000</v>
      </c>
      <c r="T23" s="44">
        <f t="shared" si="0"/>
        <v>10359090.039999999</v>
      </c>
      <c r="U23" s="7"/>
      <c r="V23" s="8" t="s">
        <v>17</v>
      </c>
      <c r="W23" s="95">
        <f t="shared" si="1"/>
        <v>136995.24</v>
      </c>
    </row>
    <row r="24" spans="1:24" ht="15.75" thickBot="1" x14ac:dyDescent="0.3">
      <c r="A24" s="2" t="s">
        <v>19</v>
      </c>
      <c r="B24" s="52">
        <v>27643555.809999999</v>
      </c>
      <c r="C24" s="25">
        <v>0</v>
      </c>
      <c r="D24" s="26">
        <v>2289.2600000000002</v>
      </c>
      <c r="E24" s="27">
        <v>6410</v>
      </c>
      <c r="F24" s="26">
        <v>0</v>
      </c>
      <c r="G24" s="29">
        <v>0</v>
      </c>
      <c r="H24" s="87">
        <f t="shared" si="3"/>
        <v>8699.26</v>
      </c>
      <c r="I24" s="2" t="s">
        <v>19</v>
      </c>
      <c r="J24" s="36">
        <v>0</v>
      </c>
      <c r="K24" s="37">
        <v>0</v>
      </c>
      <c r="L24" s="38">
        <v>54019</v>
      </c>
      <c r="M24" s="37">
        <v>28215</v>
      </c>
      <c r="N24" s="87">
        <f t="shared" si="5"/>
        <v>82234</v>
      </c>
      <c r="O24" s="39">
        <v>0</v>
      </c>
      <c r="P24" s="87">
        <f t="shared" si="4"/>
        <v>27570021.07</v>
      </c>
      <c r="Q24" s="20" t="s">
        <v>22</v>
      </c>
      <c r="R24" s="43">
        <v>20000000</v>
      </c>
      <c r="S24" s="30">
        <v>0</v>
      </c>
      <c r="T24" s="44">
        <f t="shared" si="0"/>
        <v>7570021.0700000003</v>
      </c>
      <c r="U24" s="7"/>
      <c r="V24" s="9" t="s">
        <v>22</v>
      </c>
      <c r="W24" s="95">
        <f t="shared" si="1"/>
        <v>-45319.74</v>
      </c>
    </row>
    <row r="25" spans="1:24" ht="15.75" thickBot="1" x14ac:dyDescent="0.3">
      <c r="A25" s="5" t="s">
        <v>20</v>
      </c>
      <c r="B25" s="50">
        <v>67094279.43</v>
      </c>
      <c r="C25" s="25">
        <v>0</v>
      </c>
      <c r="D25" s="26">
        <v>0</v>
      </c>
      <c r="E25" s="27">
        <v>6724.16</v>
      </c>
      <c r="F25" s="26">
        <v>0</v>
      </c>
      <c r="G25" s="29">
        <v>0</v>
      </c>
      <c r="H25" s="87">
        <f t="shared" si="3"/>
        <v>6724.16</v>
      </c>
      <c r="I25" s="5" t="s">
        <v>20</v>
      </c>
      <c r="J25" s="36">
        <v>0</v>
      </c>
      <c r="K25" s="37">
        <v>19078.009999999998</v>
      </c>
      <c r="L25" s="38">
        <v>52840</v>
      </c>
      <c r="M25" s="37">
        <v>0</v>
      </c>
      <c r="N25" s="87">
        <f t="shared" si="5"/>
        <v>71918.009999999995</v>
      </c>
      <c r="O25" s="39">
        <v>0</v>
      </c>
      <c r="P25" s="87">
        <f t="shared" si="4"/>
        <v>67029085.579999998</v>
      </c>
      <c r="Q25" s="20" t="s">
        <v>20</v>
      </c>
      <c r="R25" s="43">
        <v>50777000</v>
      </c>
      <c r="S25" s="30">
        <v>0</v>
      </c>
      <c r="T25" s="44">
        <f t="shared" si="0"/>
        <v>16252085.579999998</v>
      </c>
      <c r="U25" s="13"/>
      <c r="V25" s="9" t="s">
        <v>20</v>
      </c>
      <c r="W25" s="95">
        <f t="shared" si="1"/>
        <v>-65193.85</v>
      </c>
    </row>
    <row r="26" spans="1:24" ht="15.75" thickBot="1" x14ac:dyDescent="0.3">
      <c r="A26" s="2" t="s">
        <v>21</v>
      </c>
      <c r="B26" s="52">
        <v>15489689.109999999</v>
      </c>
      <c r="C26" s="25">
        <v>0</v>
      </c>
      <c r="D26" s="26">
        <v>75466.28</v>
      </c>
      <c r="E26" s="27">
        <v>54.4</v>
      </c>
      <c r="F26" s="26">
        <v>0</v>
      </c>
      <c r="G26" s="29">
        <v>0</v>
      </c>
      <c r="H26" s="87">
        <f t="shared" si="3"/>
        <v>75520.679999999993</v>
      </c>
      <c r="I26" s="2" t="s">
        <v>21</v>
      </c>
      <c r="J26" s="36">
        <v>0</v>
      </c>
      <c r="K26" s="37">
        <v>0</v>
      </c>
      <c r="L26" s="38">
        <v>140143</v>
      </c>
      <c r="M26" s="37">
        <v>0</v>
      </c>
      <c r="N26" s="87">
        <f t="shared" si="5"/>
        <v>140143</v>
      </c>
      <c r="O26" s="39">
        <v>763037.48</v>
      </c>
      <c r="P26" s="87">
        <f t="shared" si="4"/>
        <v>14662029.309999999</v>
      </c>
      <c r="Q26" s="21" t="s">
        <v>21</v>
      </c>
      <c r="R26" s="43">
        <v>8955000</v>
      </c>
      <c r="S26" s="30">
        <v>0</v>
      </c>
      <c r="T26" s="44">
        <f t="shared" si="0"/>
        <v>5707029.3099999987</v>
      </c>
      <c r="U26" s="18"/>
      <c r="V26" s="12" t="s">
        <v>21</v>
      </c>
      <c r="W26" s="95">
        <f t="shared" si="1"/>
        <v>-64622.320000000007</v>
      </c>
      <c r="X26" s="17"/>
    </row>
    <row r="27" spans="1:24" ht="15.75" thickBot="1" x14ac:dyDescent="0.3">
      <c r="A27" s="2" t="s">
        <v>23</v>
      </c>
      <c r="B27" s="52">
        <v>33875795.869999997</v>
      </c>
      <c r="C27" s="25">
        <v>0</v>
      </c>
      <c r="D27" s="26">
        <v>0</v>
      </c>
      <c r="E27" s="27">
        <v>5.44</v>
      </c>
      <c r="F27" s="26">
        <v>0</v>
      </c>
      <c r="G27" s="29">
        <v>0</v>
      </c>
      <c r="H27" s="87">
        <f>C27+D27+E27+F27+G27</f>
        <v>5.44</v>
      </c>
      <c r="I27" s="2" t="s">
        <v>23</v>
      </c>
      <c r="J27" s="36">
        <v>0</v>
      </c>
      <c r="K27" s="37">
        <v>4772.07</v>
      </c>
      <c r="L27" s="38">
        <v>0</v>
      </c>
      <c r="M27" s="37">
        <v>0</v>
      </c>
      <c r="N27" s="87">
        <f t="shared" si="5"/>
        <v>4772.07</v>
      </c>
      <c r="O27" s="39">
        <v>0</v>
      </c>
      <c r="P27" s="87">
        <f t="shared" si="4"/>
        <v>33871029.239999995</v>
      </c>
      <c r="Q27" s="20" t="s">
        <v>23</v>
      </c>
      <c r="R27" s="43">
        <v>0</v>
      </c>
      <c r="S27" s="30">
        <v>0</v>
      </c>
      <c r="T27" s="44">
        <f t="shared" si="0"/>
        <v>33871029.239999995</v>
      </c>
      <c r="U27" s="7"/>
      <c r="V27" s="9" t="s">
        <v>23</v>
      </c>
      <c r="W27" s="96">
        <f t="shared" si="1"/>
        <v>-4766.63</v>
      </c>
    </row>
    <row r="28" spans="1:24" ht="15.75" thickBot="1" x14ac:dyDescent="0.3">
      <c r="A28" s="3" t="s">
        <v>24</v>
      </c>
      <c r="B28" s="51">
        <v>4682464.8</v>
      </c>
      <c r="C28" s="25">
        <v>0</v>
      </c>
      <c r="D28" s="26">
        <v>0</v>
      </c>
      <c r="E28" s="27">
        <v>3455</v>
      </c>
      <c r="F28" s="26">
        <v>0</v>
      </c>
      <c r="G28" s="31">
        <v>0</v>
      </c>
      <c r="H28" s="88">
        <f t="shared" si="3"/>
        <v>3455</v>
      </c>
      <c r="I28" s="3" t="s">
        <v>24</v>
      </c>
      <c r="J28" s="36"/>
      <c r="K28" s="37">
        <v>2167.71</v>
      </c>
      <c r="L28" s="38">
        <v>0</v>
      </c>
      <c r="M28" s="37">
        <v>332.75</v>
      </c>
      <c r="N28" s="88">
        <f t="shared" si="5"/>
        <v>2500.46</v>
      </c>
      <c r="O28" s="53">
        <v>0</v>
      </c>
      <c r="P28" s="88">
        <f t="shared" si="4"/>
        <v>4683419.34</v>
      </c>
      <c r="Q28" s="22" t="s">
        <v>24</v>
      </c>
      <c r="R28" s="54">
        <v>1675000</v>
      </c>
      <c r="S28" s="55">
        <v>0</v>
      </c>
      <c r="T28" s="45">
        <f t="shared" si="0"/>
        <v>3008419.34</v>
      </c>
      <c r="U28" s="7"/>
      <c r="V28" s="10" t="s">
        <v>24</v>
      </c>
      <c r="W28" s="97">
        <f t="shared" si="1"/>
        <v>1287.29</v>
      </c>
    </row>
    <row r="29" spans="1:24" s="17" customFormat="1" ht="16.5" thickTop="1" thickBot="1" x14ac:dyDescent="0.3">
      <c r="A29" s="4" t="s">
        <v>43</v>
      </c>
      <c r="B29" s="32">
        <f t="shared" ref="B29:G29" si="6">SUM(B6:B28)</f>
        <v>1027678726.2699999</v>
      </c>
      <c r="C29" s="33">
        <f t="shared" si="6"/>
        <v>928880.32</v>
      </c>
      <c r="D29" s="34">
        <f t="shared" si="6"/>
        <v>4219753.08</v>
      </c>
      <c r="E29" s="34">
        <f t="shared" si="6"/>
        <v>2909140.54</v>
      </c>
      <c r="F29" s="34">
        <f t="shared" si="6"/>
        <v>85730</v>
      </c>
      <c r="G29" s="35">
        <f t="shared" si="6"/>
        <v>0</v>
      </c>
      <c r="H29" s="89">
        <f t="shared" ref="H29" si="7">C29+D29+E29+F29+G29</f>
        <v>8143503.9400000004</v>
      </c>
      <c r="I29" s="4" t="s">
        <v>43</v>
      </c>
      <c r="J29" s="40">
        <f>SUM(J6:J28)</f>
        <v>514087.92000000004</v>
      </c>
      <c r="K29" s="34">
        <f>SUM(K6:K28)</f>
        <v>1695223.6199999999</v>
      </c>
      <c r="L29" s="40">
        <f>SUM(L6:L28)</f>
        <v>3942096.44</v>
      </c>
      <c r="M29" s="41">
        <f>SUM(M6:M28)</f>
        <v>4362390.78</v>
      </c>
      <c r="N29" s="89">
        <f t="shared" ref="N29" si="8">J29+K29+L29+M29</f>
        <v>10513798.760000002</v>
      </c>
      <c r="O29" s="42">
        <f>SUM(O6:O28)</f>
        <v>8043934.0199999996</v>
      </c>
      <c r="P29" s="91">
        <f>SUM(P6:P28)</f>
        <v>1017264497.4299999</v>
      </c>
      <c r="Q29" s="23" t="s">
        <v>43</v>
      </c>
      <c r="R29" s="46">
        <f>SUM(R6:R28)</f>
        <v>561909000</v>
      </c>
      <c r="S29" s="47">
        <f>SUM(S6:S28)</f>
        <v>142043805.87</v>
      </c>
      <c r="T29" s="48">
        <f>SUM(T6:T28)</f>
        <v>313311691.55999994</v>
      </c>
      <c r="U29" s="7"/>
      <c r="V29" s="23" t="s">
        <v>25</v>
      </c>
      <c r="W29" s="98">
        <f>SUM(W6:W28)</f>
        <v>1491573.5599999998</v>
      </c>
      <c r="X29"/>
    </row>
    <row r="30" spans="1:24" x14ac:dyDescent="0.25">
      <c r="A30" s="1"/>
      <c r="B30" s="16"/>
      <c r="C30" s="1"/>
      <c r="D30" s="1"/>
      <c r="E30" s="1"/>
      <c r="F30" s="14"/>
      <c r="G30" s="14"/>
      <c r="H30" s="1"/>
      <c r="J30" s="1"/>
      <c r="K30" s="1"/>
      <c r="L30" s="1"/>
      <c r="M30" s="1"/>
      <c r="N30" s="1"/>
      <c r="O30" s="1"/>
      <c r="P30" s="1"/>
      <c r="Q30" s="7"/>
      <c r="R30" s="7"/>
      <c r="S30" s="7"/>
      <c r="T30" s="7"/>
      <c r="U30" s="7"/>
      <c r="V30" s="1"/>
      <c r="W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J31" s="1"/>
      <c r="K31" s="14"/>
      <c r="L31" s="1"/>
      <c r="M31" s="1"/>
      <c r="N31" s="1"/>
      <c r="O31" s="1"/>
      <c r="P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</row>
    <row r="35" spans="1:16" x14ac:dyDescent="0.25">
      <c r="A35" s="14"/>
    </row>
  </sheetData>
  <mergeCells count="24">
    <mergeCell ref="Q3:Q5"/>
    <mergeCell ref="R3:R5"/>
    <mergeCell ref="S3:S5"/>
    <mergeCell ref="T3:T5"/>
    <mergeCell ref="W3:W5"/>
    <mergeCell ref="V3:V5"/>
    <mergeCell ref="N3:N5"/>
    <mergeCell ref="O3:O5"/>
    <mergeCell ref="P3:P5"/>
    <mergeCell ref="I3:I5"/>
    <mergeCell ref="B3:B5"/>
    <mergeCell ref="A3:A5"/>
    <mergeCell ref="H3:H5"/>
    <mergeCell ref="J4:J5"/>
    <mergeCell ref="K4:K5"/>
    <mergeCell ref="J3:M3"/>
    <mergeCell ref="C4:C5"/>
    <mergeCell ref="D4:D5"/>
    <mergeCell ref="E4:E5"/>
    <mergeCell ref="F4:F5"/>
    <mergeCell ref="G4:G5"/>
    <mergeCell ref="C3:G3"/>
    <mergeCell ref="L4:L5"/>
    <mergeCell ref="M4:M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 differentFirst="1">
    <oddFooter>&amp;C&amp;P/&amp;N</oddFooter>
    <firstHeader>&amp;RPříloha č. 12</firstHeader>
    <firstFooter>&amp;C&amp;P/&amp;N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Šrámková Iveta</dc:creator>
  <cp:lastModifiedBy>Dannhoferová Irena</cp:lastModifiedBy>
  <cp:lastPrinted>2021-05-03T14:26:13Z</cp:lastPrinted>
  <dcterms:created xsi:type="dcterms:W3CDTF">2017-01-10T11:11:46Z</dcterms:created>
  <dcterms:modified xsi:type="dcterms:W3CDTF">2021-05-03T14:27:37Z</dcterms:modified>
</cp:coreProperties>
</file>