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3395" windowHeight="7500"/>
  </bookViews>
  <sheets>
    <sheet name="Upravená tabulka" sheetId="8" r:id="rId1"/>
  </sheets>
  <calcPr calcId="145621"/>
</workbook>
</file>

<file path=xl/calcChain.xml><?xml version="1.0" encoding="utf-8"?>
<calcChain xmlns="http://schemas.openxmlformats.org/spreadsheetml/2006/main">
  <c r="H32" i="8" l="1"/>
  <c r="H31" i="8"/>
  <c r="H21" i="8"/>
  <c r="H20" i="8"/>
  <c r="H19" i="8"/>
  <c r="H16" i="8"/>
  <c r="B10" i="8"/>
  <c r="G10" i="8" s="1"/>
  <c r="K10" i="8" s="1"/>
  <c r="G28" i="8"/>
  <c r="K28" i="8" s="1"/>
  <c r="C65" i="8"/>
  <c r="B32" i="8" s="1"/>
  <c r="I3" i="8" s="1"/>
  <c r="I2" i="8" s="1"/>
  <c r="B65" i="8"/>
  <c r="J32" i="8"/>
  <c r="B31" i="8"/>
  <c r="B30" i="8"/>
  <c r="G30" i="8" s="1"/>
  <c r="K30" i="8" s="1"/>
  <c r="B29" i="8"/>
  <c r="B28" i="8"/>
  <c r="B27" i="8"/>
  <c r="G27" i="8" s="1"/>
  <c r="K27" i="8" s="1"/>
  <c r="B26" i="8"/>
  <c r="G26" i="8" s="1"/>
  <c r="B25" i="8"/>
  <c r="G25" i="8" s="1"/>
  <c r="I25" i="8" s="1"/>
  <c r="B24" i="8"/>
  <c r="G24" i="8" s="1"/>
  <c r="B23" i="8"/>
  <c r="G23" i="8" s="1"/>
  <c r="K23" i="8" s="1"/>
  <c r="B22" i="8"/>
  <c r="G22" i="8" s="1"/>
  <c r="B21" i="8"/>
  <c r="G21" i="8" s="1"/>
  <c r="K21" i="8" s="1"/>
  <c r="B20" i="8"/>
  <c r="G20" i="8" s="1"/>
  <c r="B19" i="8"/>
  <c r="G19" i="8" s="1"/>
  <c r="K19" i="8" s="1"/>
  <c r="B18" i="8"/>
  <c r="G18" i="8" s="1"/>
  <c r="K18" i="8" s="1"/>
  <c r="B17" i="8"/>
  <c r="G17" i="8" s="1"/>
  <c r="K17" i="8" s="1"/>
  <c r="B16" i="8"/>
  <c r="G16" i="8" s="1"/>
  <c r="K16" i="8" s="1"/>
  <c r="B15" i="8"/>
  <c r="G15" i="8" s="1"/>
  <c r="K15" i="8" s="1"/>
  <c r="B14" i="8"/>
  <c r="G14" i="8" s="1"/>
  <c r="K14" i="8" s="1"/>
  <c r="B13" i="8"/>
  <c r="B12" i="8"/>
  <c r="G12" i="8" s="1"/>
  <c r="B11" i="8"/>
  <c r="G11" i="8" s="1"/>
  <c r="K11" i="8" s="1"/>
  <c r="B9" i="8"/>
  <c r="G9" i="8" s="1"/>
  <c r="I4" i="8"/>
  <c r="I24" i="8" l="1"/>
  <c r="K24" i="8"/>
  <c r="G31" i="8"/>
  <c r="K31" i="8" s="1"/>
  <c r="G13" i="8"/>
  <c r="K13" i="8" s="1"/>
  <c r="G29" i="8"/>
  <c r="I29" i="8" s="1"/>
  <c r="I30" i="8"/>
  <c r="I27" i="8"/>
  <c r="K25" i="8"/>
  <c r="K22" i="8"/>
  <c r="K20" i="8"/>
  <c r="I20" i="8"/>
  <c r="I19" i="8"/>
  <c r="I14" i="8"/>
  <c r="I12" i="8"/>
  <c r="K12" i="8"/>
  <c r="K26" i="8"/>
  <c r="I9" i="8"/>
  <c r="K9" i="8"/>
  <c r="K29" i="8" l="1"/>
  <c r="G32" i="8"/>
  <c r="K32" i="8"/>
  <c r="I13" i="8"/>
  <c r="I18" i="8"/>
  <c r="I28" i="8"/>
  <c r="I22" i="8"/>
  <c r="I17" i="8" l="1"/>
  <c r="I11" i="8"/>
  <c r="I16" i="8"/>
  <c r="I10" i="8"/>
  <c r="I31" i="8"/>
  <c r="I21" i="8"/>
  <c r="I15" i="8"/>
  <c r="I23" i="8"/>
  <c r="I26" i="8"/>
  <c r="I32" i="8" l="1"/>
</calcChain>
</file>

<file path=xl/sharedStrings.xml><?xml version="1.0" encoding="utf-8"?>
<sst xmlns="http://schemas.openxmlformats.org/spreadsheetml/2006/main" count="73" uniqueCount="53">
  <si>
    <t>Hošťálkovice</t>
  </si>
  <si>
    <t>Hrabová</t>
  </si>
  <si>
    <t>Krásné Pole</t>
  </si>
  <si>
    <t>Lhotka</t>
  </si>
  <si>
    <t>Martinov</t>
  </si>
  <si>
    <t>Michálkovice</t>
  </si>
  <si>
    <t>Nová Bělá</t>
  </si>
  <si>
    <t>Nová Ves</t>
  </si>
  <si>
    <t>Ostrava-Jih</t>
  </si>
  <si>
    <t>Petřkovice</t>
  </si>
  <si>
    <t>Plesná</t>
  </si>
  <si>
    <t>Poruba</t>
  </si>
  <si>
    <t>Proskovice</t>
  </si>
  <si>
    <t>Pustkovec</t>
  </si>
  <si>
    <t>Slezská Ostrava</t>
  </si>
  <si>
    <t>Stará Bělá</t>
  </si>
  <si>
    <t>Svinov</t>
  </si>
  <si>
    <t>Třebovice</t>
  </si>
  <si>
    <t>Vítkovice</t>
  </si>
  <si>
    <t>Mor.Ostrava a Přívoz</t>
  </si>
  <si>
    <t>Mar.Hory a Hulváky</t>
  </si>
  <si>
    <t>Radvanice a Bart.</t>
  </si>
  <si>
    <t>Polanka nad Odrou</t>
  </si>
  <si>
    <t>celkem</t>
  </si>
  <si>
    <t xml:space="preserve">dotace na žáka </t>
  </si>
  <si>
    <t>Rozdělení neinvestiční neúčelové dotace městským obvodům</t>
  </si>
  <si>
    <t>Městský obvod</t>
  </si>
  <si>
    <t>M. Ostrava a Přívoz</t>
  </si>
  <si>
    <t>Mar. Hory a Hulváky</t>
  </si>
  <si>
    <t>Radvanice a Bartovice</t>
  </si>
  <si>
    <t xml:space="preserve">Polanka nad Odrou </t>
  </si>
  <si>
    <t xml:space="preserve">Celkem </t>
  </si>
  <si>
    <t>Zůstává k rozdělení</t>
  </si>
  <si>
    <t xml:space="preserve"> počet obyvatel</t>
  </si>
  <si>
    <t>rozloha obvodu</t>
  </si>
  <si>
    <t>rozloha komunikací</t>
  </si>
  <si>
    <t>Rozloha městského obvodu v km2</t>
  </si>
  <si>
    <t>Rozloha komunikací v m2</t>
  </si>
  <si>
    <t>tis. Kč</t>
  </si>
  <si>
    <t>v tis. Kč</t>
  </si>
  <si>
    <t>Dotace na 1 žáka</t>
  </si>
  <si>
    <t>Dokrývání MO v roce 2017</t>
  </si>
  <si>
    <t xml:space="preserve">Počty žáků ZŠ a MŠ </t>
  </si>
  <si>
    <t>Výše dotace v roce</t>
  </si>
  <si>
    <t>Počet obyvatel k 1.10.2016</t>
  </si>
  <si>
    <t>Celkem v tis. Kč      (2+3+4)</t>
  </si>
  <si>
    <t xml:space="preserve">CELKEM   (1+5)     </t>
  </si>
  <si>
    <t>rozdíl (6-7) bez dokrytí</t>
  </si>
  <si>
    <t>celkem neúčelová dotace 2017 (6+9)</t>
  </si>
  <si>
    <t xml:space="preserve">CELKEM   </t>
  </si>
  <si>
    <t>z toho:            žáci</t>
  </si>
  <si>
    <t>neúčelová  dotace 2016 bez dokrytí</t>
  </si>
  <si>
    <t>Příloha č.10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</si>
</sst>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lightGray">
        <fgColor rgb="FFFFC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20">
    <xf numFmtId="0" fontId="0" fillId="0" borderId="0" xfId="0"/>
    <xf numFmtId="3" fontId="0" fillId="0" borderId="3" xfId="0" applyNumberFormat="1" applyFont="1" applyBorder="1"/>
    <xf numFmtId="3" fontId="0" fillId="0" borderId="4" xfId="0" applyNumberFormat="1" applyFont="1" applyBorder="1"/>
    <xf numFmtId="3" fontId="0" fillId="0" borderId="5" xfId="0" applyNumberFormat="1" applyFont="1" applyBorder="1"/>
    <xf numFmtId="0" fontId="0" fillId="5" borderId="0" xfId="0" applyFill="1"/>
    <xf numFmtId="0" fontId="0" fillId="5" borderId="0" xfId="0" applyFont="1" applyFill="1"/>
    <xf numFmtId="0" fontId="0" fillId="5" borderId="7" xfId="0" applyFont="1" applyFill="1" applyBorder="1" applyAlignment="1">
      <alignment horizontal="center"/>
    </xf>
    <xf numFmtId="3" fontId="0" fillId="5" borderId="7" xfId="0" applyNumberFormat="1" applyFont="1" applyFill="1" applyBorder="1"/>
    <xf numFmtId="3" fontId="0" fillId="5" borderId="8" xfId="0" applyNumberFormat="1" applyFont="1" applyFill="1" applyBorder="1"/>
    <xf numFmtId="3" fontId="0" fillId="5" borderId="9" xfId="0" applyNumberFormat="1" applyFont="1" applyFill="1" applyBorder="1"/>
    <xf numFmtId="9" fontId="2" fillId="0" borderId="0" xfId="0" applyNumberFormat="1" applyFont="1" applyFill="1" applyBorder="1" applyAlignment="1" applyProtection="1">
      <alignment horizontal="center"/>
    </xf>
    <xf numFmtId="0" fontId="0" fillId="0" borderId="3" xfId="0" applyFont="1" applyBorder="1" applyAlignment="1">
      <alignment horizontal="center"/>
    </xf>
    <xf numFmtId="0" fontId="0" fillId="0" borderId="22" xfId="0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right"/>
    </xf>
    <xf numFmtId="0" fontId="5" fillId="5" borderId="0" xfId="0" applyFont="1" applyFill="1"/>
    <xf numFmtId="0" fontId="11" fillId="5" borderId="0" xfId="0" applyFont="1" applyFill="1"/>
    <xf numFmtId="3" fontId="5" fillId="9" borderId="0" xfId="0" applyNumberFormat="1" applyFont="1" applyFill="1" applyAlignment="1">
      <alignment horizontal="right"/>
    </xf>
    <xf numFmtId="0" fontId="7" fillId="5" borderId="8" xfId="0" quotePrefix="1" applyFont="1" applyFill="1" applyBorder="1" applyAlignment="1" applyProtection="1">
      <alignment horizontal="left"/>
    </xf>
    <xf numFmtId="0" fontId="7" fillId="5" borderId="8" xfId="0" applyFont="1" applyFill="1" applyBorder="1" applyProtection="1"/>
    <xf numFmtId="0" fontId="7" fillId="5" borderId="9" xfId="0" applyFont="1" applyFill="1" applyBorder="1" applyProtection="1"/>
    <xf numFmtId="0" fontId="7" fillId="5" borderId="34" xfId="0" quotePrefix="1" applyFont="1" applyFill="1" applyBorder="1" applyAlignment="1" applyProtection="1">
      <alignment horizontal="left"/>
    </xf>
    <xf numFmtId="4" fontId="1" fillId="4" borderId="23" xfId="0" applyNumberFormat="1" applyFont="1" applyFill="1" applyBorder="1" applyProtection="1"/>
    <xf numFmtId="3" fontId="1" fillId="4" borderId="26" xfId="0" applyNumberFormat="1" applyFont="1" applyFill="1" applyBorder="1" applyProtection="1">
      <protection hidden="1"/>
    </xf>
    <xf numFmtId="4" fontId="0" fillId="0" borderId="35" xfId="0" applyNumberFormat="1" applyFont="1" applyFill="1" applyBorder="1" applyProtection="1">
      <protection locked="0"/>
    </xf>
    <xf numFmtId="3" fontId="0" fillId="0" borderId="35" xfId="0" applyNumberFormat="1" applyFont="1" applyFill="1" applyBorder="1" applyProtection="1">
      <protection locked="0"/>
    </xf>
    <xf numFmtId="4" fontId="0" fillId="0" borderId="36" xfId="0" applyNumberFormat="1" applyFont="1" applyFill="1" applyBorder="1" applyProtection="1">
      <protection locked="0"/>
    </xf>
    <xf numFmtId="3" fontId="0" fillId="0" borderId="36" xfId="0" applyNumberFormat="1" applyFont="1" applyFill="1" applyBorder="1" applyProtection="1">
      <protection locked="0"/>
    </xf>
    <xf numFmtId="0" fontId="9" fillId="6" borderId="10" xfId="0" applyFont="1" applyFill="1" applyBorder="1" applyProtection="1"/>
    <xf numFmtId="4" fontId="0" fillId="0" borderId="38" xfId="0" applyNumberFormat="1" applyFont="1" applyFill="1" applyBorder="1" applyProtection="1">
      <protection locked="0"/>
    </xf>
    <xf numFmtId="3" fontId="0" fillId="0" borderId="38" xfId="0" applyNumberFormat="1" applyFont="1" applyFill="1" applyBorder="1" applyProtection="1">
      <protection locked="0"/>
    </xf>
    <xf numFmtId="0" fontId="7" fillId="5" borderId="42" xfId="0" quotePrefix="1" applyFont="1" applyFill="1" applyBorder="1" applyAlignment="1" applyProtection="1">
      <alignment horizontal="left"/>
    </xf>
    <xf numFmtId="0" fontId="7" fillId="5" borderId="43" xfId="0" applyFont="1" applyFill="1" applyBorder="1" applyProtection="1"/>
    <xf numFmtId="0" fontId="7" fillId="5" borderId="43" xfId="0" quotePrefix="1" applyFont="1" applyFill="1" applyBorder="1" applyAlignment="1" applyProtection="1">
      <alignment horizontal="left"/>
    </xf>
    <xf numFmtId="0" fontId="7" fillId="5" borderId="44" xfId="0" applyFont="1" applyFill="1" applyBorder="1" applyProtection="1"/>
    <xf numFmtId="0" fontId="0" fillId="0" borderId="45" xfId="0" applyFont="1" applyBorder="1" applyAlignment="1">
      <alignment horizontal="center" wrapText="1"/>
    </xf>
    <xf numFmtId="0" fontId="0" fillId="0" borderId="46" xfId="0" applyFont="1" applyBorder="1" applyAlignment="1">
      <alignment horizontal="center" vertical="center" wrapText="1"/>
    </xf>
    <xf numFmtId="0" fontId="0" fillId="5" borderId="10" xfId="0" applyFont="1" applyFill="1" applyBorder="1" applyAlignment="1">
      <alignment horizontal="center" vertical="center" wrapText="1"/>
    </xf>
    <xf numFmtId="0" fontId="13" fillId="5" borderId="0" xfId="0" applyFont="1" applyFill="1"/>
    <xf numFmtId="0" fontId="4" fillId="5" borderId="0" xfId="0" applyFont="1" applyFill="1" applyAlignment="1">
      <alignment horizontal="right"/>
    </xf>
    <xf numFmtId="3" fontId="0" fillId="5" borderId="0" xfId="0" applyNumberFormat="1" applyFill="1"/>
    <xf numFmtId="3" fontId="0" fillId="0" borderId="36" xfId="0" applyNumberFormat="1" applyBorder="1"/>
    <xf numFmtId="3" fontId="0" fillId="0" borderId="35" xfId="0" applyNumberFormat="1" applyBorder="1"/>
    <xf numFmtId="0" fontId="0" fillId="10" borderId="7" xfId="0" applyFont="1" applyFill="1" applyBorder="1" applyAlignment="1">
      <alignment horizontal="center"/>
    </xf>
    <xf numFmtId="0" fontId="0" fillId="10" borderId="10" xfId="0" applyFont="1" applyFill="1" applyBorder="1" applyAlignment="1">
      <alignment horizontal="center" vertical="center" wrapText="1"/>
    </xf>
    <xf numFmtId="3" fontId="0" fillId="10" borderId="9" xfId="0" applyNumberFormat="1" applyFont="1" applyFill="1" applyBorder="1"/>
    <xf numFmtId="3" fontId="0" fillId="5" borderId="47" xfId="0" applyNumberFormat="1" applyFill="1" applyBorder="1"/>
    <xf numFmtId="3" fontId="0" fillId="5" borderId="48" xfId="0" applyNumberFormat="1" applyFill="1" applyBorder="1"/>
    <xf numFmtId="3" fontId="0" fillId="5" borderId="49" xfId="0" applyNumberFormat="1" applyFill="1" applyBorder="1"/>
    <xf numFmtId="3" fontId="0" fillId="0" borderId="38" xfId="0" applyNumberFormat="1" applyBorder="1"/>
    <xf numFmtId="0" fontId="0" fillId="5" borderId="51" xfId="0" applyFont="1" applyFill="1" applyBorder="1" applyAlignment="1">
      <alignment horizontal="center"/>
    </xf>
    <xf numFmtId="0" fontId="0" fillId="5" borderId="50" xfId="0" applyFont="1" applyFill="1" applyBorder="1" applyAlignment="1">
      <alignment horizontal="center" vertical="center" wrapText="1"/>
    </xf>
    <xf numFmtId="3" fontId="0" fillId="10" borderId="34" xfId="0" applyNumberFormat="1" applyFont="1" applyFill="1" applyBorder="1"/>
    <xf numFmtId="3" fontId="4" fillId="5" borderId="0" xfId="0" applyNumberFormat="1" applyFont="1" applyFill="1" applyAlignment="1">
      <alignment horizontal="right"/>
    </xf>
    <xf numFmtId="3" fontId="0" fillId="5" borderId="24" xfId="0" applyNumberFormat="1" applyFont="1" applyFill="1" applyBorder="1"/>
    <xf numFmtId="3" fontId="0" fillId="5" borderId="25" xfId="0" applyNumberFormat="1" applyFont="1" applyFill="1" applyBorder="1"/>
    <xf numFmtId="0" fontId="1" fillId="0" borderId="10" xfId="0" applyFont="1" applyBorder="1"/>
    <xf numFmtId="3" fontId="1" fillId="0" borderId="2" xfId="0" applyNumberFormat="1" applyFont="1" applyBorder="1"/>
    <xf numFmtId="3" fontId="1" fillId="5" borderId="6" xfId="0" applyNumberFormat="1" applyFont="1" applyFill="1" applyBorder="1"/>
    <xf numFmtId="3" fontId="1" fillId="5" borderId="50" xfId="0" applyNumberFormat="1" applyFont="1" applyFill="1" applyBorder="1"/>
    <xf numFmtId="3" fontId="1" fillId="11" borderId="10" xfId="0" applyNumberFormat="1" applyFont="1" applyFill="1" applyBorder="1"/>
    <xf numFmtId="3" fontId="1" fillId="5" borderId="10" xfId="0" applyNumberFormat="1" applyFont="1" applyFill="1" applyBorder="1"/>
    <xf numFmtId="3" fontId="1" fillId="10" borderId="10" xfId="0" applyNumberFormat="1" applyFont="1" applyFill="1" applyBorder="1"/>
    <xf numFmtId="3" fontId="1" fillId="3" borderId="1" xfId="0" applyNumberFormat="1" applyFont="1" applyFill="1" applyBorder="1" applyProtection="1">
      <protection hidden="1"/>
    </xf>
    <xf numFmtId="3" fontId="1" fillId="3" borderId="2" xfId="0" applyNumberFormat="1" applyFont="1" applyFill="1" applyBorder="1" applyProtection="1">
      <protection hidden="1"/>
    </xf>
    <xf numFmtId="3" fontId="1" fillId="3" borderId="15" xfId="0" applyNumberFormat="1" applyFont="1" applyFill="1" applyBorder="1" applyProtection="1">
      <protection hidden="1"/>
    </xf>
    <xf numFmtId="0" fontId="4" fillId="5" borderId="0" xfId="0" applyFont="1" applyFill="1" applyAlignment="1">
      <alignment horizontal="center"/>
    </xf>
    <xf numFmtId="3" fontId="11" fillId="4" borderId="15" xfId="0" applyNumberFormat="1" applyFont="1" applyFill="1" applyBorder="1"/>
    <xf numFmtId="3" fontId="11" fillId="5" borderId="0" xfId="0" applyNumberFormat="1" applyFont="1" applyFill="1"/>
    <xf numFmtId="3" fontId="1" fillId="3" borderId="31" xfId="0" applyNumberFormat="1" applyFont="1" applyFill="1" applyBorder="1" applyProtection="1">
      <protection hidden="1"/>
    </xf>
    <xf numFmtId="0" fontId="5" fillId="5" borderId="0" xfId="0" applyFont="1" applyFill="1" applyAlignment="1"/>
    <xf numFmtId="0" fontId="0" fillId="5" borderId="0" xfId="0" applyFill="1" applyAlignment="1">
      <alignment horizontal="center"/>
    </xf>
    <xf numFmtId="10" fontId="0" fillId="5" borderId="0" xfId="0" applyNumberFormat="1" applyFill="1"/>
    <xf numFmtId="3" fontId="5" fillId="5" borderId="0" xfId="0" applyNumberFormat="1" applyFont="1" applyFill="1" applyAlignment="1">
      <alignment horizontal="right"/>
    </xf>
    <xf numFmtId="3" fontId="8" fillId="3" borderId="32" xfId="0" applyNumberFormat="1" applyFont="1" applyFill="1" applyBorder="1" applyProtection="1">
      <protection hidden="1"/>
    </xf>
    <xf numFmtId="3" fontId="8" fillId="3" borderId="16" xfId="0" applyNumberFormat="1" applyFont="1" applyFill="1" applyBorder="1" applyProtection="1">
      <protection hidden="1"/>
    </xf>
    <xf numFmtId="3" fontId="8" fillId="3" borderId="17" xfId="0" applyNumberFormat="1" applyFont="1" applyFill="1" applyBorder="1" applyProtection="1">
      <protection hidden="1"/>
    </xf>
    <xf numFmtId="3" fontId="8" fillId="3" borderId="27" xfId="0" applyNumberFormat="1" applyFont="1" applyFill="1" applyBorder="1" applyProtection="1">
      <protection hidden="1"/>
    </xf>
    <xf numFmtId="3" fontId="8" fillId="3" borderId="18" xfId="0" applyNumberFormat="1" applyFont="1" applyFill="1" applyBorder="1" applyProtection="1">
      <protection hidden="1"/>
    </xf>
    <xf numFmtId="3" fontId="8" fillId="3" borderId="19" xfId="0" applyNumberFormat="1" applyFont="1" applyFill="1" applyBorder="1" applyProtection="1">
      <protection hidden="1"/>
    </xf>
    <xf numFmtId="3" fontId="8" fillId="3" borderId="52" xfId="0" applyNumberFormat="1" applyFont="1" applyFill="1" applyBorder="1" applyProtection="1">
      <protection hidden="1"/>
    </xf>
    <xf numFmtId="3" fontId="8" fillId="3" borderId="20" xfId="0" applyNumberFormat="1" applyFont="1" applyFill="1" applyBorder="1" applyProtection="1">
      <protection hidden="1"/>
    </xf>
    <xf numFmtId="3" fontId="8" fillId="3" borderId="21" xfId="0" applyNumberFormat="1" applyFont="1" applyFill="1" applyBorder="1" applyProtection="1">
      <protection hidden="1"/>
    </xf>
    <xf numFmtId="3" fontId="1" fillId="3" borderId="33" xfId="0" applyNumberFormat="1" applyFont="1" applyFill="1" applyBorder="1" applyProtection="1">
      <protection hidden="1"/>
    </xf>
    <xf numFmtId="0" fontId="0" fillId="0" borderId="10" xfId="0" applyFont="1" applyBorder="1" applyAlignment="1">
      <alignment horizontal="center" vertical="center" wrapText="1"/>
    </xf>
    <xf numFmtId="0" fontId="11" fillId="5" borderId="0" xfId="0" applyFont="1" applyFill="1" applyAlignment="1">
      <alignment horizontal="right" vertical="center"/>
    </xf>
    <xf numFmtId="0" fontId="3" fillId="5" borderId="0" xfId="0" applyFont="1" applyFill="1" applyAlignment="1">
      <alignment horizontal="right"/>
    </xf>
    <xf numFmtId="3" fontId="4" fillId="7" borderId="0" xfId="0" applyNumberFormat="1" applyFont="1" applyFill="1" applyAlignment="1">
      <alignment horizontal="right"/>
    </xf>
    <xf numFmtId="9" fontId="2" fillId="2" borderId="14" xfId="0" applyNumberFormat="1" applyFont="1" applyFill="1" applyBorder="1" applyAlignment="1" applyProtection="1">
      <alignment horizontal="center" vertical="center" wrapText="1"/>
    </xf>
    <xf numFmtId="9" fontId="2" fillId="2" borderId="30" xfId="0" applyNumberFormat="1" applyFont="1" applyFill="1" applyBorder="1" applyAlignment="1" applyProtection="1">
      <alignment horizontal="center" vertical="center" wrapText="1"/>
    </xf>
    <xf numFmtId="9" fontId="2" fillId="2" borderId="55" xfId="0" applyNumberFormat="1" applyFont="1" applyFill="1" applyBorder="1" applyAlignment="1" applyProtection="1">
      <alignment horizontal="center" vertical="center" wrapText="1"/>
    </xf>
    <xf numFmtId="0" fontId="0" fillId="5" borderId="53" xfId="0" applyFill="1" applyBorder="1" applyAlignment="1">
      <alignment horizontal="center"/>
    </xf>
    <xf numFmtId="0" fontId="0" fillId="5" borderId="56" xfId="0" applyFill="1" applyBorder="1" applyAlignment="1">
      <alignment horizontal="center"/>
    </xf>
    <xf numFmtId="0" fontId="0" fillId="5" borderId="54" xfId="0" applyFill="1" applyBorder="1" applyAlignment="1">
      <alignment horizontal="center"/>
    </xf>
    <xf numFmtId="3" fontId="0" fillId="5" borderId="34" xfId="0" applyNumberFormat="1" applyFont="1" applyFill="1" applyBorder="1"/>
    <xf numFmtId="3" fontId="0" fillId="5" borderId="0" xfId="0" applyNumberFormat="1" applyFill="1" applyBorder="1"/>
    <xf numFmtId="3" fontId="14" fillId="5" borderId="0" xfId="0" applyNumberFormat="1" applyFont="1" applyFill="1" applyBorder="1"/>
    <xf numFmtId="3" fontId="11" fillId="4" borderId="2" xfId="0" applyNumberFormat="1" applyFont="1" applyFill="1" applyBorder="1"/>
    <xf numFmtId="3" fontId="0" fillId="0" borderId="37" xfId="0" applyNumberFormat="1" applyBorder="1"/>
    <xf numFmtId="3" fontId="0" fillId="0" borderId="39" xfId="0" applyNumberFormat="1" applyBorder="1"/>
    <xf numFmtId="3" fontId="8" fillId="5" borderId="34" xfId="0" applyNumberFormat="1" applyFont="1" applyFill="1" applyBorder="1"/>
    <xf numFmtId="3" fontId="8" fillId="5" borderId="8" xfId="0" applyNumberFormat="1" applyFont="1" applyFill="1" applyBorder="1"/>
    <xf numFmtId="9" fontId="2" fillId="2" borderId="29" xfId="0" applyNumberFormat="1" applyFont="1" applyFill="1" applyBorder="1" applyAlignment="1" applyProtection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9" fontId="2" fillId="2" borderId="12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2" fillId="2" borderId="11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9" fontId="2" fillId="2" borderId="28" xfId="0" applyNumberFormat="1" applyFont="1" applyFill="1" applyBorder="1" applyAlignment="1" applyProtection="1">
      <alignment horizontal="center" vertical="center" wrapText="1"/>
    </xf>
    <xf numFmtId="0" fontId="6" fillId="8" borderId="13" xfId="0" applyFont="1" applyFill="1" applyBorder="1" applyAlignment="1" applyProtection="1">
      <alignment horizontal="center" vertical="center" wrapText="1"/>
    </xf>
    <xf numFmtId="0" fontId="0" fillId="8" borderId="55" xfId="0" applyFill="1" applyBorder="1" applyAlignment="1">
      <alignment horizontal="center" vertical="center" wrapText="1"/>
    </xf>
    <xf numFmtId="0" fontId="12" fillId="8" borderId="24" xfId="0" applyFont="1" applyFill="1" applyBorder="1" applyAlignment="1" applyProtection="1">
      <alignment horizontal="center" vertical="center" wrapText="1"/>
    </xf>
    <xf numFmtId="0" fontId="4" fillId="8" borderId="25" xfId="0" applyFont="1" applyFill="1" applyBorder="1" applyAlignment="1">
      <alignment horizontal="center" vertical="center" wrapText="1"/>
    </xf>
    <xf numFmtId="0" fontId="4" fillId="8" borderId="40" xfId="0" applyFont="1" applyFill="1" applyBorder="1" applyAlignment="1">
      <alignment horizontal="center" vertical="center" wrapText="1"/>
    </xf>
    <xf numFmtId="0" fontId="6" fillId="8" borderId="11" xfId="0" applyFont="1" applyFill="1" applyBorder="1" applyAlignment="1" applyProtection="1">
      <alignment horizontal="center" vertical="center" wrapText="1"/>
    </xf>
    <xf numFmtId="0" fontId="0" fillId="8" borderId="30" xfId="0" applyFill="1" applyBorder="1" applyAlignment="1">
      <alignment horizontal="center" vertical="center" wrapText="1"/>
    </xf>
    <xf numFmtId="0" fontId="0" fillId="8" borderId="41" xfId="0" applyFill="1" applyBorder="1" applyAlignment="1">
      <alignment horizontal="center" vertical="center" wrapText="1"/>
    </xf>
    <xf numFmtId="0" fontId="0" fillId="5" borderId="0" xfId="0" applyFill="1" applyAlignment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1"/>
  <sheetViews>
    <sheetView tabSelected="1" workbookViewId="0">
      <selection activeCell="L5" sqref="L5"/>
    </sheetView>
  </sheetViews>
  <sheetFormatPr defaultRowHeight="15" x14ac:dyDescent="0.25"/>
  <cols>
    <col min="1" max="1" width="18.7109375" customWidth="1"/>
    <col min="2" max="2" width="11.7109375" customWidth="1"/>
    <col min="3" max="6" width="12.28515625" customWidth="1"/>
    <col min="7" max="7" width="11.7109375" customWidth="1"/>
    <col min="8" max="8" width="13" style="4" customWidth="1"/>
    <col min="9" max="9" width="12" customWidth="1"/>
    <col min="10" max="10" width="11.42578125" customWidth="1"/>
    <col min="11" max="11" width="10.42578125" bestFit="1" customWidth="1"/>
    <col min="12" max="12" width="10" style="4" bestFit="1" customWidth="1"/>
    <col min="13" max="15" width="9.140625" style="4"/>
    <col min="16" max="16" width="11" style="4" bestFit="1" customWidth="1"/>
    <col min="17" max="17" width="10" style="4" bestFit="1" customWidth="1"/>
    <col min="18" max="38" width="9.140625" style="4"/>
  </cols>
  <sheetData>
    <row r="1" spans="1:11" ht="21" x14ac:dyDescent="0.35">
      <c r="A1" s="37" t="s">
        <v>25</v>
      </c>
      <c r="B1" s="4"/>
      <c r="C1" s="4"/>
      <c r="D1" s="4"/>
      <c r="E1" s="4"/>
      <c r="F1" s="4"/>
      <c r="G1" s="69" t="s">
        <v>43</v>
      </c>
      <c r="H1" s="119"/>
      <c r="I1" s="70">
        <v>2017</v>
      </c>
      <c r="J1" s="70"/>
      <c r="K1" s="71" t="s">
        <v>52</v>
      </c>
    </row>
    <row r="2" spans="1:11" ht="18.75" x14ac:dyDescent="0.3">
      <c r="A2" s="4"/>
      <c r="B2" s="4"/>
      <c r="C2" s="4"/>
      <c r="D2" s="4"/>
      <c r="E2" s="4"/>
      <c r="F2" s="4"/>
      <c r="G2" s="4" t="s">
        <v>49</v>
      </c>
      <c r="H2" s="85"/>
      <c r="I2" s="86">
        <f>(I4+I3)</f>
        <v>738644.15969999996</v>
      </c>
      <c r="J2" s="72"/>
      <c r="K2" s="72"/>
    </row>
    <row r="3" spans="1:11" ht="15.75" x14ac:dyDescent="0.25">
      <c r="A3" s="4"/>
      <c r="B3" s="4"/>
      <c r="C3" s="4"/>
      <c r="D3" s="4"/>
      <c r="E3" s="4"/>
      <c r="F3" s="4"/>
      <c r="G3" s="14" t="s">
        <v>50</v>
      </c>
      <c r="I3" s="16">
        <f>B32</f>
        <v>263066.40000000002</v>
      </c>
      <c r="J3" s="72"/>
      <c r="K3" s="39"/>
    </row>
    <row r="4" spans="1:11" ht="16.5" thickBot="1" x14ac:dyDescent="0.3">
      <c r="A4" s="4"/>
      <c r="B4" s="4"/>
      <c r="C4" s="4"/>
      <c r="D4" s="4"/>
      <c r="E4" s="4"/>
      <c r="F4" s="4"/>
      <c r="G4" s="4" t="s">
        <v>32</v>
      </c>
      <c r="I4" s="52">
        <f>458919*1.0363</f>
        <v>475577.7597</v>
      </c>
      <c r="J4" s="39"/>
      <c r="K4" s="4"/>
    </row>
    <row r="5" spans="1:11" ht="16.149999999999999" thickBot="1" x14ac:dyDescent="0.35">
      <c r="A5" s="4"/>
      <c r="B5" s="4"/>
      <c r="C5" s="90">
        <v>2</v>
      </c>
      <c r="D5" s="90">
        <v>3</v>
      </c>
      <c r="E5" s="91">
        <v>4</v>
      </c>
      <c r="F5" s="92">
        <v>5</v>
      </c>
      <c r="G5" s="4"/>
      <c r="I5" s="13"/>
      <c r="J5" s="4"/>
      <c r="K5" s="4"/>
    </row>
    <row r="6" spans="1:11" ht="16.5" thickBot="1" x14ac:dyDescent="0.3">
      <c r="A6" s="5"/>
      <c r="B6" s="5"/>
      <c r="C6" s="87">
        <v>0.55000000000000004</v>
      </c>
      <c r="D6" s="88">
        <v>0.15</v>
      </c>
      <c r="E6" s="89">
        <v>0.3</v>
      </c>
      <c r="F6" s="101" t="s">
        <v>45</v>
      </c>
      <c r="G6" s="10"/>
      <c r="H6" s="5"/>
      <c r="I6" s="5"/>
      <c r="J6" s="4"/>
      <c r="K6" s="38" t="s">
        <v>39</v>
      </c>
    </row>
    <row r="7" spans="1:11" x14ac:dyDescent="0.25">
      <c r="A7" s="104" t="s">
        <v>26</v>
      </c>
      <c r="B7" s="34">
        <v>1</v>
      </c>
      <c r="C7" s="106" t="s">
        <v>33</v>
      </c>
      <c r="D7" s="108" t="s">
        <v>34</v>
      </c>
      <c r="E7" s="110" t="s">
        <v>35</v>
      </c>
      <c r="F7" s="102"/>
      <c r="G7" s="6">
        <v>6</v>
      </c>
      <c r="H7" s="11">
        <v>7</v>
      </c>
      <c r="I7" s="6">
        <v>8</v>
      </c>
      <c r="J7" s="49">
        <v>9</v>
      </c>
      <c r="K7" s="42">
        <v>10</v>
      </c>
    </row>
    <row r="8" spans="1:11" ht="60.75" thickBot="1" x14ac:dyDescent="0.3">
      <c r="A8" s="105"/>
      <c r="B8" s="35" t="s">
        <v>24</v>
      </c>
      <c r="C8" s="107"/>
      <c r="D8" s="109"/>
      <c r="E8" s="103"/>
      <c r="F8" s="103"/>
      <c r="G8" s="83" t="s">
        <v>46</v>
      </c>
      <c r="H8" s="12" t="s">
        <v>51</v>
      </c>
      <c r="I8" s="36" t="s">
        <v>47</v>
      </c>
      <c r="J8" s="50" t="s">
        <v>41</v>
      </c>
      <c r="K8" s="43" t="s">
        <v>48</v>
      </c>
    </row>
    <row r="9" spans="1:11" x14ac:dyDescent="0.25">
      <c r="A9" s="20" t="s">
        <v>19</v>
      </c>
      <c r="B9" s="40">
        <f>C42*C36</f>
        <v>40595.4</v>
      </c>
      <c r="C9" s="73">
        <v>33515.012837806229</v>
      </c>
      <c r="D9" s="74">
        <v>4408.800965150539</v>
      </c>
      <c r="E9" s="75">
        <v>21227.450871120396</v>
      </c>
      <c r="F9" s="68">
        <v>59151.264674077167</v>
      </c>
      <c r="G9" s="7">
        <f>(B9+F9)-1</f>
        <v>99745.664674077168</v>
      </c>
      <c r="H9" s="1">
        <v>90781</v>
      </c>
      <c r="I9" s="53">
        <f>G9-H9</f>
        <v>8964.6646740771685</v>
      </c>
      <c r="J9" s="45"/>
      <c r="K9" s="51">
        <f>G9+J9</f>
        <v>99745.664674077168</v>
      </c>
    </row>
    <row r="10" spans="1:11" x14ac:dyDescent="0.25">
      <c r="A10" s="18" t="s">
        <v>14</v>
      </c>
      <c r="B10" s="41">
        <f>(C43*C36)</f>
        <v>15150.6</v>
      </c>
      <c r="C10" s="76">
        <v>18717.35658014927</v>
      </c>
      <c r="D10" s="77">
        <v>13899.044734545581</v>
      </c>
      <c r="E10" s="78">
        <v>16791.492326068572</v>
      </c>
      <c r="F10" s="68">
        <v>49406.893640763417</v>
      </c>
      <c r="G10" s="99">
        <f>(B10+F10)+1</f>
        <v>64558.493640763416</v>
      </c>
      <c r="H10" s="2">
        <v>60058</v>
      </c>
      <c r="I10" s="8">
        <f t="shared" ref="I10:I31" si="0">SUM(G10-H10)</f>
        <v>4500.4936407634159</v>
      </c>
      <c r="J10" s="46"/>
      <c r="K10" s="51">
        <f t="shared" ref="K10:K31" si="1">G10+J10</f>
        <v>64558.493640763416</v>
      </c>
    </row>
    <row r="11" spans="1:11" ht="14.45" x14ac:dyDescent="0.3">
      <c r="A11" s="18" t="s">
        <v>8</v>
      </c>
      <c r="B11" s="41">
        <f>C44*C36</f>
        <v>91673.1</v>
      </c>
      <c r="C11" s="76">
        <v>92630.934050577154</v>
      </c>
      <c r="D11" s="77">
        <v>5434.4132742641086</v>
      </c>
      <c r="E11" s="78">
        <v>35599.689219850843</v>
      </c>
      <c r="F11" s="68">
        <v>133665.03654469212</v>
      </c>
      <c r="G11" s="100">
        <f t="shared" ref="G11:G30" si="2">B11+F11</f>
        <v>225338.13654469213</v>
      </c>
      <c r="H11" s="2">
        <v>204427</v>
      </c>
      <c r="I11" s="54">
        <f t="shared" si="0"/>
        <v>20911.136544692126</v>
      </c>
      <c r="J11" s="46"/>
      <c r="K11" s="51">
        <f t="shared" si="1"/>
        <v>225338.13654469213</v>
      </c>
    </row>
    <row r="12" spans="1:11" ht="14.45" x14ac:dyDescent="0.3">
      <c r="A12" s="18" t="s">
        <v>11</v>
      </c>
      <c r="B12" s="41">
        <f>C45*C36</f>
        <v>64689.3</v>
      </c>
      <c r="C12" s="76">
        <v>58580.493797798386</v>
      </c>
      <c r="D12" s="77">
        <v>4388.8215045833913</v>
      </c>
      <c r="E12" s="78">
        <v>20288.137202221329</v>
      </c>
      <c r="F12" s="68">
        <v>83257.452504603105</v>
      </c>
      <c r="G12" s="99">
        <f>(B12+F12)-1</f>
        <v>147945.75250460312</v>
      </c>
      <c r="H12" s="2">
        <v>133285</v>
      </c>
      <c r="I12" s="8">
        <f>SUM(G12-H12)</f>
        <v>14660.752504603122</v>
      </c>
      <c r="J12" s="46"/>
      <c r="K12" s="51">
        <f t="shared" si="1"/>
        <v>147945.75250460312</v>
      </c>
    </row>
    <row r="13" spans="1:11" x14ac:dyDescent="0.25">
      <c r="A13" s="18" t="s">
        <v>6</v>
      </c>
      <c r="B13" s="41">
        <f>C46*C36</f>
        <v>1325.25</v>
      </c>
      <c r="C13" s="76">
        <v>1773.9906626021452</v>
      </c>
      <c r="D13" s="77">
        <v>2390.8754478686456</v>
      </c>
      <c r="E13" s="78">
        <v>1018.5826360597074</v>
      </c>
      <c r="F13" s="68">
        <v>5184.4487465304983</v>
      </c>
      <c r="G13" s="100">
        <f>(B13+F13)-1</f>
        <v>6508.6987465304983</v>
      </c>
      <c r="H13" s="2">
        <v>5981</v>
      </c>
      <c r="I13" s="8">
        <f t="shared" si="0"/>
        <v>527.69874653049828</v>
      </c>
      <c r="J13" s="46"/>
      <c r="K13" s="51">
        <f t="shared" si="1"/>
        <v>6508.6987465304983</v>
      </c>
    </row>
    <row r="14" spans="1:11" x14ac:dyDescent="0.25">
      <c r="A14" s="18" t="s">
        <v>18</v>
      </c>
      <c r="B14" s="41">
        <f>C47*C36</f>
        <v>4830.75</v>
      </c>
      <c r="C14" s="76">
        <v>6841.2496328964517</v>
      </c>
      <c r="D14" s="77">
        <v>2154.4518311574006</v>
      </c>
      <c r="E14" s="78">
        <v>6364.6374882730252</v>
      </c>
      <c r="F14" s="68">
        <v>15360.338952326878</v>
      </c>
      <c r="G14" s="100">
        <f t="shared" si="2"/>
        <v>20191.088952326878</v>
      </c>
      <c r="H14" s="2">
        <v>18616</v>
      </c>
      <c r="I14" s="8">
        <f>SUM(G14-H14)</f>
        <v>1575.0889523268779</v>
      </c>
      <c r="J14" s="46"/>
      <c r="K14" s="51">
        <f t="shared" si="1"/>
        <v>20191.088952326878</v>
      </c>
    </row>
    <row r="15" spans="1:11" x14ac:dyDescent="0.25">
      <c r="A15" s="18" t="s">
        <v>15</v>
      </c>
      <c r="B15" s="41">
        <f>C48*C36</f>
        <v>5001.75</v>
      </c>
      <c r="C15" s="76">
        <v>3683.8882709439777</v>
      </c>
      <c r="D15" s="77">
        <v>4638.5647616727347</v>
      </c>
      <c r="E15" s="78">
        <v>2988.4321979712772</v>
      </c>
      <c r="F15" s="68">
        <v>11310.885230587988</v>
      </c>
      <c r="G15" s="100">
        <f t="shared" si="2"/>
        <v>16312.635230587988</v>
      </c>
      <c r="H15" s="2">
        <v>14898</v>
      </c>
      <c r="I15" s="8">
        <f t="shared" si="0"/>
        <v>1414.6352305879882</v>
      </c>
      <c r="J15" s="46"/>
      <c r="K15" s="51">
        <f t="shared" si="1"/>
        <v>16312.635230587988</v>
      </c>
    </row>
    <row r="16" spans="1:11" ht="14.45" x14ac:dyDescent="0.3">
      <c r="A16" s="18" t="s">
        <v>13</v>
      </c>
      <c r="B16" s="41">
        <f>C49*C36</f>
        <v>0</v>
      </c>
      <c r="C16" s="76">
        <v>1154.759015788205</v>
      </c>
      <c r="D16" s="77">
        <v>356.30038011412967</v>
      </c>
      <c r="E16" s="78">
        <v>1214.3368786238168</v>
      </c>
      <c r="F16" s="68">
        <v>2725.3962745261515</v>
      </c>
      <c r="G16" s="100">
        <f t="shared" si="2"/>
        <v>2725.3962745261515</v>
      </c>
      <c r="H16" s="2">
        <f>3014-400</f>
        <v>2614</v>
      </c>
      <c r="I16" s="8">
        <f t="shared" si="0"/>
        <v>111.3962745261515</v>
      </c>
      <c r="J16" s="46">
        <v>400</v>
      </c>
      <c r="K16" s="51">
        <f t="shared" si="1"/>
        <v>3125.3962745261515</v>
      </c>
    </row>
    <row r="17" spans="1:11" x14ac:dyDescent="0.25">
      <c r="A17" s="18" t="s">
        <v>20</v>
      </c>
      <c r="B17" s="41">
        <f>C50*C36</f>
        <v>7053.7500000000009</v>
      </c>
      <c r="C17" s="76">
        <v>10666.445125569773</v>
      </c>
      <c r="D17" s="77">
        <v>2448.4839194755632</v>
      </c>
      <c r="E17" s="78">
        <v>7421.3211308697655</v>
      </c>
      <c r="F17" s="68">
        <v>20535.250175915102</v>
      </c>
      <c r="G17" s="100">
        <f t="shared" si="2"/>
        <v>27589.000175915102</v>
      </c>
      <c r="H17" s="2">
        <v>25509</v>
      </c>
      <c r="I17" s="8">
        <f t="shared" si="0"/>
        <v>2080.0001759151019</v>
      </c>
      <c r="J17" s="46"/>
      <c r="K17" s="51">
        <f t="shared" si="1"/>
        <v>27589.000175915102</v>
      </c>
    </row>
    <row r="18" spans="1:11" x14ac:dyDescent="0.25">
      <c r="A18" s="18" t="s">
        <v>9</v>
      </c>
      <c r="B18" s="41">
        <f>C51*C36</f>
        <v>4086.9000000000005</v>
      </c>
      <c r="C18" s="76">
        <v>2817.1439746041169</v>
      </c>
      <c r="D18" s="77">
        <v>1298.6649368645847</v>
      </c>
      <c r="E18" s="78">
        <v>1716.94380954191</v>
      </c>
      <c r="F18" s="68">
        <v>5832.7527210106118</v>
      </c>
      <c r="G18" s="100">
        <f t="shared" si="2"/>
        <v>9919.6527210106124</v>
      </c>
      <c r="H18" s="2">
        <v>8925</v>
      </c>
      <c r="I18" s="8">
        <f t="shared" si="0"/>
        <v>994.65272101061237</v>
      </c>
      <c r="J18" s="46"/>
      <c r="K18" s="51">
        <f t="shared" si="1"/>
        <v>9919.6527210106124</v>
      </c>
    </row>
    <row r="19" spans="1:11" x14ac:dyDescent="0.25">
      <c r="A19" s="18" t="s">
        <v>3</v>
      </c>
      <c r="B19" s="41">
        <f>C52*C36</f>
        <v>1120.0500000000002</v>
      </c>
      <c r="C19" s="76">
        <v>1212.361959677874</v>
      </c>
      <c r="D19" s="77">
        <v>712.60076022825933</v>
      </c>
      <c r="E19" s="78">
        <v>727.96907639488211</v>
      </c>
      <c r="F19" s="68">
        <v>2652.9317963010153</v>
      </c>
      <c r="G19" s="100">
        <f t="shared" si="2"/>
        <v>3772.9817963010155</v>
      </c>
      <c r="H19" s="2">
        <f>5490-2100</f>
        <v>3390</v>
      </c>
      <c r="I19" s="8">
        <f>SUM(G19-H19)</f>
        <v>382.98179630101549</v>
      </c>
      <c r="J19" s="46">
        <v>2100</v>
      </c>
      <c r="K19" s="51">
        <f t="shared" si="1"/>
        <v>5872.9817963010155</v>
      </c>
    </row>
    <row r="20" spans="1:11" x14ac:dyDescent="0.25">
      <c r="A20" s="18" t="s">
        <v>0</v>
      </c>
      <c r="B20" s="41">
        <f>C53*C36</f>
        <v>1607.4</v>
      </c>
      <c r="C20" s="76">
        <v>1476.9754831710402</v>
      </c>
      <c r="D20" s="77">
        <v>1764.8523500980252</v>
      </c>
      <c r="E20" s="78">
        <v>1474.7527365131602</v>
      </c>
      <c r="F20" s="68">
        <v>4716.5805697822252</v>
      </c>
      <c r="G20" s="100">
        <f t="shared" si="2"/>
        <v>6323.9805697822248</v>
      </c>
      <c r="H20" s="2">
        <f>7821-1900</f>
        <v>5921</v>
      </c>
      <c r="I20" s="8">
        <f>SUM(G20-H20)</f>
        <v>402.98056978222485</v>
      </c>
      <c r="J20" s="46">
        <v>1900</v>
      </c>
      <c r="K20" s="51">
        <f t="shared" si="1"/>
        <v>8223.9805697822248</v>
      </c>
    </row>
    <row r="21" spans="1:11" x14ac:dyDescent="0.25">
      <c r="A21" s="18" t="s">
        <v>7</v>
      </c>
      <c r="B21" s="41">
        <f>C54*C36</f>
        <v>0</v>
      </c>
      <c r="C21" s="76">
        <v>623.73187680532044</v>
      </c>
      <c r="D21" s="77">
        <v>1022.2823990190448</v>
      </c>
      <c r="E21" s="78">
        <v>905.12499481862312</v>
      </c>
      <c r="F21" s="68">
        <v>2551.1392706429883</v>
      </c>
      <c r="G21" s="100">
        <f t="shared" si="2"/>
        <v>2551.1392706429883</v>
      </c>
      <c r="H21" s="2">
        <f>2963-500</f>
        <v>2463</v>
      </c>
      <c r="I21" s="8">
        <f t="shared" si="0"/>
        <v>88.139270642988322</v>
      </c>
      <c r="J21" s="46">
        <v>500</v>
      </c>
      <c r="K21" s="51">
        <f t="shared" si="1"/>
        <v>3051.1392706429883</v>
      </c>
    </row>
    <row r="22" spans="1:11" x14ac:dyDescent="0.25">
      <c r="A22" s="18" t="s">
        <v>12</v>
      </c>
      <c r="B22" s="41">
        <f>C55*C36</f>
        <v>1231.2</v>
      </c>
      <c r="C22" s="76">
        <v>1097.2560259002603</v>
      </c>
      <c r="D22" s="77">
        <v>1142.1591624219295</v>
      </c>
      <c r="E22" s="78">
        <v>598.29196642673253</v>
      </c>
      <c r="F22" s="68">
        <v>2836.7071547489222</v>
      </c>
      <c r="G22" s="100">
        <f>(B22+F22)</f>
        <v>4067.907154748922</v>
      </c>
      <c r="H22" s="2">
        <v>3776</v>
      </c>
      <c r="I22" s="8">
        <f t="shared" si="0"/>
        <v>291.90715474892204</v>
      </c>
      <c r="J22" s="46">
        <v>700</v>
      </c>
      <c r="K22" s="51">
        <f t="shared" si="1"/>
        <v>4767.907154748922</v>
      </c>
    </row>
    <row r="23" spans="1:11" x14ac:dyDescent="0.25">
      <c r="A23" s="18" t="s">
        <v>5</v>
      </c>
      <c r="B23" s="41">
        <f>C56*C36</f>
        <v>3556.8</v>
      </c>
      <c r="C23" s="76">
        <v>3011.5539102317493</v>
      </c>
      <c r="D23" s="77">
        <v>962.34401731760249</v>
      </c>
      <c r="E23" s="78">
        <v>2478.4134613439674</v>
      </c>
      <c r="F23" s="68">
        <v>6452.3113888933194</v>
      </c>
      <c r="G23" s="100">
        <f t="shared" si="2"/>
        <v>10009.11138889332</v>
      </c>
      <c r="H23" s="2">
        <v>9108</v>
      </c>
      <c r="I23" s="8">
        <f t="shared" si="0"/>
        <v>901.1113888933196</v>
      </c>
      <c r="J23" s="46"/>
      <c r="K23" s="51">
        <f t="shared" si="1"/>
        <v>10009.11138889332</v>
      </c>
    </row>
    <row r="24" spans="1:11" x14ac:dyDescent="0.25">
      <c r="A24" s="17" t="s">
        <v>21</v>
      </c>
      <c r="B24" s="41">
        <f>C57*C36</f>
        <v>5001.75</v>
      </c>
      <c r="C24" s="76">
        <v>5696.3911230892827</v>
      </c>
      <c r="D24" s="77">
        <v>5547.6302174779439</v>
      </c>
      <c r="E24" s="78">
        <v>6310.5529325540465</v>
      </c>
      <c r="F24" s="68">
        <v>17554.574273121274</v>
      </c>
      <c r="G24" s="100">
        <f>(B24+F24)+1</f>
        <v>22557.324273121274</v>
      </c>
      <c r="H24" s="2">
        <v>20700</v>
      </c>
      <c r="I24" s="8">
        <f>SUM(G24-H24)</f>
        <v>1857.324273121274</v>
      </c>
      <c r="J24" s="46"/>
      <c r="K24" s="51">
        <f t="shared" si="1"/>
        <v>22557.324273121274</v>
      </c>
    </row>
    <row r="25" spans="1:11" x14ac:dyDescent="0.25">
      <c r="A25" s="18" t="s">
        <v>2</v>
      </c>
      <c r="B25" s="41">
        <f>C58*C36</f>
        <v>2898.4500000000003</v>
      </c>
      <c r="C25" s="76">
        <v>2367.120975466079</v>
      </c>
      <c r="D25" s="77">
        <v>2195.4107522916956</v>
      </c>
      <c r="E25" s="78">
        <v>1257.1366161011761</v>
      </c>
      <c r="F25" s="68">
        <v>5818.6683438589498</v>
      </c>
      <c r="G25" s="100">
        <f>(B25+F25)</f>
        <v>8717.1183438589505</v>
      </c>
      <c r="H25" s="2">
        <v>7911</v>
      </c>
      <c r="I25" s="8">
        <f>SUM(G25-H25)</f>
        <v>806.11834385895054</v>
      </c>
      <c r="J25" s="46"/>
      <c r="K25" s="51">
        <f t="shared" si="1"/>
        <v>8717.1183438589505</v>
      </c>
    </row>
    <row r="26" spans="1:11" x14ac:dyDescent="0.25">
      <c r="A26" s="18" t="s">
        <v>4</v>
      </c>
      <c r="B26" s="41">
        <f>C59*C36</f>
        <v>239.40000000000003</v>
      </c>
      <c r="C26" s="76">
        <v>1026.0524380347263</v>
      </c>
      <c r="D26" s="77">
        <v>1341.9537680934043</v>
      </c>
      <c r="E26" s="78">
        <v>1054.2851272213447</v>
      </c>
      <c r="F26" s="68">
        <v>3422.2913333494753</v>
      </c>
      <c r="G26" s="100">
        <f>(B26+F26)-1</f>
        <v>3660.6913333494754</v>
      </c>
      <c r="H26" s="2">
        <v>3455</v>
      </c>
      <c r="I26" s="8">
        <f t="shared" si="0"/>
        <v>205.69133334947537</v>
      </c>
      <c r="J26" s="46"/>
      <c r="K26" s="51">
        <f t="shared" si="1"/>
        <v>3660.6913333494754</v>
      </c>
    </row>
    <row r="27" spans="1:11" x14ac:dyDescent="0.25">
      <c r="A27" s="18" t="s">
        <v>22</v>
      </c>
      <c r="B27" s="41">
        <f>C60*C36</f>
        <v>4420.3500000000004</v>
      </c>
      <c r="C27" s="76">
        <v>4475.0287034286484</v>
      </c>
      <c r="D27" s="77">
        <v>5744.0949130548934</v>
      </c>
      <c r="E27" s="78">
        <v>2969.9321736413758</v>
      </c>
      <c r="F27" s="68">
        <v>13189.055790124919</v>
      </c>
      <c r="G27" s="8">
        <f t="shared" si="2"/>
        <v>17609.405790124918</v>
      </c>
      <c r="H27" s="2">
        <v>16208</v>
      </c>
      <c r="I27" s="8">
        <f>SUM(G27-H27)</f>
        <v>1401.405790124918</v>
      </c>
      <c r="J27" s="46"/>
      <c r="K27" s="51">
        <f t="shared" si="1"/>
        <v>17609.405790124918</v>
      </c>
    </row>
    <row r="28" spans="1:11" x14ac:dyDescent="0.25">
      <c r="A28" s="18" t="s">
        <v>1</v>
      </c>
      <c r="B28" s="41">
        <f>C61*C36</f>
        <v>4018.5000000000005</v>
      </c>
      <c r="C28" s="76">
        <v>3333.7703776145845</v>
      </c>
      <c r="D28" s="77">
        <v>3065.847197057135</v>
      </c>
      <c r="E28" s="78">
        <v>3097.6629473622779</v>
      </c>
      <c r="F28" s="68">
        <v>9498.2805220339978</v>
      </c>
      <c r="G28" s="8">
        <f t="shared" si="2"/>
        <v>13516.780522033998</v>
      </c>
      <c r="H28" s="2">
        <v>12438</v>
      </c>
      <c r="I28" s="8">
        <f t="shared" si="0"/>
        <v>1078.7805220339978</v>
      </c>
      <c r="J28" s="46"/>
      <c r="K28" s="51">
        <f t="shared" si="1"/>
        <v>13516.780522033998</v>
      </c>
    </row>
    <row r="29" spans="1:11" x14ac:dyDescent="0.25">
      <c r="A29" s="18" t="s">
        <v>16</v>
      </c>
      <c r="B29" s="41">
        <f>(C62*C36)</f>
        <v>4283.55</v>
      </c>
      <c r="C29" s="76">
        <v>3927.8007364767941</v>
      </c>
      <c r="D29" s="77">
        <v>3869.3555298375572</v>
      </c>
      <c r="E29" s="78">
        <v>4658.464679891541</v>
      </c>
      <c r="F29" s="68">
        <v>12454.620946205892</v>
      </c>
      <c r="G29" s="8">
        <f>(B29+F29)+1</f>
        <v>16739.170946205893</v>
      </c>
      <c r="H29" s="2">
        <v>15581</v>
      </c>
      <c r="I29" s="8">
        <f>SUM(G29-H29)</f>
        <v>1158.1709462058934</v>
      </c>
      <c r="J29" s="46"/>
      <c r="K29" s="51">
        <f t="shared" si="1"/>
        <v>16739.170946205893</v>
      </c>
    </row>
    <row r="30" spans="1:11" x14ac:dyDescent="0.25">
      <c r="A30" s="18" t="s">
        <v>17</v>
      </c>
      <c r="B30" s="41">
        <f>C63*C36</f>
        <v>0</v>
      </c>
      <c r="C30" s="76">
        <v>1665.08509681074</v>
      </c>
      <c r="D30" s="77">
        <v>939.03464665593037</v>
      </c>
      <c r="E30" s="78">
        <v>1774.3902187788617</v>
      </c>
      <c r="F30" s="68">
        <v>4377.5099622455318</v>
      </c>
      <c r="G30" s="93">
        <f t="shared" si="2"/>
        <v>4377.5099622455318</v>
      </c>
      <c r="H30" s="2">
        <v>4210</v>
      </c>
      <c r="I30" s="8">
        <f>SUM(G30-H30)</f>
        <v>167.50996224553182</v>
      </c>
      <c r="J30" s="46"/>
      <c r="K30" s="51">
        <f t="shared" si="1"/>
        <v>4377.5099622455318</v>
      </c>
    </row>
    <row r="31" spans="1:11" ht="15.75" thickBot="1" x14ac:dyDescent="0.3">
      <c r="A31" s="19" t="s">
        <v>10</v>
      </c>
      <c r="B31" s="48">
        <f>C64*C36</f>
        <v>282.15000000000003</v>
      </c>
      <c r="C31" s="79">
        <v>1275.3651795571993</v>
      </c>
      <c r="D31" s="80">
        <v>1611.6764857498947</v>
      </c>
      <c r="E31" s="81">
        <v>737.32721835134657</v>
      </c>
      <c r="F31" s="82">
        <v>3624.3688836584406</v>
      </c>
      <c r="G31" s="9">
        <f>(B31+F31)-1</f>
        <v>3905.5188836584407</v>
      </c>
      <c r="H31" s="3">
        <f>4788-1000</f>
        <v>3788</v>
      </c>
      <c r="I31" s="9">
        <f t="shared" si="0"/>
        <v>117.5188836584407</v>
      </c>
      <c r="J31" s="47">
        <v>1000</v>
      </c>
      <c r="K31" s="44">
        <f t="shared" si="1"/>
        <v>4905.5188836584402</v>
      </c>
    </row>
    <row r="32" spans="1:11" ht="16.5" thickTop="1" thickBot="1" x14ac:dyDescent="0.3">
      <c r="A32" s="55" t="s">
        <v>23</v>
      </c>
      <c r="B32" s="56">
        <f>C65*C36</f>
        <v>263066.40000000002</v>
      </c>
      <c r="C32" s="62">
        <v>261567.76783499998</v>
      </c>
      <c r="D32" s="63">
        <v>71336.663954999982</v>
      </c>
      <c r="E32" s="64">
        <v>142673.32790999999</v>
      </c>
      <c r="F32" s="64">
        <v>475577.7597</v>
      </c>
      <c r="G32" s="59">
        <f>SUM(G9:G31)+1</f>
        <v>738644.15970000008</v>
      </c>
      <c r="H32" s="57">
        <f>SUM(H9:H31)</f>
        <v>674043</v>
      </c>
      <c r="I32" s="60">
        <f>SUM(I9:I31)+1</f>
        <v>64601.159700000018</v>
      </c>
      <c r="J32" s="58">
        <f>SUM(J16:J31)</f>
        <v>6600</v>
      </c>
      <c r="K32" s="61">
        <f>SUM(K9:K31)+1</f>
        <v>745244.15970000008</v>
      </c>
    </row>
    <row r="33" spans="1:14" x14ac:dyDescent="0.25">
      <c r="A33" s="4"/>
      <c r="B33" s="4"/>
      <c r="C33" s="4"/>
      <c r="D33" s="4"/>
      <c r="E33" s="4"/>
      <c r="F33" s="39"/>
      <c r="G33" s="39"/>
      <c r="H33" s="39"/>
      <c r="I33" s="4"/>
      <c r="J33" s="4"/>
      <c r="K33" s="39"/>
      <c r="N33" s="39"/>
    </row>
    <row r="34" spans="1:14" ht="9.75" customHeight="1" x14ac:dyDescent="0.25">
      <c r="A34" s="4"/>
      <c r="B34" s="4"/>
      <c r="C34" s="4"/>
      <c r="D34" s="4"/>
      <c r="E34" s="4"/>
      <c r="F34" s="4"/>
      <c r="G34" s="39"/>
      <c r="I34" s="39"/>
      <c r="J34" s="4"/>
      <c r="K34" s="67"/>
      <c r="N34" s="39"/>
    </row>
    <row r="35" spans="1:14" hidden="1" x14ac:dyDescent="0.25">
      <c r="A35" s="4"/>
      <c r="B35" s="4"/>
      <c r="C35" s="4"/>
      <c r="D35" s="4"/>
      <c r="E35" s="4"/>
      <c r="F35" s="4"/>
      <c r="G35" s="39"/>
      <c r="I35" s="39"/>
      <c r="J35" s="4"/>
      <c r="K35" s="4"/>
    </row>
    <row r="36" spans="1:14" ht="15.75" hidden="1" x14ac:dyDescent="0.25">
      <c r="A36" s="4"/>
      <c r="B36" s="84" t="s">
        <v>40</v>
      </c>
      <c r="C36" s="65">
        <v>8.5500000000000007</v>
      </c>
      <c r="D36" s="15" t="s">
        <v>38</v>
      </c>
      <c r="E36" s="4"/>
      <c r="F36" s="4"/>
      <c r="G36" s="4"/>
      <c r="I36" s="4"/>
      <c r="J36" s="4"/>
      <c r="K36" s="4"/>
    </row>
    <row r="37" spans="1:14" hidden="1" x14ac:dyDescent="0.25">
      <c r="A37" s="4"/>
      <c r="B37" s="4"/>
      <c r="C37" s="4"/>
      <c r="D37" s="4"/>
      <c r="E37" s="4"/>
      <c r="F37" s="4"/>
      <c r="G37" s="4"/>
      <c r="I37" s="4"/>
      <c r="J37" s="4"/>
      <c r="K37" s="4"/>
    </row>
    <row r="38" spans="1:14" ht="15.75" hidden="1" thickBot="1" x14ac:dyDescent="0.3">
      <c r="A38" s="4"/>
      <c r="B38" s="4"/>
      <c r="C38" s="4"/>
      <c r="D38" s="4"/>
      <c r="E38" s="4"/>
      <c r="F38" s="4"/>
      <c r="G38" s="4"/>
      <c r="I38" s="4"/>
      <c r="J38" s="4"/>
      <c r="K38" s="4"/>
    </row>
    <row r="39" spans="1:14" ht="14.45" hidden="1" customHeight="1" x14ac:dyDescent="0.25">
      <c r="A39" s="113" t="s">
        <v>26</v>
      </c>
      <c r="B39" s="116" t="s">
        <v>36</v>
      </c>
      <c r="C39" s="116" t="s">
        <v>42</v>
      </c>
      <c r="D39" s="116" t="s">
        <v>44</v>
      </c>
      <c r="E39" s="111" t="s">
        <v>37</v>
      </c>
      <c r="F39" s="94"/>
      <c r="G39" s="4"/>
      <c r="I39" s="4"/>
      <c r="J39" s="4"/>
      <c r="K39" s="4"/>
    </row>
    <row r="40" spans="1:14" hidden="1" x14ac:dyDescent="0.25">
      <c r="A40" s="114"/>
      <c r="B40" s="117"/>
      <c r="C40" s="117"/>
      <c r="D40" s="117"/>
      <c r="E40" s="112"/>
      <c r="F40" s="94"/>
      <c r="G40" s="4"/>
      <c r="I40" s="4"/>
      <c r="J40" s="4"/>
      <c r="K40" s="4"/>
    </row>
    <row r="41" spans="1:14" ht="19.899999999999999" hidden="1" customHeight="1" thickBot="1" x14ac:dyDescent="0.3">
      <c r="A41" s="115"/>
      <c r="B41" s="118"/>
      <c r="C41" s="118"/>
      <c r="D41" s="118"/>
      <c r="E41" s="112"/>
      <c r="F41" s="94"/>
      <c r="G41" s="4"/>
      <c r="I41" s="4"/>
      <c r="J41" s="4"/>
      <c r="K41" s="4"/>
    </row>
    <row r="42" spans="1:14" ht="15.75" hidden="1" thickTop="1" x14ac:dyDescent="0.25">
      <c r="A42" s="30" t="s">
        <v>27</v>
      </c>
      <c r="B42" s="25">
        <v>13.24</v>
      </c>
      <c r="C42" s="26">
        <v>4748</v>
      </c>
      <c r="D42" s="40">
        <v>37237</v>
      </c>
      <c r="E42" s="97">
        <v>1079730</v>
      </c>
      <c r="F42" s="94"/>
      <c r="G42" s="4"/>
      <c r="I42" s="4"/>
      <c r="J42" s="4"/>
      <c r="K42" s="4"/>
    </row>
    <row r="43" spans="1:14" hidden="1" x14ac:dyDescent="0.25">
      <c r="A43" s="31" t="s">
        <v>14</v>
      </c>
      <c r="B43" s="23">
        <v>41.74</v>
      </c>
      <c r="C43" s="24">
        <v>1772</v>
      </c>
      <c r="D43" s="41">
        <v>20796</v>
      </c>
      <c r="E43" s="97">
        <v>854045</v>
      </c>
      <c r="F43" s="94"/>
      <c r="G43" s="4"/>
      <c r="I43" s="4"/>
      <c r="J43" s="4"/>
      <c r="K43" s="4"/>
    </row>
    <row r="44" spans="1:14" hidden="1" x14ac:dyDescent="0.25">
      <c r="A44" s="31" t="s">
        <v>8</v>
      </c>
      <c r="B44" s="23">
        <v>16.32</v>
      </c>
      <c r="C44" s="24">
        <v>10722</v>
      </c>
      <c r="D44" s="41">
        <v>102918</v>
      </c>
      <c r="E44" s="97">
        <v>1810771</v>
      </c>
      <c r="F44" s="94"/>
      <c r="G44" s="4"/>
      <c r="I44" s="4"/>
      <c r="J44" s="4"/>
      <c r="K44" s="4"/>
    </row>
    <row r="45" spans="1:14" hidden="1" x14ac:dyDescent="0.25">
      <c r="A45" s="31" t="s">
        <v>11</v>
      </c>
      <c r="B45" s="23">
        <v>13.18</v>
      </c>
      <c r="C45" s="24">
        <v>7566</v>
      </c>
      <c r="D45" s="41">
        <v>65085</v>
      </c>
      <c r="E45" s="97">
        <v>1031952</v>
      </c>
      <c r="F45" s="94"/>
      <c r="G45" s="4"/>
      <c r="I45" s="4"/>
      <c r="J45" s="4"/>
      <c r="K45" s="4"/>
    </row>
    <row r="46" spans="1:14" hidden="1" x14ac:dyDescent="0.25">
      <c r="A46" s="31" t="s">
        <v>6</v>
      </c>
      <c r="B46" s="23">
        <v>7.18</v>
      </c>
      <c r="C46" s="24">
        <v>155</v>
      </c>
      <c r="D46" s="41">
        <v>1971</v>
      </c>
      <c r="E46" s="97">
        <v>51810</v>
      </c>
      <c r="F46" s="94"/>
      <c r="G46" s="4"/>
      <c r="I46" s="4"/>
      <c r="J46" s="4"/>
      <c r="K46" s="4"/>
    </row>
    <row r="47" spans="1:14" hidden="1" x14ac:dyDescent="0.25">
      <c r="A47" s="31" t="s">
        <v>18</v>
      </c>
      <c r="B47" s="23">
        <v>6.47</v>
      </c>
      <c r="C47" s="24">
        <v>565</v>
      </c>
      <c r="D47" s="41">
        <v>7601</v>
      </c>
      <c r="E47" s="97">
        <v>323736</v>
      </c>
      <c r="F47" s="94"/>
      <c r="G47" s="4"/>
      <c r="I47" s="4"/>
      <c r="J47" s="4"/>
      <c r="K47" s="4"/>
    </row>
    <row r="48" spans="1:14" hidden="1" x14ac:dyDescent="0.25">
      <c r="A48" s="31" t="s">
        <v>15</v>
      </c>
      <c r="B48" s="23">
        <v>13.93</v>
      </c>
      <c r="C48" s="24">
        <v>585</v>
      </c>
      <c r="D48" s="41">
        <v>4093</v>
      </c>
      <c r="E48" s="97">
        <v>152006</v>
      </c>
      <c r="F48" s="94"/>
      <c r="G48" s="4"/>
      <c r="I48" s="4"/>
      <c r="J48" s="4"/>
      <c r="K48" s="4"/>
    </row>
    <row r="49" spans="1:11" hidden="1" x14ac:dyDescent="0.25">
      <c r="A49" s="31" t="s">
        <v>13</v>
      </c>
      <c r="B49" s="23">
        <v>1.07</v>
      </c>
      <c r="C49" s="24">
        <v>0</v>
      </c>
      <c r="D49" s="41">
        <v>1283</v>
      </c>
      <c r="E49" s="97">
        <v>61767</v>
      </c>
      <c r="F49" s="94"/>
      <c r="G49" s="4"/>
      <c r="I49" s="4"/>
      <c r="J49" s="4"/>
      <c r="K49" s="4"/>
    </row>
    <row r="50" spans="1:11" hidden="1" x14ac:dyDescent="0.25">
      <c r="A50" s="31" t="s">
        <v>28</v>
      </c>
      <c r="B50" s="23">
        <v>7.35</v>
      </c>
      <c r="C50" s="24">
        <v>825</v>
      </c>
      <c r="D50" s="41">
        <v>11851</v>
      </c>
      <c r="E50" s="97">
        <v>377484</v>
      </c>
      <c r="F50" s="94"/>
      <c r="G50" s="4"/>
      <c r="I50" s="4"/>
      <c r="J50" s="4"/>
      <c r="K50" s="4"/>
    </row>
    <row r="51" spans="1:11" hidden="1" x14ac:dyDescent="0.25">
      <c r="A51" s="31" t="s">
        <v>9</v>
      </c>
      <c r="B51" s="23">
        <v>3.9</v>
      </c>
      <c r="C51" s="24">
        <v>478</v>
      </c>
      <c r="D51" s="41">
        <v>3130</v>
      </c>
      <c r="E51" s="97">
        <v>87332</v>
      </c>
      <c r="F51" s="94"/>
      <c r="G51" s="4"/>
      <c r="I51" s="4"/>
      <c r="J51" s="4"/>
      <c r="K51" s="4"/>
    </row>
    <row r="52" spans="1:11" hidden="1" x14ac:dyDescent="0.25">
      <c r="A52" s="31" t="s">
        <v>3</v>
      </c>
      <c r="B52" s="23">
        <v>2.14</v>
      </c>
      <c r="C52" s="24">
        <v>131</v>
      </c>
      <c r="D52" s="41">
        <v>1347</v>
      </c>
      <c r="E52" s="97">
        <v>37028</v>
      </c>
      <c r="F52" s="94"/>
      <c r="G52" s="4"/>
      <c r="I52" s="4"/>
      <c r="J52" s="4"/>
      <c r="K52" s="4"/>
    </row>
    <row r="53" spans="1:11" hidden="1" x14ac:dyDescent="0.25">
      <c r="A53" s="31" t="s">
        <v>0</v>
      </c>
      <c r="B53" s="23">
        <v>5.3</v>
      </c>
      <c r="C53" s="24">
        <v>188</v>
      </c>
      <c r="D53" s="41">
        <v>1641</v>
      </c>
      <c r="E53" s="97">
        <v>75013</v>
      </c>
      <c r="F53" s="94"/>
      <c r="K53" s="4"/>
    </row>
    <row r="54" spans="1:11" hidden="1" x14ac:dyDescent="0.25">
      <c r="A54" s="31" t="s">
        <v>7</v>
      </c>
      <c r="B54" s="23">
        <v>3.07</v>
      </c>
      <c r="C54" s="24">
        <v>0</v>
      </c>
      <c r="D54" s="41">
        <v>693</v>
      </c>
      <c r="E54" s="97">
        <v>46039</v>
      </c>
      <c r="F54" s="94"/>
      <c r="K54" s="4"/>
    </row>
    <row r="55" spans="1:11" hidden="1" x14ac:dyDescent="0.25">
      <c r="A55" s="31" t="s">
        <v>12</v>
      </c>
      <c r="B55" s="23">
        <v>3.43</v>
      </c>
      <c r="C55" s="24">
        <v>144</v>
      </c>
      <c r="D55" s="41">
        <v>1218</v>
      </c>
      <c r="E55" s="97">
        <v>30432</v>
      </c>
      <c r="F55" s="95"/>
      <c r="K55" s="4"/>
    </row>
    <row r="56" spans="1:11" hidden="1" x14ac:dyDescent="0.25">
      <c r="A56" s="31" t="s">
        <v>5</v>
      </c>
      <c r="B56" s="23">
        <v>2.89</v>
      </c>
      <c r="C56" s="24">
        <v>416</v>
      </c>
      <c r="D56" s="41">
        <v>3346</v>
      </c>
      <c r="E56" s="97">
        <v>126064</v>
      </c>
      <c r="F56" s="94"/>
      <c r="K56" s="4"/>
    </row>
    <row r="57" spans="1:11" hidden="1" x14ac:dyDescent="0.25">
      <c r="A57" s="32" t="s">
        <v>29</v>
      </c>
      <c r="B57" s="23">
        <v>16.66</v>
      </c>
      <c r="C57" s="24">
        <v>585</v>
      </c>
      <c r="D57" s="41">
        <v>6329</v>
      </c>
      <c r="E57" s="97">
        <v>320985</v>
      </c>
      <c r="F57" s="94"/>
      <c r="K57" s="4"/>
    </row>
    <row r="58" spans="1:11" hidden="1" x14ac:dyDescent="0.25">
      <c r="A58" s="31" t="s">
        <v>2</v>
      </c>
      <c r="B58" s="23">
        <v>6.59</v>
      </c>
      <c r="C58" s="24">
        <v>339</v>
      </c>
      <c r="D58" s="41">
        <v>2630</v>
      </c>
      <c r="E58" s="97">
        <v>63944</v>
      </c>
      <c r="F58" s="94"/>
      <c r="K58" s="4"/>
    </row>
    <row r="59" spans="1:11" hidden="1" x14ac:dyDescent="0.25">
      <c r="A59" s="31" t="s">
        <v>4</v>
      </c>
      <c r="B59" s="23">
        <v>4.03</v>
      </c>
      <c r="C59" s="24">
        <v>28</v>
      </c>
      <c r="D59" s="41">
        <v>1140</v>
      </c>
      <c r="E59" s="97">
        <v>53626</v>
      </c>
      <c r="F59" s="94"/>
      <c r="K59" s="4"/>
    </row>
    <row r="60" spans="1:11" hidden="1" x14ac:dyDescent="0.25">
      <c r="A60" s="31" t="s">
        <v>30</v>
      </c>
      <c r="B60" s="23">
        <v>17.25</v>
      </c>
      <c r="C60" s="24">
        <v>517</v>
      </c>
      <c r="D60" s="41">
        <v>4972</v>
      </c>
      <c r="E60" s="97">
        <v>151065</v>
      </c>
      <c r="F60" s="94"/>
      <c r="K60" s="4"/>
    </row>
    <row r="61" spans="1:11" hidden="1" x14ac:dyDescent="0.25">
      <c r="A61" s="31" t="s">
        <v>1</v>
      </c>
      <c r="B61" s="23">
        <v>9.2100000000000009</v>
      </c>
      <c r="C61" s="24">
        <v>470</v>
      </c>
      <c r="D61" s="41">
        <v>3704</v>
      </c>
      <c r="E61" s="97">
        <v>157562</v>
      </c>
      <c r="F61" s="94"/>
      <c r="K61" s="4"/>
    </row>
    <row r="62" spans="1:11" hidden="1" x14ac:dyDescent="0.25">
      <c r="A62" s="31" t="s">
        <v>16</v>
      </c>
      <c r="B62" s="23">
        <v>11.62</v>
      </c>
      <c r="C62" s="24">
        <v>501</v>
      </c>
      <c r="D62" s="41">
        <v>4364</v>
      </c>
      <c r="E62" s="97">
        <v>236901</v>
      </c>
      <c r="F62" s="94"/>
      <c r="K62" s="4"/>
    </row>
    <row r="63" spans="1:11" hidden="1" x14ac:dyDescent="0.25">
      <c r="A63" s="31" t="s">
        <v>17</v>
      </c>
      <c r="B63" s="23">
        <v>2.82</v>
      </c>
      <c r="C63" s="24">
        <v>0</v>
      </c>
      <c r="D63" s="41">
        <v>1850</v>
      </c>
      <c r="E63" s="97">
        <v>90254</v>
      </c>
      <c r="F63" s="94"/>
    </row>
    <row r="64" spans="1:11" ht="15.75" hidden="1" thickBot="1" x14ac:dyDescent="0.3">
      <c r="A64" s="33" t="s">
        <v>10</v>
      </c>
      <c r="B64" s="28">
        <v>4.84</v>
      </c>
      <c r="C64" s="29">
        <v>33</v>
      </c>
      <c r="D64" s="48">
        <v>1417</v>
      </c>
      <c r="E64" s="98">
        <v>37504</v>
      </c>
      <c r="F64" s="94"/>
    </row>
    <row r="65" spans="1:6" ht="16.5" hidden="1" thickTop="1" thickBot="1" x14ac:dyDescent="0.3">
      <c r="A65" s="27" t="s">
        <v>31</v>
      </c>
      <c r="B65" s="21">
        <f t="shared" ref="B65" si="3">SUM(B42:B64)</f>
        <v>214.23000000000002</v>
      </c>
      <c r="C65" s="22">
        <f>SUM(C42:C64)</f>
        <v>30768</v>
      </c>
      <c r="D65" s="96">
        <v>290616</v>
      </c>
      <c r="E65" s="66">
        <v>7257050</v>
      </c>
      <c r="F65" s="94"/>
    </row>
    <row r="66" spans="1:6" hidden="1" x14ac:dyDescent="0.25"/>
    <row r="67" spans="1:6" s="4" customFormat="1" x14ac:dyDescent="0.25"/>
    <row r="68" spans="1:6" s="4" customFormat="1" x14ac:dyDescent="0.25"/>
    <row r="69" spans="1:6" s="4" customFormat="1" x14ac:dyDescent="0.25"/>
    <row r="70" spans="1:6" s="4" customFormat="1" x14ac:dyDescent="0.25"/>
    <row r="71" spans="1:6" s="4" customFormat="1" x14ac:dyDescent="0.25"/>
    <row r="72" spans="1:6" s="4" customFormat="1" x14ac:dyDescent="0.25"/>
    <row r="73" spans="1:6" s="4" customFormat="1" x14ac:dyDescent="0.25"/>
    <row r="74" spans="1:6" s="4" customFormat="1" x14ac:dyDescent="0.25"/>
    <row r="75" spans="1:6" s="4" customFormat="1" x14ac:dyDescent="0.25"/>
    <row r="76" spans="1:6" s="4" customFormat="1" x14ac:dyDescent="0.25"/>
    <row r="77" spans="1:6" s="4" customFormat="1" x14ac:dyDescent="0.25"/>
    <row r="78" spans="1:6" s="4" customFormat="1" x14ac:dyDescent="0.25"/>
    <row r="79" spans="1:6" s="4" customFormat="1" x14ac:dyDescent="0.25"/>
    <row r="80" spans="1:6" s="4" customFormat="1" x14ac:dyDescent="0.25"/>
    <row r="81" s="4" customFormat="1" x14ac:dyDescent="0.25"/>
    <row r="82" s="4" customFormat="1" x14ac:dyDescent="0.25"/>
    <row r="83" s="4" customFormat="1" x14ac:dyDescent="0.25"/>
    <row r="84" s="4" customFormat="1" x14ac:dyDescent="0.25"/>
    <row r="85" s="4" customFormat="1" x14ac:dyDescent="0.25"/>
    <row r="86" s="4" customFormat="1" x14ac:dyDescent="0.25"/>
    <row r="87" s="4" customFormat="1" x14ac:dyDescent="0.25"/>
    <row r="88" s="4" customFormat="1" x14ac:dyDescent="0.25"/>
    <row r="89" s="4" customFormat="1" x14ac:dyDescent="0.25"/>
    <row r="90" s="4" customFormat="1" x14ac:dyDescent="0.25"/>
    <row r="91" s="4" customFormat="1" x14ac:dyDescent="0.25"/>
    <row r="92" s="4" customFormat="1" x14ac:dyDescent="0.25"/>
    <row r="93" s="4" customFormat="1" x14ac:dyDescent="0.25"/>
    <row r="94" s="4" customFormat="1" x14ac:dyDescent="0.25"/>
    <row r="95" s="4" customFormat="1" x14ac:dyDescent="0.25"/>
    <row r="96" s="4" customFormat="1" x14ac:dyDescent="0.25"/>
    <row r="97" s="4" customFormat="1" x14ac:dyDescent="0.25"/>
    <row r="98" s="4" customFormat="1" x14ac:dyDescent="0.25"/>
    <row r="99" s="4" customFormat="1" x14ac:dyDescent="0.25"/>
    <row r="100" s="4" customFormat="1" x14ac:dyDescent="0.25"/>
    <row r="101" s="4" customFormat="1" x14ac:dyDescent="0.25"/>
  </sheetData>
  <mergeCells count="10">
    <mergeCell ref="E39:E41"/>
    <mergeCell ref="A39:A41"/>
    <mergeCell ref="B39:B41"/>
    <mergeCell ref="C39:C41"/>
    <mergeCell ref="D39:D41"/>
    <mergeCell ref="F6:F8"/>
    <mergeCell ref="A7:A8"/>
    <mergeCell ref="C7:C8"/>
    <mergeCell ref="D7:D8"/>
    <mergeCell ref="E7:E8"/>
  </mergeCells>
  <pageMargins left="0.70866141732283472" right="0.70866141732283472" top="0.78740157480314965" bottom="0.78740157480314965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Upravená tabulka</vt:lpstr>
    </vt:vector>
  </TitlesOfParts>
  <Company>MMO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Lindovská Jana</dc:creator>
  <cp:lastModifiedBy>Lindovská Jana</cp:lastModifiedBy>
  <cp:lastPrinted>2016-11-10T14:05:08Z</cp:lastPrinted>
  <dcterms:created xsi:type="dcterms:W3CDTF">2015-08-10T14:08:21Z</dcterms:created>
  <dcterms:modified xsi:type="dcterms:W3CDTF">2016-11-22T06:50:43Z</dcterms:modified>
</cp:coreProperties>
</file>