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285" activeTab="0"/>
  </bookViews>
  <sheets>
    <sheet name="Rozpočtový výhled 2022-2024" sheetId="1" r:id="rId1"/>
    <sheet name="Dluhová služba SMO 2020-2033 sk" sheetId="2" state="hidden" r:id="rId2"/>
    <sheet name="Legenda" sheetId="3" state="hidden" r:id="rId3"/>
  </sheets>
  <definedNames/>
  <calcPr fullCalcOnLoad="1"/>
</workbook>
</file>

<file path=xl/sharedStrings.xml><?xml version="1.0" encoding="utf-8"?>
<sst xmlns="http://schemas.openxmlformats.org/spreadsheetml/2006/main" count="138" uniqueCount="99">
  <si>
    <t>Daňové příjmy</t>
  </si>
  <si>
    <t>Nedaňové příjmy</t>
  </si>
  <si>
    <t>Přijaté dotace</t>
  </si>
  <si>
    <t>Kapitálové příjmy</t>
  </si>
  <si>
    <t>Splátky dluhodobých půjček</t>
  </si>
  <si>
    <t>Financování celkem</t>
  </si>
  <si>
    <t xml:space="preserve"> </t>
  </si>
  <si>
    <t>Celkové zdroje</t>
  </si>
  <si>
    <t>z toho: Daň z příjmů fyzických osob ze závislé činnosti</t>
  </si>
  <si>
    <t xml:space="preserve">           Daň z příjmů fyzických osob ze SVČ</t>
  </si>
  <si>
    <t xml:space="preserve">           Daň z příjmů fyzických osob z kapitál. Výnosů</t>
  </si>
  <si>
    <t xml:space="preserve">           Daň z příjmů právnických osob</t>
  </si>
  <si>
    <t xml:space="preserve">           Daň z přidané hodnoty</t>
  </si>
  <si>
    <t xml:space="preserve">           Ostatní daňové příjmy</t>
  </si>
  <si>
    <t>Změna stavu prostředků na bankovních účtech</t>
  </si>
  <si>
    <t>v tis. Kč</t>
  </si>
  <si>
    <t>jistina</t>
  </si>
  <si>
    <t>úrok</t>
  </si>
  <si>
    <t>Hypoteční úvěr</t>
  </si>
  <si>
    <t xml:space="preserve">           Odvod z loterií a VHP</t>
  </si>
  <si>
    <t>Závazek</t>
  </si>
  <si>
    <t>Úvěr EIB 1. tranše 2009</t>
  </si>
  <si>
    <t>Úvěr EIB 2. tranše 2010</t>
  </si>
  <si>
    <t>Úvěr EIB 3. tranše 2011</t>
  </si>
  <si>
    <t>Úvěr EIB 4. tranše 2012</t>
  </si>
  <si>
    <t>Úvěr EIB 5. tranše 2012</t>
  </si>
  <si>
    <t>Úvěr EIB 6. tranše 2013</t>
  </si>
  <si>
    <t>CELKEM  magistrát</t>
  </si>
  <si>
    <t>Úvěr pro městský obvod Vítkovice</t>
  </si>
  <si>
    <t>Celkem za SMO</t>
  </si>
  <si>
    <t>CELKEM  obvody</t>
  </si>
  <si>
    <t>Dotace</t>
  </si>
  <si>
    <t xml:space="preserve">Kapitálové příjmy </t>
  </si>
  <si>
    <t>jsou odvozeny z reálných drobných prodejů nemovitého majetku (bez velkých prodejů, které se nedají predikovat)</t>
  </si>
  <si>
    <t>splátky dlouhodobých půjček vycházejí z dluhové služby (list dluhová služba - splátky jistin v jednotlivých letech)</t>
  </si>
  <si>
    <r>
      <rPr>
        <b/>
        <sz val="10"/>
        <rFont val="Arial"/>
        <family val="2"/>
      </rPr>
      <t>nedaňové příjmy</t>
    </r>
    <r>
      <rPr>
        <sz val="10"/>
        <rFont val="Arial"/>
        <family val="0"/>
      </rPr>
      <t>, pokud nebudou nějaké mimořádné příjmy formou vratek předfinancování a návratných finančních výpomocí (to se nedá predikovat)</t>
    </r>
  </si>
  <si>
    <r>
      <rPr>
        <b/>
        <sz val="10"/>
        <rFont val="Arial"/>
        <family val="2"/>
      </rPr>
      <t>Kapitálové výdaje</t>
    </r>
    <r>
      <rPr>
        <sz val="10"/>
        <rFont val="Arial"/>
        <family val="2"/>
      </rPr>
      <t xml:space="preserve"> jsou rozdílem mezi celkovými zdroji a běžnými výdaji</t>
    </r>
  </si>
  <si>
    <t xml:space="preserve">Úvěr pro městský obvod Moravská Ostrava a Přívoz </t>
  </si>
  <si>
    <t>změna stavu na bankovních účtech je odhadována dle převodů odboru investic a fondu pro městskou nemocnici, koncertní halu a rezervy pro strategické investice SMO</t>
  </si>
  <si>
    <t>Aktuální predikce</t>
  </si>
  <si>
    <t>Minulá predikce</t>
  </si>
  <si>
    <t>Spotřeba domácností</t>
  </si>
  <si>
    <t>Tvorba hrubého fixního kapitálu</t>
  </si>
  <si>
    <t>Příspěvek změny zásob k růstu HDP</t>
  </si>
  <si>
    <t>Deflátor HDP</t>
  </si>
  <si>
    <t>Saldo běžného účtu</t>
  </si>
  <si>
    <t>.</t>
  </si>
  <si>
    <t>Dlouhodobé úrokové sazby</t>
  </si>
  <si>
    <t>dotace jsou odvozeny z přiznané výše souhrného dotačního vztahu pro následující období (zohledňují změny pracovních úvazků na přenesenou působnost mezi MMO a MO)</t>
  </si>
  <si>
    <t>Spotřeba vládních institucí</t>
  </si>
  <si>
    <t>Příspěvek čistých vývozů k růstu HDP</t>
  </si>
  <si>
    <t>Zaměstnanost (VŠPS)</t>
  </si>
  <si>
    <t>Míra nezaměstnanosti (VŠPS)</t>
  </si>
  <si>
    <t>Objem mezd a platů (dom. koncept)</t>
  </si>
  <si>
    <t>Běžné výdaje</t>
  </si>
  <si>
    <r>
      <t>Kapitálové výdaje celkem</t>
    </r>
    <r>
      <rPr>
        <sz val="10"/>
        <rFont val="Arial"/>
        <family val="2"/>
      </rPr>
      <t xml:space="preserve"> (včetně převodů)</t>
    </r>
  </si>
  <si>
    <t>* konsolidace příjmů a výdajů o sociální fondy magistrátu města Ostravy a městské policie Ostrava</t>
  </si>
  <si>
    <r>
      <t xml:space="preserve">Běžné výdaje celkem </t>
    </r>
    <r>
      <rPr>
        <sz val="10"/>
        <rFont val="Arial"/>
        <family val="2"/>
      </rPr>
      <t>(po konsolidaci *)</t>
    </r>
  </si>
  <si>
    <t>Rrůst mezd 2020</t>
  </si>
  <si>
    <t>Růst HDP 2020</t>
  </si>
  <si>
    <t>Inflace 2020</t>
  </si>
  <si>
    <t>Přijetí externího úvěrového zdroje</t>
  </si>
  <si>
    <t>Nominální hrubý domácí produkt</t>
  </si>
  <si>
    <t>Reálný hrubý domácí produkt</t>
  </si>
  <si>
    <t>Saldo sektoru vládních institucí</t>
  </si>
  <si>
    <t>Předpoklady:</t>
  </si>
  <si>
    <t>Měnový kurz CZK/EUR</t>
  </si>
  <si>
    <r>
      <t xml:space="preserve">Růst </t>
    </r>
    <r>
      <rPr>
        <b/>
        <sz val="10"/>
        <rFont val="Arial"/>
        <family val="2"/>
      </rPr>
      <t xml:space="preserve">daňových příjmů </t>
    </r>
    <r>
      <rPr>
        <sz val="10"/>
        <rFont val="Arial"/>
        <family val="0"/>
      </rPr>
      <t>v letech 2019-2021 vychází z makroekonomické predikce MF za 4Q 2019 - indikátory pro rok 2020</t>
    </r>
  </si>
  <si>
    <r>
      <t xml:space="preserve">Příjmy celkem </t>
    </r>
    <r>
      <rPr>
        <sz val="10"/>
        <rFont val="Arial"/>
        <family val="2"/>
      </rPr>
      <t>(po konsolidaci o částku 36 374 *)</t>
    </r>
  </si>
  <si>
    <t>Dluhová služba SMO 2020 -2033</t>
  </si>
  <si>
    <t>aktualizace: květen 2020</t>
  </si>
  <si>
    <t>Splatnost</t>
  </si>
  <si>
    <t>Úvěr 1,8 mld - 2020-2030</t>
  </si>
  <si>
    <t xml:space="preserve">Úvěr pro městský obvod Ostrava-Jih </t>
  </si>
  <si>
    <t>Úvěr pro městský obvod Mariánské Hory</t>
  </si>
  <si>
    <t>*Úvěr pro městský obvod Mariánské Hory</t>
  </si>
  <si>
    <t>Úvěr pro městský obvod  Poruba*</t>
  </si>
  <si>
    <t>celkem v roce</t>
  </si>
  <si>
    <t>Current forecast</t>
  </si>
  <si>
    <t>Previous forecast</t>
  </si>
  <si>
    <t>mld. Kč, b.c.</t>
  </si>
  <si>
    <t>růst v %, b.c.</t>
  </si>
  <si>
    <t>růst v %, s.c.</t>
  </si>
  <si>
    <t>p.b., s.c.</t>
  </si>
  <si>
    <t>růst v %</t>
  </si>
  <si>
    <t>Míra inflace spotřebitelských cen</t>
  </si>
  <si>
    <t>průměr v %</t>
  </si>
  <si>
    <t>% HDP</t>
  </si>
  <si>
    <t>% p.a.</t>
  </si>
  <si>
    <t>Ropa Brent</t>
  </si>
  <si>
    <t>USD/barel</t>
  </si>
  <si>
    <t>HDP eurozóny</t>
  </si>
  <si>
    <t>Hlavní makroekonomické indikátory - Predikce MF, září 2020</t>
  </si>
  <si>
    <r>
      <t xml:space="preserve">týká se ostatních </t>
    </r>
    <r>
      <rPr>
        <b/>
        <sz val="10"/>
        <rFont val="Arial"/>
        <family val="2"/>
      </rPr>
      <t xml:space="preserve">sdílených daní </t>
    </r>
  </si>
  <si>
    <r>
      <t xml:space="preserve">týka se </t>
    </r>
    <r>
      <rPr>
        <b/>
        <sz val="10"/>
        <rFont val="Arial"/>
        <family val="2"/>
      </rPr>
      <t>daně z příjmů fyzických osob se závislé činnosti, není započítán dopad zrušení superhrubé mzdy</t>
    </r>
  </si>
  <si>
    <t>Pro vývoj běžných výdajů je rozhodující vývoj inflace a růstu mezd (1,6+0,8)/2 = 1,2</t>
  </si>
  <si>
    <t>Rozpočtový výhled nezobrazuje předpokládané čerpání úvěrových prostředků ve výši 1,1 mld. Kč v roce 2021 na investiční akce SMO</t>
  </si>
  <si>
    <t>U daně z příjmů fyzických osob ze závislé činnosti není promítnuto případné zrušení superhrubé mzdy - očekávaný dopad 600 mil. Kč</t>
  </si>
  <si>
    <t>Střednědobý výhled rozpočtu statutárního města Ostravy na roky 2022 - 2024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</si>
</sst>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_(* #,##0_);_(* \(#,##0\);_(* &quot;-&quot;_);_(@_)"/>
    <numFmt numFmtId="171" formatCode="_(&quot;$&quot;* #,##0_);_(&quot;$&quot;* \(#,##0\);_(&quot;$&quot;* &quot;-&quot;_);_(@_)"/>
    <numFmt numFmtId="172" formatCode="0.000"/>
    <numFmt numFmtId="173" formatCode="###0.0"/>
    <numFmt numFmtId="174" formatCode="###0.00"/>
    <numFmt numFmtId="175" formatCode="0.0000"/>
    <numFmt numFmtId="176" formatCode="#,##0.0"/>
    <numFmt numFmtId="177" formatCode="mmmm\ yyyy"/>
    <numFmt numFmtId="178" formatCode="m/yy"/>
    <numFmt numFmtId="179" formatCode="General_)"/>
    <numFmt numFmtId="180" formatCode="0.0_)"/>
    <numFmt numFmtId="181" formatCode="m\o\n\th\ d\,\ \y\y\y\y"/>
    <numFmt numFmtId="182" formatCode="0.00_)"/>
    <numFmt numFmtId="183" formatCode="0_)"/>
    <numFmt numFmtId="184" formatCode="&quot;$&quot;#,##0\ ;\(&quot;$&quot;#,##0\)"/>
    <numFmt numFmtId="185" formatCode="\$#,##0\ ;\(\$#,##0\)"/>
  </numFmts>
  <fonts count="8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 CE"/>
      <family val="2"/>
    </font>
    <font>
      <sz val="10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2"/>
    </font>
    <font>
      <sz val="1"/>
      <color indexed="8"/>
      <name val="Courier"/>
      <family val="1"/>
    </font>
    <font>
      <sz val="11"/>
      <name val="Arial"/>
      <family val="2"/>
    </font>
    <font>
      <sz val="12"/>
      <name val="Courier"/>
      <family val="3"/>
    </font>
    <font>
      <b/>
      <sz val="18"/>
      <name val="Arial CE"/>
      <family val="2"/>
    </font>
    <font>
      <sz val="8"/>
      <name val="Arial CE"/>
      <family val="0"/>
    </font>
    <font>
      <sz val="10"/>
      <color indexed="12"/>
      <name val="Arial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49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rgb="FF417D95"/>
      <name val="Calibri"/>
      <family val="2"/>
    </font>
    <font>
      <u val="single"/>
      <sz val="10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 CE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7A45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ED2E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4999989867210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rgb="FF31527B"/>
      </top>
      <bottom/>
    </border>
    <border>
      <left/>
      <right style="hair"/>
      <top style="medium">
        <color rgb="FF31527B"/>
      </top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medium">
        <color rgb="FF31527B"/>
      </bottom>
    </border>
    <border>
      <left style="hair"/>
      <right/>
      <top/>
      <bottom style="medium">
        <color rgb="FF31527B"/>
      </bottom>
    </border>
    <border>
      <left/>
      <right style="hair"/>
      <top/>
      <bottom style="medium">
        <color rgb="FF31527B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1" applyNumberFormat="0" applyFill="0" applyAlignment="0" applyProtection="0"/>
    <xf numFmtId="0" fontId="0" fillId="0" borderId="2" applyNumberFormat="0" applyFont="0" applyFill="0" applyAlignment="0" applyProtection="0"/>
    <xf numFmtId="0" fontId="0" fillId="0" borderId="2" applyNumberFormat="0" applyFont="0" applyFill="0" applyAlignment="0" applyProtection="0"/>
    <xf numFmtId="0" fontId="5" fillId="19" borderId="2" applyNumberFormat="0" applyFont="0" applyFill="0" applyAlignment="0" applyProtection="0"/>
    <xf numFmtId="0" fontId="5" fillId="0" borderId="3" applyNumberFormat="0" applyFont="0" applyFill="0" applyAlignment="0" applyProtection="0"/>
    <xf numFmtId="0" fontId="13" fillId="0" borderId="0">
      <alignment/>
      <protection locked="0"/>
    </xf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171" fontId="0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2" fillId="0" borderId="0" applyFont="0" applyFill="0" applyBorder="0" applyAlignment="0" applyProtection="0"/>
    <xf numFmtId="181" fontId="15" fillId="0" borderId="0">
      <alignment/>
      <protection locked="0"/>
    </xf>
    <xf numFmtId="0" fontId="13" fillId="0" borderId="0">
      <alignment/>
      <protection locked="0"/>
    </xf>
    <xf numFmtId="181" fontId="15" fillId="0" borderId="0">
      <alignment/>
      <protection locked="0"/>
    </xf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19" borderId="0" applyFont="0" applyFill="0" applyBorder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5" fillId="19" borderId="0" applyFont="0" applyFill="0" applyBorder="0" applyAlignment="0" applyProtection="0"/>
    <xf numFmtId="3" fontId="5" fillId="0" borderId="0" applyFont="0" applyFill="0" applyBorder="0" applyAlignment="0" applyProtection="0"/>
    <xf numFmtId="0" fontId="15" fillId="0" borderId="0">
      <alignment/>
      <protection locked="0"/>
    </xf>
    <xf numFmtId="0" fontId="13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>
      <alignment/>
      <protection locked="0"/>
    </xf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4" applyNumberFormat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5" fontId="5" fillId="19" borderId="0" applyFont="0" applyFill="0" applyBorder="0" applyAlignment="0" applyProtection="0"/>
    <xf numFmtId="18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180" fontId="12" fillId="0" borderId="0">
      <alignment/>
      <protection/>
    </xf>
    <xf numFmtId="179" fontId="12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16" fillId="0" borderId="0">
      <alignment/>
      <protection/>
    </xf>
    <xf numFmtId="179" fontId="17" fillId="0" borderId="0">
      <alignment/>
      <protection/>
    </xf>
    <xf numFmtId="0" fontId="0" fillId="0" borderId="0">
      <alignment vertical="top"/>
      <protection/>
    </xf>
    <xf numFmtId="0" fontId="16" fillId="0" borderId="0">
      <alignment/>
      <protection/>
    </xf>
    <xf numFmtId="179" fontId="17" fillId="0" borderId="0">
      <alignment/>
      <protection/>
    </xf>
    <xf numFmtId="179" fontId="1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2" fontId="5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5" fillId="19" borderId="0" applyFont="0" applyFill="0" applyBorder="0" applyAlignment="0" applyProtection="0"/>
    <xf numFmtId="2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24" borderId="0" applyNumberFormat="0" applyBorder="0" applyAlignment="0" applyProtection="0"/>
    <xf numFmtId="0" fontId="65" fillId="0" borderId="0">
      <alignment vertical="center"/>
      <protection/>
    </xf>
    <xf numFmtId="0" fontId="70" fillId="0" borderId="0" applyNumberFormat="0" applyFill="0" applyBorder="0" applyAlignment="0" applyProtection="0"/>
    <xf numFmtId="0" fontId="15" fillId="0" borderId="10">
      <alignment/>
      <protection locked="0"/>
    </xf>
    <xf numFmtId="0" fontId="13" fillId="0" borderId="3">
      <alignment/>
      <protection locked="0"/>
    </xf>
    <xf numFmtId="0" fontId="15" fillId="0" borderId="10">
      <alignment/>
      <protection locked="0"/>
    </xf>
    <xf numFmtId="0" fontId="71" fillId="25" borderId="11" applyNumberFormat="0" applyAlignment="0" applyProtection="0"/>
    <xf numFmtId="0" fontId="72" fillId="26" borderId="11" applyNumberFormat="0" applyAlignment="0" applyProtection="0"/>
    <xf numFmtId="0" fontId="73" fillId="26" borderId="12" applyNumberFormat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9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0" xfId="143" applyFont="1">
      <alignment/>
      <protection/>
    </xf>
    <xf numFmtId="0" fontId="7" fillId="34" borderId="17" xfId="143" applyFont="1" applyFill="1" applyBorder="1" applyAlignment="1">
      <alignment horizontal="center" vertical="center" wrapText="1"/>
      <protection/>
    </xf>
    <xf numFmtId="3" fontId="1" fillId="35" borderId="18" xfId="143" applyNumberFormat="1" applyFont="1" applyFill="1" applyBorder="1" applyAlignment="1">
      <alignment horizontal="center" vertical="center"/>
      <protection/>
    </xf>
    <xf numFmtId="3" fontId="1" fillId="35" borderId="19" xfId="143" applyNumberFormat="1" applyFont="1" applyFill="1" applyBorder="1" applyAlignment="1">
      <alignment horizontal="center" vertical="center"/>
      <protection/>
    </xf>
    <xf numFmtId="3" fontId="1" fillId="36" borderId="20" xfId="143" applyNumberFormat="1" applyFont="1" applyFill="1" applyBorder="1" applyAlignment="1">
      <alignment horizontal="center" vertical="center"/>
      <protection/>
    </xf>
    <xf numFmtId="3" fontId="1" fillId="35" borderId="21" xfId="143" applyNumberFormat="1" applyFont="1" applyFill="1" applyBorder="1" applyAlignment="1">
      <alignment horizontal="center" vertical="center"/>
      <protection/>
    </xf>
    <xf numFmtId="3" fontId="1" fillId="35" borderId="21" xfId="14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143" applyFont="1">
      <alignment/>
      <protection/>
    </xf>
    <xf numFmtId="3" fontId="1" fillId="36" borderId="22" xfId="143" applyNumberFormat="1" applyFont="1" applyFill="1" applyBorder="1" applyAlignment="1">
      <alignment horizontal="center" vertical="center"/>
      <protection/>
    </xf>
    <xf numFmtId="0" fontId="75" fillId="37" borderId="17" xfId="143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37" borderId="17" xfId="143" applyFont="1" applyFill="1" applyBorder="1" applyAlignment="1">
      <alignment horizontal="center" vertical="center" wrapText="1"/>
      <protection/>
    </xf>
    <xf numFmtId="3" fontId="1" fillId="0" borderId="19" xfId="143" applyNumberFormat="1" applyFont="1" applyFill="1" applyBorder="1" applyAlignment="1">
      <alignment horizontal="center" vertical="center"/>
      <protection/>
    </xf>
    <xf numFmtId="3" fontId="1" fillId="35" borderId="18" xfId="143" applyNumberFormat="1" applyFont="1" applyFill="1" applyBorder="1" applyAlignment="1">
      <alignment horizontal="center" vertical="center" wrapText="1"/>
      <protection/>
    </xf>
    <xf numFmtId="0" fontId="76" fillId="0" borderId="0" xfId="114" applyFont="1" applyAlignment="1">
      <alignment vertical="center"/>
      <protection/>
    </xf>
    <xf numFmtId="0" fontId="0" fillId="0" borderId="0" xfId="114" applyFont="1" applyAlignment="1">
      <alignment vertical="center"/>
      <protection/>
    </xf>
    <xf numFmtId="0" fontId="77" fillId="0" borderId="0" xfId="114" applyFont="1" applyAlignment="1">
      <alignment vertical="center"/>
      <protection/>
    </xf>
    <xf numFmtId="0" fontId="1" fillId="38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1" fillId="38" borderId="19" xfId="0" applyNumberFormat="1" applyFont="1" applyFill="1" applyBorder="1" applyAlignment="1">
      <alignment horizontal="right" vertical="center" indent="1"/>
    </xf>
    <xf numFmtId="3" fontId="1" fillId="38" borderId="26" xfId="0" applyNumberFormat="1" applyFont="1" applyFill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26" xfId="0" applyNumberFormat="1" applyBorder="1" applyAlignment="1">
      <alignment horizontal="right" vertical="center" indent="1"/>
    </xf>
    <xf numFmtId="3" fontId="0" fillId="38" borderId="19" xfId="0" applyNumberFormat="1" applyFill="1" applyBorder="1" applyAlignment="1">
      <alignment horizontal="right" vertical="center" indent="1"/>
    </xf>
    <xf numFmtId="3" fontId="0" fillId="38" borderId="26" xfId="0" applyNumberFormat="1" applyFill="1" applyBorder="1" applyAlignment="1">
      <alignment horizontal="right" vertical="center" indent="1"/>
    </xf>
    <xf numFmtId="3" fontId="3" fillId="38" borderId="19" xfId="0" applyNumberFormat="1" applyFont="1" applyFill="1" applyBorder="1" applyAlignment="1">
      <alignment horizontal="right" vertical="center" indent="1"/>
    </xf>
    <xf numFmtId="3" fontId="3" fillId="38" borderId="26" xfId="0" applyNumberFormat="1" applyFont="1" applyFill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3" fontId="0" fillId="0" borderId="16" xfId="0" applyNumberForma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3" fontId="4" fillId="0" borderId="26" xfId="0" applyNumberFormat="1" applyFont="1" applyBorder="1" applyAlignment="1">
      <alignment horizontal="right" vertical="center" indent="1"/>
    </xf>
    <xf numFmtId="3" fontId="4" fillId="0" borderId="27" xfId="0" applyNumberFormat="1" applyFont="1" applyBorder="1" applyAlignment="1">
      <alignment horizontal="right" vertical="center" indent="1"/>
    </xf>
    <xf numFmtId="3" fontId="4" fillId="0" borderId="28" xfId="0" applyNumberFormat="1" applyFont="1" applyBorder="1" applyAlignment="1">
      <alignment horizontal="right" vertical="center" indent="1"/>
    </xf>
    <xf numFmtId="3" fontId="4" fillId="0" borderId="29" xfId="0" applyNumberFormat="1" applyFont="1" applyBorder="1" applyAlignment="1">
      <alignment horizontal="right" vertical="center" indent="1"/>
    </xf>
    <xf numFmtId="3" fontId="4" fillId="0" borderId="30" xfId="0" applyNumberFormat="1" applyFont="1" applyBorder="1" applyAlignment="1">
      <alignment horizontal="right" vertical="center" indent="1"/>
    </xf>
    <xf numFmtId="3" fontId="4" fillId="38" borderId="19" xfId="0" applyNumberFormat="1" applyFont="1" applyFill="1" applyBorder="1" applyAlignment="1">
      <alignment horizontal="right" vertical="center" indent="1"/>
    </xf>
    <xf numFmtId="3" fontId="4" fillId="38" borderId="26" xfId="0" applyNumberFormat="1" applyFont="1" applyFill="1" applyBorder="1" applyAlignment="1">
      <alignment horizontal="right" vertical="center" indent="1"/>
    </xf>
    <xf numFmtId="0" fontId="0" fillId="0" borderId="31" xfId="0" applyBorder="1" applyAlignment="1">
      <alignment vertical="center"/>
    </xf>
    <xf numFmtId="3" fontId="0" fillId="0" borderId="32" xfId="0" applyNumberFormat="1" applyBorder="1" applyAlignment="1">
      <alignment horizontal="right" vertical="center" indent="1"/>
    </xf>
    <xf numFmtId="3" fontId="0" fillId="0" borderId="33" xfId="0" applyNumberFormat="1" applyBorder="1" applyAlignment="1">
      <alignment horizontal="right" vertical="center" indent="1"/>
    </xf>
    <xf numFmtId="0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indent="1"/>
    </xf>
    <xf numFmtId="3" fontId="3" fillId="0" borderId="36" xfId="0" applyNumberFormat="1" applyFont="1" applyBorder="1" applyAlignment="1">
      <alignment horizontal="right" vertical="center" inden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1" fillId="36" borderId="20" xfId="143" applyNumberFormat="1" applyFont="1" applyFill="1" applyBorder="1" applyAlignment="1">
      <alignment horizontal="center" vertical="center" wrapText="1"/>
      <protection/>
    </xf>
    <xf numFmtId="3" fontId="1" fillId="35" borderId="39" xfId="143" applyNumberFormat="1" applyFont="1" applyFill="1" applyBorder="1" applyAlignment="1">
      <alignment horizontal="center" vertical="center" wrapText="1"/>
      <protection/>
    </xf>
    <xf numFmtId="10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3" fontId="1" fillId="0" borderId="18" xfId="143" applyNumberFormat="1" applyFont="1" applyFill="1" applyBorder="1" applyAlignment="1">
      <alignment horizontal="center" vertical="center" wrapText="1"/>
      <protection/>
    </xf>
    <xf numFmtId="3" fontId="1" fillId="36" borderId="0" xfId="143" applyNumberFormat="1" applyFont="1" applyFill="1" applyBorder="1" applyAlignment="1">
      <alignment horizontal="center" vertical="center" wrapText="1"/>
      <protection/>
    </xf>
    <xf numFmtId="3" fontId="1" fillId="35" borderId="40" xfId="143" applyNumberFormat="1" applyFont="1" applyFill="1" applyBorder="1" applyAlignment="1">
      <alignment horizontal="center" vertical="center" wrapText="1"/>
      <protection/>
    </xf>
    <xf numFmtId="0" fontId="5" fillId="0" borderId="0" xfId="143">
      <alignment/>
      <protection/>
    </xf>
    <xf numFmtId="49" fontId="4" fillId="0" borderId="0" xfId="143" applyNumberFormat="1" applyFont="1">
      <alignment/>
      <protection/>
    </xf>
    <xf numFmtId="17" fontId="5" fillId="35" borderId="0" xfId="143" applyNumberFormat="1" applyFill="1">
      <alignment/>
      <protection/>
    </xf>
    <xf numFmtId="0" fontId="0" fillId="35" borderId="0" xfId="0" applyFill="1" applyAlignment="1">
      <alignment/>
    </xf>
    <xf numFmtId="0" fontId="5" fillId="35" borderId="0" xfId="143" applyFill="1">
      <alignment/>
      <protection/>
    </xf>
    <xf numFmtId="0" fontId="19" fillId="0" borderId="0" xfId="143" applyFont="1" applyAlignment="1">
      <alignment horizontal="right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36" borderId="43" xfId="143" applyFont="1" applyFill="1" applyBorder="1" applyAlignment="1">
      <alignment horizontal="center" vertical="center" wrapText="1"/>
      <protection/>
    </xf>
    <xf numFmtId="0" fontId="6" fillId="39" borderId="44" xfId="143" applyFont="1" applyFill="1" applyBorder="1" applyAlignment="1">
      <alignment horizontal="center" vertical="center" wrapText="1"/>
      <protection/>
    </xf>
    <xf numFmtId="0" fontId="6" fillId="36" borderId="19" xfId="143" applyFont="1" applyFill="1" applyBorder="1" applyAlignment="1">
      <alignment horizontal="center" vertical="center" wrapText="1"/>
      <protection/>
    </xf>
    <xf numFmtId="0" fontId="6" fillId="39" borderId="19" xfId="143" applyFont="1" applyFill="1" applyBorder="1" applyAlignment="1">
      <alignment horizontal="center" vertical="center" wrapText="1"/>
      <protection/>
    </xf>
    <xf numFmtId="0" fontId="6" fillId="39" borderId="18" xfId="143" applyFont="1" applyFill="1" applyBorder="1" applyAlignment="1">
      <alignment horizontal="center" vertical="center" wrapText="1"/>
      <protection/>
    </xf>
    <xf numFmtId="0" fontId="6" fillId="36" borderId="22" xfId="143" applyFont="1" applyFill="1" applyBorder="1" applyAlignment="1">
      <alignment horizontal="center" vertical="center" wrapText="1"/>
      <protection/>
    </xf>
    <xf numFmtId="0" fontId="6" fillId="39" borderId="21" xfId="143" applyFont="1" applyFill="1" applyBorder="1" applyAlignment="1">
      <alignment horizontal="center" vertical="center" wrapText="1"/>
      <protection/>
    </xf>
    <xf numFmtId="3" fontId="1" fillId="36" borderId="19" xfId="143" applyNumberFormat="1" applyFont="1" applyFill="1" applyBorder="1" applyAlignment="1">
      <alignment horizontal="center" vertical="center"/>
      <protection/>
    </xf>
    <xf numFmtId="0" fontId="5" fillId="0" borderId="26" xfId="143" applyFill="1" applyBorder="1" applyAlignment="1">
      <alignment horizontal="center" vertical="center"/>
      <protection/>
    </xf>
    <xf numFmtId="3" fontId="1" fillId="36" borderId="18" xfId="143" applyNumberFormat="1" applyFont="1" applyFill="1" applyBorder="1" applyAlignment="1">
      <alignment horizontal="center" vertical="center"/>
      <protection/>
    </xf>
    <xf numFmtId="0" fontId="7" fillId="40" borderId="17" xfId="143" applyFont="1" applyFill="1" applyBorder="1" applyAlignment="1">
      <alignment horizontal="center" vertical="center" wrapText="1"/>
      <protection/>
    </xf>
    <xf numFmtId="3" fontId="1" fillId="40" borderId="20" xfId="143" applyNumberFormat="1" applyFont="1" applyFill="1" applyBorder="1" applyAlignment="1">
      <alignment horizontal="center" vertical="center"/>
      <protection/>
    </xf>
    <xf numFmtId="3" fontId="1" fillId="40" borderId="18" xfId="143" applyNumberFormat="1" applyFont="1" applyFill="1" applyBorder="1" applyAlignment="1">
      <alignment horizontal="center" vertical="center"/>
      <protection/>
    </xf>
    <xf numFmtId="3" fontId="1" fillId="40" borderId="19" xfId="143" applyNumberFormat="1" applyFont="1" applyFill="1" applyBorder="1" applyAlignment="1">
      <alignment horizontal="center" vertical="center"/>
      <protection/>
    </xf>
    <xf numFmtId="3" fontId="1" fillId="40" borderId="21" xfId="143" applyNumberFormat="1" applyFont="1" applyFill="1" applyBorder="1" applyAlignment="1">
      <alignment horizontal="center" vertical="center"/>
      <protection/>
    </xf>
    <xf numFmtId="3" fontId="1" fillId="41" borderId="18" xfId="143" applyNumberFormat="1" applyFont="1" applyFill="1" applyBorder="1" applyAlignment="1">
      <alignment horizontal="center" vertical="center"/>
      <protection/>
    </xf>
    <xf numFmtId="3" fontId="1" fillId="7" borderId="18" xfId="143" applyNumberFormat="1" applyFont="1" applyFill="1" applyBorder="1" applyAlignment="1">
      <alignment horizontal="center" vertical="center"/>
      <protection/>
    </xf>
    <xf numFmtId="3" fontId="1" fillId="7" borderId="19" xfId="143" applyNumberFormat="1" applyFont="1" applyFill="1" applyBorder="1" applyAlignment="1">
      <alignment horizontal="center" vertical="center"/>
      <protection/>
    </xf>
    <xf numFmtId="3" fontId="1" fillId="41" borderId="20" xfId="143" applyNumberFormat="1" applyFont="1" applyFill="1" applyBorder="1" applyAlignment="1">
      <alignment horizontal="center" vertical="center"/>
      <protection/>
    </xf>
    <xf numFmtId="3" fontId="1" fillId="41" borderId="19" xfId="143" applyNumberFormat="1" applyFont="1" applyFill="1" applyBorder="1" applyAlignment="1">
      <alignment horizontal="center" vertical="center"/>
      <protection/>
    </xf>
    <xf numFmtId="3" fontId="1" fillId="7" borderId="21" xfId="143" applyNumberFormat="1" applyFont="1" applyFill="1" applyBorder="1" applyAlignment="1">
      <alignment horizontal="center" vertical="center"/>
      <protection/>
    </xf>
    <xf numFmtId="3" fontId="78" fillId="35" borderId="17" xfId="143" applyNumberFormat="1" applyFont="1" applyFill="1" applyBorder="1" applyAlignment="1">
      <alignment horizontal="center" vertical="center"/>
      <protection/>
    </xf>
    <xf numFmtId="0" fontId="5" fillId="35" borderId="17" xfId="143" applyFill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5" fillId="0" borderId="17" xfId="143" applyFill="1" applyBorder="1" applyAlignment="1">
      <alignment horizontal="center" vertical="center"/>
      <protection/>
    </xf>
    <xf numFmtId="0" fontId="75" fillId="34" borderId="17" xfId="143" applyFont="1" applyFill="1" applyBorder="1" applyAlignment="1">
      <alignment horizontal="center" vertical="center" wrapText="1"/>
      <protection/>
    </xf>
    <xf numFmtId="0" fontId="5" fillId="35" borderId="28" xfId="143" applyFill="1" applyBorder="1" applyAlignment="1">
      <alignment horizontal="center" vertical="center"/>
      <protection/>
    </xf>
    <xf numFmtId="3" fontId="1" fillId="0" borderId="19" xfId="143" applyNumberFormat="1" applyFont="1" applyFill="1" applyBorder="1" applyAlignment="1">
      <alignment horizontal="center" vertical="center" wrapText="1"/>
      <protection/>
    </xf>
    <xf numFmtId="3" fontId="1" fillId="36" borderId="19" xfId="143" applyNumberFormat="1" applyFont="1" applyFill="1" applyBorder="1" applyAlignment="1">
      <alignment horizontal="center" vertical="center" wrapText="1"/>
      <protection/>
    </xf>
    <xf numFmtId="3" fontId="1" fillId="35" borderId="19" xfId="143" applyNumberFormat="1" applyFont="1" applyFill="1" applyBorder="1" applyAlignment="1">
      <alignment horizontal="center" vertical="center" wrapText="1"/>
      <protection/>
    </xf>
    <xf numFmtId="3" fontId="1" fillId="36" borderId="22" xfId="143" applyNumberFormat="1" applyFont="1" applyFill="1" applyBorder="1" applyAlignment="1">
      <alignment horizontal="center" vertical="center" wrapText="1"/>
      <protection/>
    </xf>
    <xf numFmtId="0" fontId="5" fillId="0" borderId="28" xfId="143" applyFill="1" applyBorder="1" applyAlignment="1">
      <alignment horizontal="center" vertical="center"/>
      <protection/>
    </xf>
    <xf numFmtId="0" fontId="7" fillId="34" borderId="45" xfId="143" applyFont="1" applyFill="1" applyBorder="1" applyAlignment="1">
      <alignment horizontal="center" vertical="center" wrapText="1"/>
      <protection/>
    </xf>
    <xf numFmtId="3" fontId="1" fillId="36" borderId="46" xfId="143" applyNumberFormat="1" applyFont="1" applyFill="1" applyBorder="1" applyAlignment="1">
      <alignment horizontal="center" vertical="center" wrapText="1"/>
      <protection/>
    </xf>
    <xf numFmtId="3" fontId="1" fillId="0" borderId="46" xfId="143" applyNumberFormat="1" applyFont="1" applyFill="1" applyBorder="1" applyAlignment="1">
      <alignment horizontal="center" vertical="center" wrapText="1"/>
      <protection/>
    </xf>
    <xf numFmtId="3" fontId="1" fillId="35" borderId="27" xfId="143" applyNumberFormat="1" applyFont="1" applyFill="1" applyBorder="1" applyAlignment="1">
      <alignment horizontal="center" vertical="center" wrapText="1"/>
      <protection/>
    </xf>
    <xf numFmtId="3" fontId="1" fillId="36" borderId="47" xfId="143" applyNumberFormat="1" applyFont="1" applyFill="1" applyBorder="1" applyAlignment="1">
      <alignment horizontal="center" vertical="center" wrapText="1"/>
      <protection/>
    </xf>
    <xf numFmtId="0" fontId="5" fillId="35" borderId="45" xfId="143" applyFill="1" applyBorder="1" applyAlignment="1">
      <alignment horizontal="center" vertical="center"/>
      <protection/>
    </xf>
    <xf numFmtId="3" fontId="1" fillId="36" borderId="18" xfId="143" applyNumberFormat="1" applyFont="1" applyFill="1" applyBorder="1" applyAlignment="1">
      <alignment horizontal="center" vertical="center" wrapText="1"/>
      <protection/>
    </xf>
    <xf numFmtId="3" fontId="1" fillId="41" borderId="27" xfId="143" applyNumberFormat="1" applyFont="1" applyFill="1" applyBorder="1" applyAlignment="1">
      <alignment horizontal="center" vertical="center" wrapText="1"/>
      <protection/>
    </xf>
    <xf numFmtId="3" fontId="1" fillId="42" borderId="27" xfId="143" applyNumberFormat="1" applyFont="1" applyFill="1" applyBorder="1" applyAlignment="1">
      <alignment horizontal="center" vertical="center" wrapText="1"/>
      <protection/>
    </xf>
    <xf numFmtId="3" fontId="1" fillId="42" borderId="39" xfId="143" applyNumberFormat="1" applyFont="1" applyFill="1" applyBorder="1" applyAlignment="1">
      <alignment horizontal="center" vertical="center" wrapText="1"/>
      <protection/>
    </xf>
    <xf numFmtId="3" fontId="1" fillId="41" borderId="48" xfId="143" applyNumberFormat="1" applyFont="1" applyFill="1" applyBorder="1" applyAlignment="1">
      <alignment horizontal="center" vertical="center" wrapText="1"/>
      <protection/>
    </xf>
    <xf numFmtId="3" fontId="1" fillId="42" borderId="40" xfId="143" applyNumberFormat="1" applyFont="1" applyFill="1" applyBorder="1" applyAlignment="1">
      <alignment horizontal="center" vertical="center" wrapText="1"/>
      <protection/>
    </xf>
    <xf numFmtId="3" fontId="78" fillId="35" borderId="49" xfId="143" applyNumberFormat="1" applyFont="1" applyFill="1" applyBorder="1" applyAlignment="1">
      <alignment horizontal="center" vertical="center" wrapText="1"/>
      <protection/>
    </xf>
    <xf numFmtId="0" fontId="21" fillId="43" borderId="50" xfId="143" applyFont="1" applyFill="1" applyBorder="1" applyAlignment="1">
      <alignment horizontal="center"/>
      <protection/>
    </xf>
    <xf numFmtId="3" fontId="22" fillId="36" borderId="51" xfId="143" applyNumberFormat="1" applyFont="1" applyFill="1" applyBorder="1" applyAlignment="1">
      <alignment horizontal="center"/>
      <protection/>
    </xf>
    <xf numFmtId="3" fontId="22" fillId="35" borderId="52" xfId="143" applyNumberFormat="1" applyFont="1" applyFill="1" applyBorder="1" applyAlignment="1">
      <alignment horizontal="center"/>
      <protection/>
    </xf>
    <xf numFmtId="3" fontId="22" fillId="35" borderId="51" xfId="143" applyNumberFormat="1" applyFont="1" applyFill="1" applyBorder="1" applyAlignment="1">
      <alignment horizontal="center"/>
      <protection/>
    </xf>
    <xf numFmtId="3" fontId="22" fillId="36" borderId="53" xfId="143" applyNumberFormat="1" applyFont="1" applyFill="1" applyBorder="1" applyAlignment="1">
      <alignment horizontal="center"/>
      <protection/>
    </xf>
    <xf numFmtId="3" fontId="22" fillId="35" borderId="54" xfId="143" applyNumberFormat="1" applyFont="1" applyFill="1" applyBorder="1" applyAlignment="1">
      <alignment horizontal="center"/>
      <protection/>
    </xf>
    <xf numFmtId="0" fontId="7" fillId="34" borderId="50" xfId="14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left" vertical="center" indent="4"/>
    </xf>
    <xf numFmtId="0" fontId="23" fillId="44" borderId="55" xfId="114" applyFont="1" applyFill="1" applyBorder="1" applyAlignment="1">
      <alignment horizontal="center"/>
      <protection/>
    </xf>
    <xf numFmtId="0" fontId="24" fillId="44" borderId="55" xfId="114" applyFont="1" applyFill="1" applyBorder="1" applyAlignment="1">
      <alignment horizontal="right"/>
      <protection/>
    </xf>
    <xf numFmtId="0" fontId="23" fillId="44" borderId="55" xfId="114" applyFont="1" applyFill="1" applyBorder="1" applyAlignment="1">
      <alignment horizontal="right"/>
      <protection/>
    </xf>
    <xf numFmtId="0" fontId="23" fillId="45" borderId="55" xfId="114" applyFont="1" applyFill="1" applyBorder="1" applyAlignment="1">
      <alignment horizontal="right"/>
      <protection/>
    </xf>
    <xf numFmtId="0" fontId="23" fillId="45" borderId="56" xfId="114" applyFont="1" applyFill="1" applyBorder="1" applyAlignment="1">
      <alignment horizontal="right"/>
      <protection/>
    </xf>
    <xf numFmtId="0" fontId="23" fillId="46" borderId="55" xfId="114" applyFont="1" applyFill="1" applyBorder="1" applyAlignment="1">
      <alignment horizontal="right"/>
      <protection/>
    </xf>
    <xf numFmtId="0" fontId="23" fillId="44" borderId="0" xfId="114" applyFont="1" applyFill="1" applyBorder="1" applyAlignment="1">
      <alignment horizontal="center"/>
      <protection/>
    </xf>
    <xf numFmtId="0" fontId="24" fillId="44" borderId="0" xfId="114" applyFont="1" applyFill="1" applyBorder="1" applyAlignment="1">
      <alignment horizontal="right"/>
      <protection/>
    </xf>
    <xf numFmtId="0" fontId="24" fillId="44" borderId="0" xfId="114" applyFont="1" applyFill="1" applyBorder="1" applyAlignment="1">
      <alignment/>
      <protection/>
    </xf>
    <xf numFmtId="0" fontId="24" fillId="44" borderId="0" xfId="114" applyFont="1" applyFill="1" applyBorder="1" applyAlignment="1">
      <alignment horizontal="center"/>
      <protection/>
    </xf>
    <xf numFmtId="0" fontId="24" fillId="44" borderId="57" xfId="114" applyFont="1" applyFill="1" applyBorder="1" applyAlignment="1">
      <alignment/>
      <protection/>
    </xf>
    <xf numFmtId="0" fontId="23" fillId="0" borderId="58" xfId="114" applyFont="1" applyFill="1" applyBorder="1" applyAlignment="1">
      <alignment/>
      <protection/>
    </xf>
    <xf numFmtId="0" fontId="24" fillId="0" borderId="58" xfId="114" applyFont="1" applyFill="1" applyBorder="1" applyAlignment="1">
      <alignment horizontal="right"/>
      <protection/>
    </xf>
    <xf numFmtId="3" fontId="23" fillId="0" borderId="59" xfId="114" applyNumberFormat="1" applyFont="1" applyFill="1" applyBorder="1" applyAlignment="1">
      <alignment/>
      <protection/>
    </xf>
    <xf numFmtId="3" fontId="23" fillId="0" borderId="58" xfId="114" applyNumberFormat="1" applyFont="1" applyFill="1" applyBorder="1" applyAlignment="1">
      <alignment/>
      <protection/>
    </xf>
    <xf numFmtId="3" fontId="23" fillId="44" borderId="58" xfId="114" applyNumberFormat="1" applyFont="1" applyFill="1" applyBorder="1" applyAlignment="1">
      <alignment/>
      <protection/>
    </xf>
    <xf numFmtId="3" fontId="23" fillId="44" borderId="60" xfId="114" applyNumberFormat="1" applyFont="1" applyFill="1" applyBorder="1" applyAlignment="1">
      <alignment/>
      <protection/>
    </xf>
    <xf numFmtId="3" fontId="16" fillId="47" borderId="58" xfId="114" applyNumberFormat="1" applyFont="1" applyFill="1" applyBorder="1" applyAlignment="1">
      <alignment/>
      <protection/>
    </xf>
    <xf numFmtId="0" fontId="23" fillId="0" borderId="57" xfId="114" applyFont="1" applyFill="1" applyBorder="1" applyAlignment="1">
      <alignment/>
      <protection/>
    </xf>
    <xf numFmtId="0" fontId="24" fillId="0" borderId="57" xfId="114" applyFont="1" applyFill="1" applyBorder="1" applyAlignment="1">
      <alignment horizontal="right" vertical="center"/>
      <protection/>
    </xf>
    <xf numFmtId="165" fontId="16" fillId="0" borderId="61" xfId="114" applyNumberFormat="1" applyFont="1" applyFill="1" applyBorder="1" applyAlignment="1">
      <alignment vertical="top"/>
      <protection/>
    </xf>
    <xf numFmtId="165" fontId="16" fillId="0" borderId="57" xfId="114" applyNumberFormat="1" applyFont="1" applyFill="1" applyBorder="1" applyAlignment="1">
      <alignment vertical="top"/>
      <protection/>
    </xf>
    <xf numFmtId="165" fontId="16" fillId="44" borderId="57" xfId="114" applyNumberFormat="1" applyFont="1" applyFill="1" applyBorder="1" applyAlignment="1">
      <alignment vertical="top"/>
      <protection/>
    </xf>
    <xf numFmtId="165" fontId="16" fillId="44" borderId="62" xfId="114" applyNumberFormat="1" applyFont="1" applyFill="1" applyBorder="1" applyAlignment="1">
      <alignment vertical="top"/>
      <protection/>
    </xf>
    <xf numFmtId="165" fontId="16" fillId="47" borderId="57" xfId="114" applyNumberFormat="1" applyFont="1" applyFill="1" applyBorder="1" applyAlignment="1">
      <alignment vertical="top"/>
      <protection/>
    </xf>
    <xf numFmtId="0" fontId="23" fillId="0" borderId="0" xfId="114" applyFont="1" applyFill="1" applyBorder="1" applyAlignment="1">
      <alignment/>
      <protection/>
    </xf>
    <xf numFmtId="0" fontId="24" fillId="0" borderId="0" xfId="114" applyFont="1" applyFill="1" applyBorder="1" applyAlignment="1">
      <alignment horizontal="right"/>
      <protection/>
    </xf>
    <xf numFmtId="165" fontId="23" fillId="0" borderId="63" xfId="114" applyNumberFormat="1" applyFont="1" applyFill="1" applyBorder="1" applyAlignment="1">
      <alignment/>
      <protection/>
    </xf>
    <xf numFmtId="165" fontId="23" fillId="0" borderId="0" xfId="114" applyNumberFormat="1" applyFont="1" applyFill="1" applyBorder="1" applyAlignment="1">
      <alignment/>
      <protection/>
    </xf>
    <xf numFmtId="165" fontId="23" fillId="44" borderId="0" xfId="114" applyNumberFormat="1" applyFont="1" applyFill="1" applyBorder="1" applyAlignment="1">
      <alignment/>
      <protection/>
    </xf>
    <xf numFmtId="165" fontId="23" fillId="44" borderId="64" xfId="114" applyNumberFormat="1" applyFont="1" applyFill="1" applyBorder="1" applyAlignment="1">
      <alignment/>
      <protection/>
    </xf>
    <xf numFmtId="165" fontId="16" fillId="47" borderId="0" xfId="114" applyNumberFormat="1" applyFont="1" applyFill="1" applyBorder="1" applyAlignment="1">
      <alignment/>
      <protection/>
    </xf>
    <xf numFmtId="0" fontId="16" fillId="0" borderId="0" xfId="114" applyFont="1" applyFill="1" applyBorder="1" applyAlignment="1">
      <alignment horizontal="left" indent="1"/>
      <protection/>
    </xf>
    <xf numFmtId="165" fontId="16" fillId="0" borderId="63" xfId="114" applyNumberFormat="1" applyFont="1" applyFill="1" applyBorder="1" applyAlignment="1">
      <alignment/>
      <protection/>
    </xf>
    <xf numFmtId="165" fontId="16" fillId="0" borderId="0" xfId="114" applyNumberFormat="1" applyFont="1" applyFill="1" applyBorder="1" applyAlignment="1">
      <alignment/>
      <protection/>
    </xf>
    <xf numFmtId="165" fontId="16" fillId="44" borderId="0" xfId="114" applyNumberFormat="1" applyFont="1" applyFill="1" applyBorder="1" applyAlignment="1">
      <alignment/>
      <protection/>
    </xf>
    <xf numFmtId="165" fontId="16" fillId="44" borderId="64" xfId="114" applyNumberFormat="1" applyFont="1" applyFill="1" applyBorder="1" applyAlignment="1">
      <alignment/>
      <protection/>
    </xf>
    <xf numFmtId="0" fontId="16" fillId="0" borderId="57" xfId="114" applyFont="1" applyFill="1" applyBorder="1" applyAlignment="1">
      <alignment horizontal="left" indent="1"/>
      <protection/>
    </xf>
    <xf numFmtId="0" fontId="24" fillId="0" borderId="57" xfId="114" applyFont="1" applyFill="1" applyBorder="1" applyAlignment="1">
      <alignment horizontal="right"/>
      <protection/>
    </xf>
    <xf numFmtId="165" fontId="16" fillId="0" borderId="61" xfId="114" applyNumberFormat="1" applyFont="1" applyFill="1" applyBorder="1" applyAlignment="1">
      <alignment/>
      <protection/>
    </xf>
    <xf numFmtId="165" fontId="16" fillId="0" borderId="57" xfId="114" applyNumberFormat="1" applyFont="1" applyFill="1" applyBorder="1" applyAlignment="1">
      <alignment/>
      <protection/>
    </xf>
    <xf numFmtId="165" fontId="16" fillId="44" borderId="57" xfId="114" applyNumberFormat="1" applyFont="1" applyFill="1" applyBorder="1" applyAlignment="1">
      <alignment/>
      <protection/>
    </xf>
    <xf numFmtId="165" fontId="16" fillId="44" borderId="62" xfId="114" applyNumberFormat="1" applyFont="1" applyFill="1" applyBorder="1" applyAlignment="1">
      <alignment/>
      <protection/>
    </xf>
    <xf numFmtId="165" fontId="16" fillId="47" borderId="57" xfId="114" applyNumberFormat="1" applyFont="1" applyFill="1" applyBorder="1" applyAlignment="1">
      <alignment/>
      <protection/>
    </xf>
    <xf numFmtId="165" fontId="23" fillId="0" borderId="61" xfId="114" applyNumberFormat="1" applyFont="1" applyFill="1" applyBorder="1" applyAlignment="1">
      <alignment/>
      <protection/>
    </xf>
    <xf numFmtId="165" fontId="23" fillId="0" borderId="57" xfId="114" applyNumberFormat="1" applyFont="1" applyFill="1" applyBorder="1" applyAlignment="1">
      <alignment/>
      <protection/>
    </xf>
    <xf numFmtId="165" fontId="23" fillId="44" borderId="57" xfId="114" applyNumberFormat="1" applyFont="1" applyFill="1" applyBorder="1" applyAlignment="1">
      <alignment/>
      <protection/>
    </xf>
    <xf numFmtId="165" fontId="23" fillId="44" borderId="62" xfId="114" applyNumberFormat="1" applyFont="1" applyFill="1" applyBorder="1" applyAlignment="1">
      <alignment/>
      <protection/>
    </xf>
    <xf numFmtId="0" fontId="23" fillId="0" borderId="65" xfId="114" applyFont="1" applyFill="1" applyBorder="1" applyAlignment="1">
      <alignment/>
      <protection/>
    </xf>
    <xf numFmtId="0" fontId="24" fillId="0" borderId="65" xfId="114" applyFont="1" applyFill="1" applyBorder="1" applyAlignment="1">
      <alignment horizontal="right"/>
      <protection/>
    </xf>
    <xf numFmtId="165" fontId="23" fillId="0" borderId="66" xfId="114" applyNumberFormat="1" applyFont="1" applyFill="1" applyBorder="1" applyAlignment="1">
      <alignment/>
      <protection/>
    </xf>
    <xf numFmtId="165" fontId="23" fillId="0" borderId="65" xfId="114" applyNumberFormat="1" applyFont="1" applyFill="1" applyBorder="1" applyAlignment="1">
      <alignment/>
      <protection/>
    </xf>
    <xf numFmtId="165" fontId="23" fillId="44" borderId="65" xfId="114" applyNumberFormat="1" applyFont="1" applyFill="1" applyBorder="1" applyAlignment="1">
      <alignment/>
      <protection/>
    </xf>
    <xf numFmtId="165" fontId="23" fillId="44" borderId="67" xfId="114" applyNumberFormat="1" applyFont="1" applyFill="1" applyBorder="1" applyAlignment="1">
      <alignment/>
      <protection/>
    </xf>
    <xf numFmtId="165" fontId="16" fillId="47" borderId="65" xfId="114" applyNumberFormat="1" applyFont="1" applyFill="1" applyBorder="1" applyAlignment="1">
      <alignment/>
      <protection/>
    </xf>
    <xf numFmtId="165" fontId="23" fillId="44" borderId="67" xfId="114" applyNumberFormat="1" applyFont="1" applyFill="1" applyBorder="1" applyAlignment="1">
      <alignment horizontal="right"/>
      <protection/>
    </xf>
    <xf numFmtId="165" fontId="16" fillId="47" borderId="65" xfId="114" applyNumberFormat="1" applyFont="1" applyFill="1" applyBorder="1" applyAlignment="1">
      <alignment horizontal="right"/>
      <protection/>
    </xf>
    <xf numFmtId="0" fontId="23" fillId="0" borderId="0" xfId="114" applyFont="1" applyFill="1" applyBorder="1" applyAlignment="1">
      <alignment horizontal="centerContinuous"/>
      <protection/>
    </xf>
    <xf numFmtId="0" fontId="24" fillId="0" borderId="0" xfId="114" applyFont="1" applyFill="1" applyBorder="1" applyAlignment="1">
      <alignment horizontal="centerContinuous"/>
      <protection/>
    </xf>
    <xf numFmtId="1" fontId="23" fillId="0" borderId="63" xfId="114" applyNumberFormat="1" applyFont="1" applyFill="1" applyBorder="1" applyAlignment="1">
      <alignment/>
      <protection/>
    </xf>
    <xf numFmtId="1" fontId="23" fillId="0" borderId="0" xfId="114" applyNumberFormat="1" applyFont="1" applyFill="1" applyBorder="1" applyAlignment="1">
      <alignment/>
      <protection/>
    </xf>
    <xf numFmtId="1" fontId="23" fillId="44" borderId="0" xfId="114" applyNumberFormat="1" applyFont="1" applyFill="1" applyBorder="1" applyAlignment="1">
      <alignment/>
      <protection/>
    </xf>
    <xf numFmtId="1" fontId="23" fillId="44" borderId="64" xfId="114" applyNumberFormat="1" applyFont="1" applyFill="1" applyBorder="1" applyAlignment="1">
      <alignment/>
      <protection/>
    </xf>
    <xf numFmtId="1" fontId="16" fillId="47" borderId="0" xfId="114" applyNumberFormat="1" applyFont="1" applyFill="1" applyBorder="1" applyAlignment="1">
      <alignment/>
      <protection/>
    </xf>
    <xf numFmtId="0" fontId="23" fillId="0" borderId="68" xfId="114" applyFont="1" applyFill="1" applyBorder="1" applyAlignment="1">
      <alignment/>
      <protection/>
    </xf>
    <xf numFmtId="0" fontId="24" fillId="0" borderId="68" xfId="114" applyFont="1" applyFill="1" applyBorder="1" applyAlignment="1">
      <alignment horizontal="right"/>
      <protection/>
    </xf>
    <xf numFmtId="165" fontId="23" fillId="0" borderId="69" xfId="114" applyNumberFormat="1" applyFont="1" applyFill="1" applyBorder="1" applyAlignment="1">
      <alignment/>
      <protection/>
    </xf>
    <xf numFmtId="165" fontId="23" fillId="0" borderId="68" xfId="114" applyNumberFormat="1" applyFont="1" applyFill="1" applyBorder="1" applyAlignment="1">
      <alignment/>
      <protection/>
    </xf>
    <xf numFmtId="165" fontId="23" fillId="44" borderId="68" xfId="114" applyNumberFormat="1" applyFont="1" applyFill="1" applyBorder="1" applyAlignment="1">
      <alignment/>
      <protection/>
    </xf>
    <xf numFmtId="165" fontId="23" fillId="44" borderId="70" xfId="114" applyNumberFormat="1" applyFont="1" applyFill="1" applyBorder="1" applyAlignment="1">
      <alignment/>
      <protection/>
    </xf>
    <xf numFmtId="165" fontId="16" fillId="47" borderId="68" xfId="114" applyNumberFormat="1" applyFont="1" applyFill="1" applyBorder="1" applyAlignment="1">
      <alignment horizontal="right"/>
      <protection/>
    </xf>
    <xf numFmtId="3" fontId="0" fillId="35" borderId="19" xfId="0" applyNumberFormat="1" applyFill="1" applyBorder="1" applyAlignment="1">
      <alignment horizontal="right" vertical="center" indent="1"/>
    </xf>
    <xf numFmtId="0" fontId="0" fillId="0" borderId="23" xfId="0" applyFont="1" applyBorder="1" applyAlignment="1">
      <alignment vertical="center"/>
    </xf>
    <xf numFmtId="3" fontId="1" fillId="35" borderId="71" xfId="143" applyNumberFormat="1" applyFont="1" applyFill="1" applyBorder="1" applyAlignment="1">
      <alignment horizontal="center" vertical="center" wrapText="1"/>
      <protection/>
    </xf>
    <xf numFmtId="0" fontId="1" fillId="35" borderId="72" xfId="0" applyFont="1" applyFill="1" applyBorder="1" applyAlignment="1">
      <alignment horizontal="center" vertical="center" wrapText="1"/>
    </xf>
    <xf numFmtId="3" fontId="1" fillId="35" borderId="73" xfId="143" applyNumberFormat="1" applyFont="1" applyFill="1" applyBorder="1" applyAlignment="1">
      <alignment horizontal="center" vertical="center" wrapText="1"/>
      <protection/>
    </xf>
    <xf numFmtId="0" fontId="1" fillId="35" borderId="73" xfId="0" applyFont="1" applyFill="1" applyBorder="1" applyAlignment="1">
      <alignment horizontal="center" vertical="center" wrapText="1"/>
    </xf>
    <xf numFmtId="0" fontId="1" fillId="35" borderId="74" xfId="0" applyFont="1" applyFill="1" applyBorder="1" applyAlignment="1">
      <alignment horizontal="center" vertical="center" wrapText="1"/>
    </xf>
    <xf numFmtId="3" fontId="1" fillId="42" borderId="48" xfId="143" applyNumberFormat="1" applyFont="1" applyFill="1" applyBorder="1" applyAlignment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1" fillId="42" borderId="27" xfId="143" applyNumberFormat="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3" fontId="1" fillId="35" borderId="53" xfId="143" applyNumberFormat="1" applyFont="1" applyFill="1" applyBorder="1" applyAlignment="1">
      <alignment horizontal="center" vertical="center" wrapText="1"/>
      <protection/>
    </xf>
    <xf numFmtId="0" fontId="1" fillId="35" borderId="5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1" fillId="7" borderId="19" xfId="143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1" fillId="7" borderId="22" xfId="143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7" fillId="7" borderId="45" xfId="143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3" fontId="1" fillId="42" borderId="29" xfId="143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39" borderId="77" xfId="143" applyFont="1" applyFill="1" applyBorder="1" applyAlignment="1">
      <alignment horizontal="center" vertical="center" wrapText="1"/>
      <protection/>
    </xf>
    <xf numFmtId="0" fontId="0" fillId="39" borderId="77" xfId="0" applyFill="1" applyBorder="1" applyAlignment="1">
      <alignment horizontal="center" vertical="center" wrapText="1"/>
    </xf>
    <xf numFmtId="0" fontId="6" fillId="39" borderId="78" xfId="143" applyFont="1" applyFill="1" applyBorder="1" applyAlignment="1">
      <alignment horizontal="center" vertical="center" wrapText="1"/>
      <protection/>
    </xf>
    <xf numFmtId="0" fontId="0" fillId="39" borderId="79" xfId="0" applyFill="1" applyBorder="1" applyAlignment="1">
      <alignment horizontal="center" vertical="center" wrapText="1"/>
    </xf>
    <xf numFmtId="0" fontId="6" fillId="38" borderId="80" xfId="143" applyFont="1" applyFill="1" applyBorder="1" applyAlignment="1">
      <alignment horizontal="center" vertical="center" wrapText="1"/>
      <protection/>
    </xf>
    <xf numFmtId="0" fontId="6" fillId="38" borderId="81" xfId="143" applyFont="1" applyFill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0" fillId="39" borderId="83" xfId="0" applyFill="1" applyBorder="1" applyAlignment="1">
      <alignment horizontal="center" vertical="center" wrapText="1"/>
    </xf>
    <xf numFmtId="0" fontId="6" fillId="39" borderId="80" xfId="143" applyFont="1" applyFill="1" applyBorder="1" applyAlignment="1">
      <alignment horizontal="center" vertical="center" wrapText="1"/>
      <protection/>
    </xf>
    <xf numFmtId="0" fontId="20" fillId="39" borderId="84" xfId="0" applyFont="1" applyFill="1" applyBorder="1" applyAlignment="1">
      <alignment horizontal="center" vertical="center"/>
    </xf>
    <xf numFmtId="0" fontId="0" fillId="39" borderId="81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" fillId="39" borderId="86" xfId="143" applyFont="1" applyFill="1" applyBorder="1" applyAlignment="1">
      <alignment horizontal="center" vertical="center" wrapText="1"/>
      <protection/>
    </xf>
    <xf numFmtId="0" fontId="0" fillId="39" borderId="78" xfId="0" applyFill="1" applyBorder="1" applyAlignment="1">
      <alignment horizontal="center" vertical="center" wrapText="1"/>
    </xf>
    <xf numFmtId="0" fontId="24" fillId="45" borderId="0" xfId="114" applyFont="1" applyFill="1" applyBorder="1" applyAlignment="1">
      <alignment horizontal="center"/>
      <protection/>
    </xf>
    <xf numFmtId="0" fontId="24" fillId="45" borderId="64" xfId="114" applyFont="1" applyFill="1" applyBorder="1" applyAlignment="1">
      <alignment horizontal="center"/>
      <protection/>
    </xf>
    <xf numFmtId="0" fontId="24" fillId="46" borderId="63" xfId="114" applyFont="1" applyFill="1" applyBorder="1" applyAlignment="1">
      <alignment horizontal="center"/>
      <protection/>
    </xf>
    <xf numFmtId="0" fontId="24" fillId="46" borderId="0" xfId="114" applyFont="1" applyFill="1" applyBorder="1" applyAlignment="1">
      <alignment horizontal="center"/>
      <protection/>
    </xf>
    <xf numFmtId="0" fontId="24" fillId="45" borderId="57" xfId="114" applyFont="1" applyFill="1" applyBorder="1" applyAlignment="1">
      <alignment horizontal="center"/>
      <protection/>
    </xf>
    <xf numFmtId="0" fontId="24" fillId="45" borderId="62" xfId="114" applyFont="1" applyFill="1" applyBorder="1" applyAlignment="1">
      <alignment horizontal="center"/>
      <protection/>
    </xf>
    <xf numFmtId="0" fontId="24" fillId="46" borderId="61" xfId="114" applyFont="1" applyFill="1" applyBorder="1" applyAlignment="1">
      <alignment horizontal="center"/>
      <protection/>
    </xf>
    <xf numFmtId="0" fontId="24" fillId="46" borderId="57" xfId="114" applyFont="1" applyFill="1" applyBorder="1" applyAlignment="1">
      <alignment horizontal="center"/>
      <protection/>
    </xf>
  </cellXfs>
  <cellStyles count="1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lkem 2" xfId="34"/>
    <cellStyle name="Celkem 3" xfId="35"/>
    <cellStyle name="Celkem 4" xfId="36"/>
    <cellStyle name="Celkem 5" xfId="37"/>
    <cellStyle name="Comma" xfId="38"/>
    <cellStyle name="Comma [0]" xfId="39"/>
    <cellStyle name="Comma [0] 2" xfId="40"/>
    <cellStyle name="Comma 2" xfId="41"/>
    <cellStyle name="Comma 3" xfId="42"/>
    <cellStyle name="Comma 4" xfId="43"/>
    <cellStyle name="Comma 5" xfId="44"/>
    <cellStyle name="Comma_PCENY" xfId="45"/>
    <cellStyle name="Comma0" xfId="46"/>
    <cellStyle name="Comma0 2" xfId="47"/>
    <cellStyle name="Currency" xfId="48"/>
    <cellStyle name="Currency [0]" xfId="49"/>
    <cellStyle name="Currency 2" xfId="50"/>
    <cellStyle name="Currency 3" xfId="51"/>
    <cellStyle name="Currency 4" xfId="52"/>
    <cellStyle name="Currency 5" xfId="53"/>
    <cellStyle name="Currency_PCENY" xfId="54"/>
    <cellStyle name="Currency0" xfId="55"/>
    <cellStyle name="Currency0 2" xfId="56"/>
    <cellStyle name="Comma" xfId="57"/>
    <cellStyle name="Čárka 2" xfId="58"/>
    <cellStyle name="Comma [0]" xfId="59"/>
    <cellStyle name="Čárky bez des. míst 2" xfId="60"/>
    <cellStyle name="Date" xfId="61"/>
    <cellStyle name="Date 2" xfId="62"/>
    <cellStyle name="Date 3" xfId="63"/>
    <cellStyle name="Datum" xfId="64"/>
    <cellStyle name="Datum 2" xfId="65"/>
    <cellStyle name="Datum 3" xfId="66"/>
    <cellStyle name="Datum 4" xfId="67"/>
    <cellStyle name="Datum 5" xfId="68"/>
    <cellStyle name="Finanční0" xfId="69"/>
    <cellStyle name="Finanční0 2" xfId="70"/>
    <cellStyle name="Finanční0 3" xfId="71"/>
    <cellStyle name="Finanční0 4" xfId="72"/>
    <cellStyle name="Finanční0 5" xfId="73"/>
    <cellStyle name="Fixed" xfId="74"/>
    <cellStyle name="Fixed 2" xfId="75"/>
    <cellStyle name="Fixed 3" xfId="76"/>
    <cellStyle name="Heading 1" xfId="77"/>
    <cellStyle name="Heading 1 2" xfId="78"/>
    <cellStyle name="Heading 2" xfId="79"/>
    <cellStyle name="Heading 2 2" xfId="80"/>
    <cellStyle name="Heading1" xfId="81"/>
    <cellStyle name="Heading1 2" xfId="82"/>
    <cellStyle name="Heading2" xfId="83"/>
    <cellStyle name="Heading2 2" xfId="84"/>
    <cellStyle name="Hyperlink" xfId="85"/>
    <cellStyle name="Hyperlink" xfId="86"/>
    <cellStyle name="Hypertextový odkaz 10" xfId="87"/>
    <cellStyle name="Hypertextový odkaz 2" xfId="88"/>
    <cellStyle name="Hypertextový odkaz 2 2" xfId="89"/>
    <cellStyle name="Hypertextový odkaz 3" xfId="90"/>
    <cellStyle name="Hypertextový odkaz 4" xfId="91"/>
    <cellStyle name="Hypertextový odkaz 5" xfId="92"/>
    <cellStyle name="Hypertextový odkaz 6" xfId="93"/>
    <cellStyle name="Hypertextový odkaz 7" xfId="94"/>
    <cellStyle name="Hypertextový odkaz 8" xfId="95"/>
    <cellStyle name="Hypertextový odkaz 9" xfId="96"/>
    <cellStyle name="Chybně" xfId="97"/>
    <cellStyle name="Kontrolní buňka" xfId="98"/>
    <cellStyle name="Currency" xfId="99"/>
    <cellStyle name="Měna 2" xfId="100"/>
    <cellStyle name="Měna0" xfId="101"/>
    <cellStyle name="Měna0 2" xfId="102"/>
    <cellStyle name="Měna0 3" xfId="103"/>
    <cellStyle name="Měna0 4" xfId="104"/>
    <cellStyle name="Měna0 5" xfId="105"/>
    <cellStyle name="Currency [0]" xfId="106"/>
    <cellStyle name="Měny bez des. míst 2" xfId="107"/>
    <cellStyle name="Nadpis 1" xfId="108"/>
    <cellStyle name="Nadpis 2" xfId="109"/>
    <cellStyle name="Nadpis 3" xfId="110"/>
    <cellStyle name="Nadpis 4" xfId="111"/>
    <cellStyle name="Název" xfId="112"/>
    <cellStyle name="Neutrální" xfId="113"/>
    <cellStyle name="Normal" xfId="114"/>
    <cellStyle name="Normální 10" xfId="115"/>
    <cellStyle name="Normální 11" xfId="116"/>
    <cellStyle name="Normální 12" xfId="117"/>
    <cellStyle name="Normální 13" xfId="118"/>
    <cellStyle name="Normální 14" xfId="119"/>
    <cellStyle name="Normální 15" xfId="120"/>
    <cellStyle name="Normální 16" xfId="121"/>
    <cellStyle name="Normální 17" xfId="122"/>
    <cellStyle name="Normální 18" xfId="123"/>
    <cellStyle name="Normální 19" xfId="124"/>
    <cellStyle name="Normální 2" xfId="125"/>
    <cellStyle name="Normální 2 2" xfId="126"/>
    <cellStyle name="Normální 2 3" xfId="127"/>
    <cellStyle name="Normální 2 4" xfId="128"/>
    <cellStyle name="Normální 20" xfId="129"/>
    <cellStyle name="Normální 21" xfId="130"/>
    <cellStyle name="Normální 22" xfId="131"/>
    <cellStyle name="Normální 23" xfId="132"/>
    <cellStyle name="Normální 3" xfId="133"/>
    <cellStyle name="Normální 3 2" xfId="134"/>
    <cellStyle name="Normální 3 3" xfId="135"/>
    <cellStyle name="Normální 3 4" xfId="136"/>
    <cellStyle name="Normální 4" xfId="137"/>
    <cellStyle name="Normální 5" xfId="138"/>
    <cellStyle name="Normální 6" xfId="139"/>
    <cellStyle name="Normální 7" xfId="140"/>
    <cellStyle name="Normální 8" xfId="141"/>
    <cellStyle name="Normální 9" xfId="142"/>
    <cellStyle name="normální_List1" xfId="143"/>
    <cellStyle name="Percent" xfId="144"/>
    <cellStyle name="Percent 2" xfId="145"/>
    <cellStyle name="Percent 3" xfId="146"/>
    <cellStyle name="Pevný" xfId="147"/>
    <cellStyle name="Pevný 2" xfId="148"/>
    <cellStyle name="Pevný 3" xfId="149"/>
    <cellStyle name="Pevný 4" xfId="150"/>
    <cellStyle name="Pevný 5" xfId="151"/>
    <cellStyle name="Followed Hyperlink" xfId="152"/>
    <cellStyle name="Poznámka" xfId="153"/>
    <cellStyle name="Percent" xfId="154"/>
    <cellStyle name="Procenta 2" xfId="155"/>
    <cellStyle name="Propojená buňka" xfId="156"/>
    <cellStyle name="Správně" xfId="157"/>
    <cellStyle name="Styl 1" xfId="158"/>
    <cellStyle name="Text upozornění" xfId="159"/>
    <cellStyle name="Total" xfId="160"/>
    <cellStyle name="Total 2" xfId="161"/>
    <cellStyle name="Total 3" xfId="162"/>
    <cellStyle name="Vstup" xfId="163"/>
    <cellStyle name="Výpočet" xfId="164"/>
    <cellStyle name="Výstup" xfId="165"/>
    <cellStyle name="Vysvětlující text" xfId="166"/>
    <cellStyle name="Záhlaví 1" xfId="167"/>
    <cellStyle name="Záhlaví 1 2" xfId="168"/>
    <cellStyle name="Záhlaví 1 3" xfId="169"/>
    <cellStyle name="Záhlaví 2" xfId="170"/>
    <cellStyle name="Záhlaví 2 2" xfId="171"/>
    <cellStyle name="Záhlaví 2 3" xfId="172"/>
    <cellStyle name="Zvýraznění 1" xfId="173"/>
    <cellStyle name="Zvýraznění 2" xfId="174"/>
    <cellStyle name="Zvýraznění 3" xfId="175"/>
    <cellStyle name="Zvýraznění 4" xfId="176"/>
    <cellStyle name="Zvýraznění 5" xfId="177"/>
    <cellStyle name="Zvýraznění 6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2" max="2" width="48.421875" style="0" customWidth="1"/>
    <col min="3" max="3" width="15.421875" style="0" customWidth="1"/>
    <col min="4" max="4" width="15.57421875" style="0" customWidth="1"/>
    <col min="5" max="6" width="16.140625" style="0" customWidth="1"/>
  </cols>
  <sheetData>
    <row r="2" spans="2:5" ht="15.75">
      <c r="B2" s="6" t="s">
        <v>98</v>
      </c>
      <c r="C2" s="5"/>
      <c r="D2" s="5"/>
      <c r="E2" s="4"/>
    </row>
    <row r="3" spans="3:5" ht="19.5" customHeight="1" thickBot="1">
      <c r="C3" s="5"/>
      <c r="D3" s="5"/>
      <c r="E3" s="5"/>
    </row>
    <row r="4" spans="2:6" ht="21.75" customHeight="1" thickBot="1">
      <c r="B4" s="2"/>
      <c r="C4" s="62">
        <v>2021</v>
      </c>
      <c r="D4" s="62">
        <v>2022</v>
      </c>
      <c r="E4" s="62">
        <v>2023</v>
      </c>
      <c r="F4" s="63">
        <v>2024</v>
      </c>
    </row>
    <row r="5" spans="2:6" ht="9.75" customHeight="1" thickTop="1">
      <c r="B5" s="3"/>
      <c r="C5" s="1"/>
      <c r="D5" s="1"/>
      <c r="E5" s="1"/>
      <c r="F5" s="7"/>
    </row>
    <row r="6" spans="2:6" ht="16.5" customHeight="1">
      <c r="B6" s="30" t="s">
        <v>0</v>
      </c>
      <c r="C6" s="38">
        <v>7453605</v>
      </c>
      <c r="D6" s="38">
        <f>SUM(D7:D13)</f>
        <v>7673291.151</v>
      </c>
      <c r="E6" s="38">
        <f>SUM(E7:E13)</f>
        <v>7881025.795824999</v>
      </c>
      <c r="F6" s="39">
        <f>SUM(F7:F13)</f>
        <v>8117118.213159702</v>
      </c>
    </row>
    <row r="7" spans="2:6" ht="16.5" customHeight="1">
      <c r="B7" s="205" t="s">
        <v>8</v>
      </c>
      <c r="C7" s="40">
        <v>1829733</v>
      </c>
      <c r="D7" s="40">
        <f>C7*1.008</f>
        <v>1844370.864</v>
      </c>
      <c r="E7" s="40">
        <f>D7*1.008</f>
        <v>1859125.830912</v>
      </c>
      <c r="F7" s="41">
        <f>E7*1.008</f>
        <v>1873998.837559296</v>
      </c>
    </row>
    <row r="8" spans="2:6" ht="16.5" customHeight="1">
      <c r="B8" s="31" t="s">
        <v>9</v>
      </c>
      <c r="C8" s="40">
        <v>18339</v>
      </c>
      <c r="D8" s="40">
        <f>C8*1.039</f>
        <v>19054.220999999998</v>
      </c>
      <c r="E8" s="40">
        <f>D8*1.039</f>
        <v>19797.335618999998</v>
      </c>
      <c r="F8" s="41">
        <f>E8*1.039</f>
        <v>20569.431708140997</v>
      </c>
    </row>
    <row r="9" spans="2:6" ht="16.5" customHeight="1">
      <c r="B9" s="31" t="s">
        <v>10</v>
      </c>
      <c r="C9" s="40">
        <v>181923</v>
      </c>
      <c r="D9" s="40">
        <f>C9*1.015</f>
        <v>184651.84499999997</v>
      </c>
      <c r="E9" s="40">
        <f>D9*1.015</f>
        <v>187421.62267499996</v>
      </c>
      <c r="F9" s="41">
        <f>E9*1.015</f>
        <v>190232.94701512496</v>
      </c>
    </row>
    <row r="10" spans="2:6" ht="16.5" customHeight="1">
      <c r="B10" s="31" t="s">
        <v>11</v>
      </c>
      <c r="C10" s="40">
        <v>1412732</v>
      </c>
      <c r="D10" s="40">
        <f aca="true" t="shared" si="0" ref="D10:F11">C10*1.039</f>
        <v>1467828.548</v>
      </c>
      <c r="E10" s="40">
        <f t="shared" si="0"/>
        <v>1525073.8613719998</v>
      </c>
      <c r="F10" s="41">
        <f t="shared" si="0"/>
        <v>1584551.7419655076</v>
      </c>
    </row>
    <row r="11" spans="2:6" ht="16.5" customHeight="1">
      <c r="B11" s="31" t="s">
        <v>12</v>
      </c>
      <c r="C11" s="40">
        <v>3756607</v>
      </c>
      <c r="D11" s="40">
        <f t="shared" si="0"/>
        <v>3903114.6729999995</v>
      </c>
      <c r="E11" s="40">
        <f t="shared" si="0"/>
        <v>4055336.1452469993</v>
      </c>
      <c r="F11" s="41">
        <f t="shared" si="0"/>
        <v>4213494.254911632</v>
      </c>
    </row>
    <row r="12" spans="2:6" ht="16.5" customHeight="1">
      <c r="B12" s="31" t="s">
        <v>19</v>
      </c>
      <c r="C12" s="40">
        <v>80000</v>
      </c>
      <c r="D12" s="40">
        <v>80000</v>
      </c>
      <c r="E12" s="40">
        <v>60000</v>
      </c>
      <c r="F12" s="41">
        <v>60000</v>
      </c>
    </row>
    <row r="13" spans="2:6" ht="16.5" customHeight="1">
      <c r="B13" s="31" t="s">
        <v>13</v>
      </c>
      <c r="C13" s="40">
        <f>C6-C7-C8-C9-C10-C11-C12</f>
        <v>174271</v>
      </c>
      <c r="D13" s="40">
        <f>C13</f>
        <v>174271</v>
      </c>
      <c r="E13" s="40">
        <f>D13</f>
        <v>174271</v>
      </c>
      <c r="F13" s="41">
        <f>E13</f>
        <v>174271</v>
      </c>
    </row>
    <row r="14" spans="2:6" ht="9.75" customHeight="1">
      <c r="B14" s="31"/>
      <c r="C14" s="40"/>
      <c r="D14" s="40"/>
      <c r="E14" s="40"/>
      <c r="F14" s="41"/>
    </row>
    <row r="15" spans="2:6" ht="16.5" customHeight="1">
      <c r="B15" s="30" t="s">
        <v>1</v>
      </c>
      <c r="C15" s="42">
        <v>518639</v>
      </c>
      <c r="D15" s="42">
        <f>C15*1.039</f>
        <v>538865.921</v>
      </c>
      <c r="E15" s="42">
        <f>D15*1.039</f>
        <v>559881.6919189999</v>
      </c>
      <c r="F15" s="43">
        <f>E15*1.039</f>
        <v>581717.0779038408</v>
      </c>
    </row>
    <row r="16" spans="2:6" ht="9.75" customHeight="1">
      <c r="B16" s="31"/>
      <c r="C16" s="40"/>
      <c r="D16" s="40"/>
      <c r="E16" s="40"/>
      <c r="F16" s="41"/>
    </row>
    <row r="17" spans="2:6" ht="16.5" customHeight="1">
      <c r="B17" s="30" t="s">
        <v>3</v>
      </c>
      <c r="C17" s="42">
        <v>165788</v>
      </c>
      <c r="D17" s="42">
        <v>60000</v>
      </c>
      <c r="E17" s="42">
        <v>60000</v>
      </c>
      <c r="F17" s="43">
        <v>60000</v>
      </c>
    </row>
    <row r="18" spans="2:6" ht="9.75" customHeight="1">
      <c r="B18" s="31"/>
      <c r="C18" s="40"/>
      <c r="D18" s="40"/>
      <c r="E18" s="40"/>
      <c r="F18" s="41"/>
    </row>
    <row r="19" spans="2:6" ht="16.5" customHeight="1">
      <c r="B19" s="30" t="s">
        <v>2</v>
      </c>
      <c r="C19" s="42">
        <v>175099</v>
      </c>
      <c r="D19" s="42">
        <f>C19*1.03</f>
        <v>180351.97</v>
      </c>
      <c r="E19" s="42">
        <f>D19*1.03</f>
        <v>185762.5291</v>
      </c>
      <c r="F19" s="43">
        <f>E19*1.03</f>
        <v>191335.40497300003</v>
      </c>
    </row>
    <row r="20" spans="2:6" ht="9.75" customHeight="1">
      <c r="B20" s="31"/>
      <c r="C20" s="40"/>
      <c r="D20" s="40"/>
      <c r="E20" s="40"/>
      <c r="F20" s="41"/>
    </row>
    <row r="21" spans="2:6" ht="19.5" customHeight="1">
      <c r="B21" s="32" t="s">
        <v>68</v>
      </c>
      <c r="C21" s="44">
        <f>C6+C15+C17+C19</f>
        <v>8313131</v>
      </c>
      <c r="D21" s="44">
        <f>D6+D15+D17+D19-36374</f>
        <v>8416135.042</v>
      </c>
      <c r="E21" s="44">
        <f>E6+E15+E17+E19-36374</f>
        <v>8650296.016844</v>
      </c>
      <c r="F21" s="45">
        <f>F6+F15+F17+F19-36374</f>
        <v>8913796.696036544</v>
      </c>
    </row>
    <row r="22" spans="2:6" ht="9.75" customHeight="1">
      <c r="B22" s="33"/>
      <c r="C22" s="46"/>
      <c r="D22" s="46"/>
      <c r="E22" s="46"/>
      <c r="F22" s="47"/>
    </row>
    <row r="23" spans="2:6" ht="16.5" customHeight="1">
      <c r="B23" s="34" t="s">
        <v>14</v>
      </c>
      <c r="C23" s="40">
        <v>1795409</v>
      </c>
      <c r="D23" s="40">
        <v>1800000</v>
      </c>
      <c r="E23" s="40">
        <v>1800000</v>
      </c>
      <c r="F23" s="41">
        <v>1800000</v>
      </c>
    </row>
    <row r="24" spans="2:6" ht="16.5" customHeight="1">
      <c r="B24" s="34" t="s">
        <v>61</v>
      </c>
      <c r="C24" s="204">
        <v>134126</v>
      </c>
      <c r="D24" s="40">
        <v>0</v>
      </c>
      <c r="E24" s="40">
        <v>0</v>
      </c>
      <c r="F24" s="41">
        <v>0</v>
      </c>
    </row>
    <row r="25" spans="2:6" ht="16.5" customHeight="1">
      <c r="B25" s="34" t="s">
        <v>4</v>
      </c>
      <c r="C25" s="40">
        <f>-'Dluhová služba SMO 2020-2033 sk'!E15</f>
        <v>-450000</v>
      </c>
      <c r="D25" s="40">
        <f>-'Dluhová služba SMO 2020-2033 sk'!G15</f>
        <v>-450000</v>
      </c>
      <c r="E25" s="40">
        <f>-'Dluhová služba SMO 2020-2033 sk'!I15</f>
        <v>-600000</v>
      </c>
      <c r="F25" s="41">
        <f>-'Dluhová služba SMO 2020-2033 sk'!K15</f>
        <v>-421500</v>
      </c>
    </row>
    <row r="26" spans="2:6" ht="19.5" customHeight="1">
      <c r="B26" s="32" t="s">
        <v>5</v>
      </c>
      <c r="C26" s="54">
        <f>SUM(C23:C25)</f>
        <v>1479535</v>
      </c>
      <c r="D26" s="54">
        <f>SUM(D23:D25)</f>
        <v>1350000</v>
      </c>
      <c r="E26" s="54">
        <f>SUM(E23:E25)</f>
        <v>1200000</v>
      </c>
      <c r="F26" s="55">
        <f>SUM(F23:F25)</f>
        <v>1378500</v>
      </c>
    </row>
    <row r="27" spans="2:6" ht="9.75" customHeight="1" thickBot="1">
      <c r="B27" s="56" t="s">
        <v>6</v>
      </c>
      <c r="C27" s="57"/>
      <c r="D27" s="57"/>
      <c r="E27" s="57"/>
      <c r="F27" s="58"/>
    </row>
    <row r="28" spans="2:6" ht="19.5" customHeight="1" thickBot="1" thickTop="1">
      <c r="B28" s="59" t="s">
        <v>7</v>
      </c>
      <c r="C28" s="60">
        <f>(C21+C26)</f>
        <v>9792666</v>
      </c>
      <c r="D28" s="60">
        <f>(D21+D26)</f>
        <v>9766135.042</v>
      </c>
      <c r="E28" s="60">
        <f>(E21+E26)</f>
        <v>9850296.016844</v>
      </c>
      <c r="F28" s="61">
        <f>(F21+F26)</f>
        <v>10292296.696036544</v>
      </c>
    </row>
    <row r="29" spans="2:6" ht="9.75" customHeight="1" thickTop="1">
      <c r="B29" s="33"/>
      <c r="C29" s="46"/>
      <c r="D29" s="46"/>
      <c r="E29" s="46"/>
      <c r="F29" s="47"/>
    </row>
    <row r="30" spans="2:6" ht="19.5" customHeight="1">
      <c r="B30" s="35" t="s">
        <v>57</v>
      </c>
      <c r="C30" s="48">
        <v>7074532</v>
      </c>
      <c r="D30" s="48">
        <f>C30*1.012</f>
        <v>7159426.384</v>
      </c>
      <c r="E30" s="48">
        <f>D30*1.012</f>
        <v>7245339.500608</v>
      </c>
      <c r="F30" s="49">
        <f>E30*1.012</f>
        <v>7332283.574615296</v>
      </c>
    </row>
    <row r="31" spans="2:6" ht="9.75" customHeight="1">
      <c r="B31" s="36"/>
      <c r="C31" s="50"/>
      <c r="D31" s="50"/>
      <c r="E31" s="50"/>
      <c r="F31" s="51"/>
    </row>
    <row r="32" spans="2:6" ht="19.5" customHeight="1" thickBot="1">
      <c r="B32" s="37" t="s">
        <v>55</v>
      </c>
      <c r="C32" s="52">
        <f>(C28-C30)</f>
        <v>2718134</v>
      </c>
      <c r="D32" s="52">
        <f>(D28-D30)</f>
        <v>2606708.658</v>
      </c>
      <c r="E32" s="52">
        <f>(E28-E30)</f>
        <v>2604956.5162360007</v>
      </c>
      <c r="F32" s="53">
        <f>(F28-F30)</f>
        <v>2960013.1214212477</v>
      </c>
    </row>
    <row r="33" ht="12.75">
      <c r="C33" s="5"/>
    </row>
    <row r="34" ht="12.75">
      <c r="B34" s="67" t="s">
        <v>96</v>
      </c>
    </row>
    <row r="35" spans="2:5" ht="12.75">
      <c r="B35" s="67" t="s">
        <v>97</v>
      </c>
      <c r="C35" s="5"/>
      <c r="D35" s="5"/>
      <c r="E35" s="5"/>
    </row>
    <row r="36" ht="12.75">
      <c r="B36" s="67" t="s">
        <v>56</v>
      </c>
    </row>
    <row r="37" spans="2:5" ht="12.75">
      <c r="B37" s="18"/>
      <c r="C37" s="5"/>
      <c r="D37" s="5"/>
      <c r="E37" s="5"/>
    </row>
    <row r="38" ht="12.75">
      <c r="D38" s="5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&amp;RPříloha č.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E32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6.7109375" style="0" customWidth="1"/>
    <col min="2" max="2" width="27.00390625" style="0" customWidth="1"/>
    <col min="3" max="30" width="9.28125" style="0" customWidth="1"/>
    <col min="31" max="31" width="10.421875" style="0" customWidth="1"/>
  </cols>
  <sheetData>
    <row r="1" spans="2:30" ht="26.25" customHeight="1">
      <c r="B1" s="19" t="s">
        <v>69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2:30" ht="26.25" customHeight="1">
      <c r="B2" s="72" t="s">
        <v>70</v>
      </c>
      <c r="C2" s="73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2:30" ht="16.5" thickBot="1">
      <c r="B3" s="8"/>
      <c r="C3" s="71"/>
      <c r="D3" s="76"/>
      <c r="E3" s="71"/>
      <c r="F3" s="76"/>
      <c r="G3" s="71"/>
      <c r="H3" s="76"/>
      <c r="I3" s="71"/>
      <c r="J3" s="76"/>
      <c r="K3" s="71"/>
      <c r="L3" s="76"/>
      <c r="M3" s="71"/>
      <c r="N3" s="76"/>
      <c r="O3" s="7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1"/>
      <c r="AD3" s="76" t="s">
        <v>15</v>
      </c>
    </row>
    <row r="4" spans="2:30" ht="28.5" customHeight="1" thickBot="1">
      <c r="B4" s="237" t="s">
        <v>20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2:31" ht="28.5" customHeight="1">
      <c r="B5" s="238"/>
      <c r="C5" s="241">
        <v>2020</v>
      </c>
      <c r="D5" s="242"/>
      <c r="E5" s="229">
        <v>2021</v>
      </c>
      <c r="F5" s="230"/>
      <c r="G5" s="229">
        <v>2022</v>
      </c>
      <c r="H5" s="230"/>
      <c r="I5" s="229">
        <v>2023</v>
      </c>
      <c r="J5" s="230"/>
      <c r="K5" s="229">
        <v>2024</v>
      </c>
      <c r="L5" s="230"/>
      <c r="M5" s="229">
        <v>2025</v>
      </c>
      <c r="N5" s="236"/>
      <c r="O5" s="229">
        <v>2026</v>
      </c>
      <c r="P5" s="230"/>
      <c r="Q5" s="231">
        <v>2027</v>
      </c>
      <c r="R5" s="236"/>
      <c r="S5" s="229">
        <v>2028</v>
      </c>
      <c r="T5" s="236"/>
      <c r="U5" s="229">
        <v>2029</v>
      </c>
      <c r="V5" s="230"/>
      <c r="W5" s="231">
        <v>2030</v>
      </c>
      <c r="X5" s="236"/>
      <c r="Y5" s="229">
        <v>2031</v>
      </c>
      <c r="Z5" s="230"/>
      <c r="AA5" s="229">
        <v>2032</v>
      </c>
      <c r="AB5" s="230"/>
      <c r="AC5" s="231">
        <v>2033</v>
      </c>
      <c r="AD5" s="232"/>
      <c r="AE5" s="233" t="s">
        <v>71</v>
      </c>
    </row>
    <row r="6" spans="2:31" ht="28.5" customHeight="1" thickBot="1">
      <c r="B6" s="239"/>
      <c r="C6" s="79" t="s">
        <v>16</v>
      </c>
      <c r="D6" s="80" t="s">
        <v>17</v>
      </c>
      <c r="E6" s="81" t="s">
        <v>16</v>
      </c>
      <c r="F6" s="82" t="s">
        <v>17</v>
      </c>
      <c r="G6" s="81" t="s">
        <v>16</v>
      </c>
      <c r="H6" s="82" t="s">
        <v>17</v>
      </c>
      <c r="I6" s="81" t="s">
        <v>16</v>
      </c>
      <c r="J6" s="82" t="s">
        <v>17</v>
      </c>
      <c r="K6" s="81" t="s">
        <v>16</v>
      </c>
      <c r="L6" s="82" t="s">
        <v>17</v>
      </c>
      <c r="M6" s="81" t="s">
        <v>16</v>
      </c>
      <c r="N6" s="83" t="s">
        <v>17</v>
      </c>
      <c r="O6" s="81" t="s">
        <v>16</v>
      </c>
      <c r="P6" s="82" t="s">
        <v>17</v>
      </c>
      <c r="Q6" s="84" t="s">
        <v>16</v>
      </c>
      <c r="R6" s="83" t="s">
        <v>17</v>
      </c>
      <c r="S6" s="81" t="s">
        <v>16</v>
      </c>
      <c r="T6" s="83" t="s">
        <v>17</v>
      </c>
      <c r="U6" s="81" t="s">
        <v>16</v>
      </c>
      <c r="V6" s="82" t="s">
        <v>17</v>
      </c>
      <c r="W6" s="84" t="s">
        <v>16</v>
      </c>
      <c r="X6" s="83" t="s">
        <v>17</v>
      </c>
      <c r="Y6" s="81" t="s">
        <v>16</v>
      </c>
      <c r="Z6" s="82" t="s">
        <v>17</v>
      </c>
      <c r="AA6" s="81" t="s">
        <v>16</v>
      </c>
      <c r="AB6" s="82" t="s">
        <v>17</v>
      </c>
      <c r="AC6" s="84" t="s">
        <v>16</v>
      </c>
      <c r="AD6" s="85" t="s">
        <v>17</v>
      </c>
      <c r="AE6" s="234"/>
    </row>
    <row r="7" spans="2:31" ht="24.75" customHeight="1" thickTop="1">
      <c r="B7" s="9" t="s">
        <v>18</v>
      </c>
      <c r="C7" s="12">
        <v>997</v>
      </c>
      <c r="D7" s="10">
        <v>9</v>
      </c>
      <c r="E7" s="86">
        <v>0</v>
      </c>
      <c r="F7" s="11">
        <v>0</v>
      </c>
      <c r="G7" s="86">
        <v>0</v>
      </c>
      <c r="H7" s="11">
        <v>0</v>
      </c>
      <c r="I7" s="86">
        <v>0</v>
      </c>
      <c r="J7" s="11">
        <v>0</v>
      </c>
      <c r="K7" s="86">
        <v>0</v>
      </c>
      <c r="L7" s="11">
        <v>0</v>
      </c>
      <c r="M7" s="86">
        <v>0</v>
      </c>
      <c r="N7" s="10">
        <v>0</v>
      </c>
      <c r="O7" s="86">
        <v>0</v>
      </c>
      <c r="P7" s="11">
        <v>0</v>
      </c>
      <c r="Q7" s="20">
        <v>0</v>
      </c>
      <c r="R7" s="10">
        <v>0</v>
      </c>
      <c r="S7" s="86">
        <v>0</v>
      </c>
      <c r="T7" s="10">
        <v>0</v>
      </c>
      <c r="U7" s="86">
        <v>0</v>
      </c>
      <c r="V7" s="11">
        <v>0</v>
      </c>
      <c r="W7" s="20">
        <v>0</v>
      </c>
      <c r="X7" s="10">
        <v>0</v>
      </c>
      <c r="Y7" s="86">
        <v>0</v>
      </c>
      <c r="Z7" s="11">
        <v>0</v>
      </c>
      <c r="AA7" s="86">
        <v>0</v>
      </c>
      <c r="AB7" s="11">
        <v>0</v>
      </c>
      <c r="AC7" s="20">
        <v>0</v>
      </c>
      <c r="AD7" s="13">
        <v>0</v>
      </c>
      <c r="AE7" s="87">
        <v>2020</v>
      </c>
    </row>
    <row r="8" spans="2:31" ht="24.75" customHeight="1">
      <c r="B8" s="9" t="s">
        <v>21</v>
      </c>
      <c r="C8" s="12">
        <v>50000</v>
      </c>
      <c r="D8" s="10">
        <v>2654</v>
      </c>
      <c r="E8" s="86">
        <v>50000</v>
      </c>
      <c r="F8" s="11">
        <v>2085</v>
      </c>
      <c r="G8" s="12">
        <v>50000</v>
      </c>
      <c r="H8" s="11">
        <v>1592</v>
      </c>
      <c r="I8" s="12">
        <v>50000</v>
      </c>
      <c r="J8" s="11">
        <v>796</v>
      </c>
      <c r="K8" s="12">
        <v>0</v>
      </c>
      <c r="L8" s="11">
        <v>0</v>
      </c>
      <c r="M8" s="12">
        <v>0</v>
      </c>
      <c r="N8" s="10">
        <v>0</v>
      </c>
      <c r="O8" s="88">
        <v>0</v>
      </c>
      <c r="P8" s="11">
        <v>0</v>
      </c>
      <c r="Q8" s="12">
        <v>0</v>
      </c>
      <c r="R8" s="10">
        <v>0</v>
      </c>
      <c r="S8" s="88">
        <v>0</v>
      </c>
      <c r="T8" s="10">
        <v>0</v>
      </c>
      <c r="U8" s="88">
        <v>0</v>
      </c>
      <c r="V8" s="11">
        <v>0</v>
      </c>
      <c r="W8" s="12">
        <v>0</v>
      </c>
      <c r="X8" s="10">
        <v>0</v>
      </c>
      <c r="Y8" s="86">
        <v>0</v>
      </c>
      <c r="Z8" s="11">
        <v>0</v>
      </c>
      <c r="AA8" s="86">
        <v>0</v>
      </c>
      <c r="AB8" s="11">
        <v>0</v>
      </c>
      <c r="AC8" s="12">
        <v>0</v>
      </c>
      <c r="AD8" s="13">
        <v>0</v>
      </c>
      <c r="AE8" s="87">
        <v>2023</v>
      </c>
    </row>
    <row r="9" spans="2:31" ht="24.75" customHeight="1">
      <c r="B9" s="9" t="s">
        <v>22</v>
      </c>
      <c r="C9" s="12">
        <v>50000</v>
      </c>
      <c r="D9" s="10">
        <v>7362</v>
      </c>
      <c r="E9" s="86">
        <v>50000</v>
      </c>
      <c r="F9" s="11">
        <v>5813</v>
      </c>
      <c r="G9" s="12">
        <v>50000</v>
      </c>
      <c r="H9" s="11">
        <v>4263</v>
      </c>
      <c r="I9" s="12">
        <v>50000</v>
      </c>
      <c r="J9" s="11">
        <v>2712</v>
      </c>
      <c r="K9" s="12">
        <v>50000</v>
      </c>
      <c r="L9" s="11">
        <v>1163</v>
      </c>
      <c r="M9" s="86">
        <v>0</v>
      </c>
      <c r="N9" s="10">
        <v>0</v>
      </c>
      <c r="O9" s="86">
        <v>0</v>
      </c>
      <c r="P9" s="11">
        <v>0</v>
      </c>
      <c r="Q9" s="20">
        <v>0</v>
      </c>
      <c r="R9" s="10">
        <v>0</v>
      </c>
      <c r="S9" s="86">
        <v>0</v>
      </c>
      <c r="T9" s="10">
        <v>0</v>
      </c>
      <c r="U9" s="86">
        <v>0</v>
      </c>
      <c r="V9" s="11">
        <v>0</v>
      </c>
      <c r="W9" s="20">
        <v>0</v>
      </c>
      <c r="X9" s="10">
        <v>0</v>
      </c>
      <c r="Y9" s="86">
        <v>0</v>
      </c>
      <c r="Z9" s="11">
        <v>0</v>
      </c>
      <c r="AA9" s="86">
        <v>0</v>
      </c>
      <c r="AB9" s="11">
        <v>0</v>
      </c>
      <c r="AC9" s="20">
        <v>0</v>
      </c>
      <c r="AD9" s="13">
        <v>0</v>
      </c>
      <c r="AE9" s="87">
        <v>2024</v>
      </c>
    </row>
    <row r="10" spans="2:31" ht="24.75" customHeight="1">
      <c r="B10" s="9" t="s">
        <v>23</v>
      </c>
      <c r="C10" s="12">
        <v>30000</v>
      </c>
      <c r="D10" s="10">
        <v>4345</v>
      </c>
      <c r="E10" s="86">
        <v>30000</v>
      </c>
      <c r="F10" s="11">
        <v>3430</v>
      </c>
      <c r="G10" s="12">
        <v>30000</v>
      </c>
      <c r="H10" s="11">
        <v>2515</v>
      </c>
      <c r="I10" s="12">
        <v>30000</v>
      </c>
      <c r="J10" s="11">
        <v>1601</v>
      </c>
      <c r="K10" s="12">
        <v>30000</v>
      </c>
      <c r="L10" s="11">
        <v>686</v>
      </c>
      <c r="M10" s="86">
        <v>0</v>
      </c>
      <c r="N10" s="10">
        <v>0</v>
      </c>
      <c r="O10" s="86">
        <v>0</v>
      </c>
      <c r="P10" s="11">
        <v>0</v>
      </c>
      <c r="Q10" s="20">
        <v>0</v>
      </c>
      <c r="R10" s="10">
        <v>0</v>
      </c>
      <c r="S10" s="86">
        <v>0</v>
      </c>
      <c r="T10" s="10">
        <v>0</v>
      </c>
      <c r="U10" s="86">
        <v>0</v>
      </c>
      <c r="V10" s="11">
        <v>0</v>
      </c>
      <c r="W10" s="20">
        <v>0</v>
      </c>
      <c r="X10" s="10">
        <v>0</v>
      </c>
      <c r="Y10" s="86">
        <v>0</v>
      </c>
      <c r="Z10" s="11">
        <v>0</v>
      </c>
      <c r="AA10" s="86">
        <v>0</v>
      </c>
      <c r="AB10" s="11">
        <v>0</v>
      </c>
      <c r="AC10" s="20">
        <v>0</v>
      </c>
      <c r="AD10" s="13">
        <v>0</v>
      </c>
      <c r="AE10" s="87">
        <v>2024</v>
      </c>
    </row>
    <row r="11" spans="2:31" ht="24.75" customHeight="1">
      <c r="B11" s="9" t="s">
        <v>24</v>
      </c>
      <c r="C11" s="12">
        <v>50000</v>
      </c>
      <c r="D11" s="10">
        <v>8373</v>
      </c>
      <c r="E11" s="86">
        <v>50000</v>
      </c>
      <c r="F11" s="11">
        <v>7749</v>
      </c>
      <c r="G11" s="12">
        <v>50000</v>
      </c>
      <c r="H11" s="11">
        <v>6922</v>
      </c>
      <c r="I11" s="12">
        <v>50000</v>
      </c>
      <c r="J11" s="11">
        <v>5893</v>
      </c>
      <c r="K11" s="12">
        <v>50000</v>
      </c>
      <c r="L11" s="11">
        <v>4662</v>
      </c>
      <c r="M11" s="12">
        <v>50000</v>
      </c>
      <c r="N11" s="10">
        <v>3229</v>
      </c>
      <c r="O11" s="88">
        <v>50000</v>
      </c>
      <c r="P11" s="11">
        <f>N11-1431</f>
        <v>1798</v>
      </c>
      <c r="Q11" s="12">
        <v>0</v>
      </c>
      <c r="R11" s="10">
        <v>0</v>
      </c>
      <c r="S11" s="88">
        <v>0</v>
      </c>
      <c r="T11" s="10">
        <v>0</v>
      </c>
      <c r="U11" s="88">
        <v>0</v>
      </c>
      <c r="V11" s="11">
        <v>0</v>
      </c>
      <c r="W11" s="12">
        <v>0</v>
      </c>
      <c r="X11" s="10">
        <v>0</v>
      </c>
      <c r="Y11" s="86">
        <v>0</v>
      </c>
      <c r="Z11" s="11">
        <v>0</v>
      </c>
      <c r="AA11" s="86">
        <v>0</v>
      </c>
      <c r="AB11" s="11">
        <v>0</v>
      </c>
      <c r="AC11" s="12">
        <v>0</v>
      </c>
      <c r="AD11" s="13">
        <v>0</v>
      </c>
      <c r="AE11" s="87">
        <v>2026</v>
      </c>
    </row>
    <row r="12" spans="2:31" ht="24.75" customHeight="1">
      <c r="B12" s="9" t="s">
        <v>25</v>
      </c>
      <c r="C12" s="12">
        <v>95000</v>
      </c>
      <c r="D12" s="10">
        <v>8884</v>
      </c>
      <c r="E12" s="86">
        <v>95000</v>
      </c>
      <c r="F12" s="11">
        <v>7800</v>
      </c>
      <c r="G12" s="12">
        <v>95000</v>
      </c>
      <c r="H12" s="11">
        <v>6522</v>
      </c>
      <c r="I12" s="12">
        <v>95000</v>
      </c>
      <c r="J12" s="11">
        <v>5050</v>
      </c>
      <c r="K12" s="12">
        <v>95000</v>
      </c>
      <c r="L12" s="11">
        <v>3384</v>
      </c>
      <c r="M12" s="12">
        <v>95000</v>
      </c>
      <c r="N12" s="10">
        <v>1523</v>
      </c>
      <c r="O12" s="88">
        <v>0</v>
      </c>
      <c r="P12" s="11">
        <v>0</v>
      </c>
      <c r="Q12" s="12">
        <v>0</v>
      </c>
      <c r="R12" s="10">
        <v>0</v>
      </c>
      <c r="S12" s="88">
        <v>0</v>
      </c>
      <c r="T12" s="10">
        <v>0</v>
      </c>
      <c r="U12" s="88">
        <v>0</v>
      </c>
      <c r="V12" s="11">
        <v>0</v>
      </c>
      <c r="W12" s="12">
        <v>0</v>
      </c>
      <c r="X12" s="10">
        <v>0</v>
      </c>
      <c r="Y12" s="86">
        <v>0</v>
      </c>
      <c r="Z12" s="11">
        <v>0</v>
      </c>
      <c r="AA12" s="86">
        <v>0</v>
      </c>
      <c r="AB12" s="11">
        <v>0</v>
      </c>
      <c r="AC12" s="12">
        <v>0</v>
      </c>
      <c r="AD12" s="13">
        <v>0</v>
      </c>
      <c r="AE12" s="87">
        <v>2025</v>
      </c>
    </row>
    <row r="13" spans="2:31" ht="24.75" customHeight="1">
      <c r="B13" s="9" t="s">
        <v>26</v>
      </c>
      <c r="C13" s="12">
        <v>25000</v>
      </c>
      <c r="D13" s="10">
        <v>2818</v>
      </c>
      <c r="E13" s="86">
        <v>25000</v>
      </c>
      <c r="F13" s="11">
        <v>2836</v>
      </c>
      <c r="G13" s="12">
        <v>25000</v>
      </c>
      <c r="H13" s="11">
        <v>2750</v>
      </c>
      <c r="I13" s="12">
        <v>25000</v>
      </c>
      <c r="J13" s="11">
        <v>2664</v>
      </c>
      <c r="K13" s="12">
        <v>25000</v>
      </c>
      <c r="L13" s="11">
        <v>2441</v>
      </c>
      <c r="M13" s="12">
        <v>25000</v>
      </c>
      <c r="N13" s="10">
        <v>1898</v>
      </c>
      <c r="O13" s="88">
        <v>25000</v>
      </c>
      <c r="P13" s="11">
        <f>N13-543</f>
        <v>1355</v>
      </c>
      <c r="Q13" s="12">
        <v>25000</v>
      </c>
      <c r="R13" s="10">
        <f>N13-543</f>
        <v>1355</v>
      </c>
      <c r="S13" s="88">
        <v>0</v>
      </c>
      <c r="T13" s="10">
        <v>0</v>
      </c>
      <c r="U13" s="88">
        <v>0</v>
      </c>
      <c r="V13" s="11">
        <v>0</v>
      </c>
      <c r="W13" s="12">
        <v>0</v>
      </c>
      <c r="X13" s="10">
        <v>0</v>
      </c>
      <c r="Y13" s="86">
        <v>0</v>
      </c>
      <c r="Z13" s="11">
        <v>0</v>
      </c>
      <c r="AA13" s="86">
        <v>0</v>
      </c>
      <c r="AB13" s="11">
        <v>0</v>
      </c>
      <c r="AC13" s="12">
        <v>0</v>
      </c>
      <c r="AD13" s="13">
        <v>0</v>
      </c>
      <c r="AE13" s="87">
        <v>2027</v>
      </c>
    </row>
    <row r="14" spans="2:31" ht="24.75" customHeight="1">
      <c r="B14" s="89" t="s">
        <v>72</v>
      </c>
      <c r="C14" s="90">
        <v>0</v>
      </c>
      <c r="D14" s="91">
        <v>1219</v>
      </c>
      <c r="E14" s="91">
        <v>150000</v>
      </c>
      <c r="F14" s="92">
        <v>7439</v>
      </c>
      <c r="G14" s="92">
        <v>150000</v>
      </c>
      <c r="H14" s="92">
        <v>12484</v>
      </c>
      <c r="I14" s="92">
        <v>300000</v>
      </c>
      <c r="J14" s="92">
        <v>13928</v>
      </c>
      <c r="K14" s="92">
        <v>171500</v>
      </c>
      <c r="L14" s="92">
        <v>11515</v>
      </c>
      <c r="M14" s="90">
        <v>171500</v>
      </c>
      <c r="N14" s="91">
        <v>9776</v>
      </c>
      <c r="O14" s="91">
        <v>171500</v>
      </c>
      <c r="P14" s="92">
        <v>8037</v>
      </c>
      <c r="Q14" s="90">
        <v>171500</v>
      </c>
      <c r="R14" s="91">
        <v>6298</v>
      </c>
      <c r="S14" s="91">
        <v>171500</v>
      </c>
      <c r="T14" s="91">
        <v>4559</v>
      </c>
      <c r="U14" s="91">
        <v>171500</v>
      </c>
      <c r="V14" s="92">
        <v>2821</v>
      </c>
      <c r="W14" s="90">
        <v>171000</v>
      </c>
      <c r="X14" s="91">
        <v>1082</v>
      </c>
      <c r="Y14" s="92"/>
      <c r="Z14" s="92"/>
      <c r="AA14" s="92"/>
      <c r="AB14" s="92"/>
      <c r="AC14" s="90"/>
      <c r="AD14" s="93"/>
      <c r="AE14" s="87"/>
    </row>
    <row r="15" spans="2:31" ht="27.75" customHeight="1">
      <c r="B15" s="223" t="s">
        <v>27</v>
      </c>
      <c r="C15" s="94">
        <f aca="true" t="shared" si="0" ref="C15:X15">SUM(C7:C14)</f>
        <v>300997</v>
      </c>
      <c r="D15" s="95">
        <f t="shared" si="0"/>
        <v>35664</v>
      </c>
      <c r="E15" s="94">
        <f t="shared" si="0"/>
        <v>450000</v>
      </c>
      <c r="F15" s="95">
        <f t="shared" si="0"/>
        <v>37152</v>
      </c>
      <c r="G15" s="94">
        <f t="shared" si="0"/>
        <v>450000</v>
      </c>
      <c r="H15" s="95">
        <f t="shared" si="0"/>
        <v>37048</v>
      </c>
      <c r="I15" s="94">
        <f t="shared" si="0"/>
        <v>600000</v>
      </c>
      <c r="J15" s="95">
        <f t="shared" si="0"/>
        <v>32644</v>
      </c>
      <c r="K15" s="94">
        <f t="shared" si="0"/>
        <v>421500</v>
      </c>
      <c r="L15" s="95">
        <f t="shared" si="0"/>
        <v>23851</v>
      </c>
      <c r="M15" s="94">
        <f t="shared" si="0"/>
        <v>341500</v>
      </c>
      <c r="N15" s="95">
        <f t="shared" si="0"/>
        <v>16426</v>
      </c>
      <c r="O15" s="94">
        <f t="shared" si="0"/>
        <v>246500</v>
      </c>
      <c r="P15" s="96">
        <f t="shared" si="0"/>
        <v>11190</v>
      </c>
      <c r="Q15" s="97">
        <f t="shared" si="0"/>
        <v>196500</v>
      </c>
      <c r="R15" s="95">
        <f t="shared" si="0"/>
        <v>7653</v>
      </c>
      <c r="S15" s="94">
        <f t="shared" si="0"/>
        <v>171500</v>
      </c>
      <c r="T15" s="95">
        <f t="shared" si="0"/>
        <v>4559</v>
      </c>
      <c r="U15" s="94">
        <f t="shared" si="0"/>
        <v>171500</v>
      </c>
      <c r="V15" s="96">
        <f t="shared" si="0"/>
        <v>2821</v>
      </c>
      <c r="W15" s="97">
        <f t="shared" si="0"/>
        <v>171000</v>
      </c>
      <c r="X15" s="95">
        <f t="shared" si="0"/>
        <v>1082</v>
      </c>
      <c r="Y15" s="98">
        <f aca="true" t="shared" si="1" ref="Y15:AD15">SUM(Y7:Y13)</f>
        <v>0</v>
      </c>
      <c r="Z15" s="96">
        <f t="shared" si="1"/>
        <v>0</v>
      </c>
      <c r="AA15" s="98">
        <f t="shared" si="1"/>
        <v>0</v>
      </c>
      <c r="AB15" s="96">
        <f t="shared" si="1"/>
        <v>0</v>
      </c>
      <c r="AC15" s="97">
        <f t="shared" si="1"/>
        <v>0</v>
      </c>
      <c r="AD15" s="99">
        <f t="shared" si="1"/>
        <v>0</v>
      </c>
      <c r="AE15" s="100"/>
    </row>
    <row r="16" spans="2:31" ht="27.75" customHeight="1">
      <c r="B16" s="235"/>
      <c r="C16" s="219">
        <f>C15+D15</f>
        <v>336661</v>
      </c>
      <c r="D16" s="228"/>
      <c r="E16" s="219">
        <f>E15+F15</f>
        <v>487152</v>
      </c>
      <c r="F16" s="220"/>
      <c r="G16" s="219">
        <f>G15+H15</f>
        <v>487048</v>
      </c>
      <c r="H16" s="220"/>
      <c r="I16" s="219">
        <f>I15+J15</f>
        <v>632644</v>
      </c>
      <c r="J16" s="220"/>
      <c r="K16" s="219">
        <f>K15+L15</f>
        <v>445351</v>
      </c>
      <c r="L16" s="220"/>
      <c r="M16" s="219">
        <f>M15+N15</f>
        <v>357926</v>
      </c>
      <c r="N16" s="228"/>
      <c r="O16" s="219">
        <f>O15+P15</f>
        <v>257690</v>
      </c>
      <c r="P16" s="220"/>
      <c r="Q16" s="221">
        <f>Q15+R15</f>
        <v>204153</v>
      </c>
      <c r="R16" s="228"/>
      <c r="S16" s="219">
        <f>S15+T15</f>
        <v>176059</v>
      </c>
      <c r="T16" s="228"/>
      <c r="U16" s="219">
        <f>U15+V15</f>
        <v>174321</v>
      </c>
      <c r="V16" s="220"/>
      <c r="W16" s="221">
        <f>W15+X15</f>
        <v>172082</v>
      </c>
      <c r="X16" s="228"/>
      <c r="Y16" s="219">
        <f>Y15+Z15</f>
        <v>0</v>
      </c>
      <c r="Z16" s="220"/>
      <c r="AA16" s="219">
        <f>AA15+AB15</f>
        <v>0</v>
      </c>
      <c r="AB16" s="220"/>
      <c r="AC16" s="221">
        <f>AC15+AD15</f>
        <v>0</v>
      </c>
      <c r="AD16" s="222"/>
      <c r="AE16" s="101"/>
    </row>
    <row r="17" spans="2:31" ht="27.75" customHeight="1">
      <c r="B17" s="21" t="s">
        <v>37</v>
      </c>
      <c r="C17" s="88">
        <v>2750</v>
      </c>
      <c r="D17" s="22">
        <v>72</v>
      </c>
      <c r="E17" s="88">
        <v>2750</v>
      </c>
      <c r="F17" s="102">
        <v>67</v>
      </c>
      <c r="G17" s="88">
        <v>2750</v>
      </c>
      <c r="H17" s="102">
        <v>63</v>
      </c>
      <c r="I17" s="88">
        <v>2750</v>
      </c>
      <c r="J17" s="102">
        <v>58</v>
      </c>
      <c r="K17" s="88">
        <v>2750</v>
      </c>
      <c r="L17" s="102">
        <v>54</v>
      </c>
      <c r="M17" s="88">
        <v>2750</v>
      </c>
      <c r="N17" s="22">
        <v>49</v>
      </c>
      <c r="O17" s="88">
        <v>2750</v>
      </c>
      <c r="P17" s="102">
        <f>N17-5</f>
        <v>44</v>
      </c>
      <c r="Q17" s="12">
        <v>2750</v>
      </c>
      <c r="R17" s="22">
        <v>39</v>
      </c>
      <c r="S17" s="88">
        <v>2750</v>
      </c>
      <c r="T17" s="22">
        <v>34</v>
      </c>
      <c r="U17" s="88">
        <v>2750</v>
      </c>
      <c r="V17" s="102">
        <v>29</v>
      </c>
      <c r="W17" s="12">
        <v>2750</v>
      </c>
      <c r="X17" s="22">
        <v>24</v>
      </c>
      <c r="Y17" s="86">
        <v>2750</v>
      </c>
      <c r="Z17" s="102">
        <v>19</v>
      </c>
      <c r="AA17" s="86">
        <v>2750</v>
      </c>
      <c r="AB17" s="102">
        <v>14</v>
      </c>
      <c r="AC17" s="12">
        <v>2750</v>
      </c>
      <c r="AD17" s="23">
        <v>9</v>
      </c>
      <c r="AE17" s="103">
        <v>2035</v>
      </c>
    </row>
    <row r="18" spans="2:31" ht="27.75" customHeight="1">
      <c r="B18" s="24" t="s">
        <v>73</v>
      </c>
      <c r="C18" s="12">
        <v>5040</v>
      </c>
      <c r="D18" s="10">
        <v>322</v>
      </c>
      <c r="E18" s="86">
        <v>5040</v>
      </c>
      <c r="F18" s="11">
        <v>222</v>
      </c>
      <c r="G18" s="86">
        <v>5040</v>
      </c>
      <c r="H18" s="25">
        <v>71</v>
      </c>
      <c r="I18" s="86">
        <v>0</v>
      </c>
      <c r="J18" s="11">
        <v>0</v>
      </c>
      <c r="K18" s="86">
        <v>0</v>
      </c>
      <c r="L18" s="11">
        <v>0</v>
      </c>
      <c r="M18" s="86">
        <v>0</v>
      </c>
      <c r="N18" s="10">
        <v>0</v>
      </c>
      <c r="O18" s="86">
        <v>0</v>
      </c>
      <c r="P18" s="11">
        <v>0</v>
      </c>
      <c r="Q18" s="20">
        <v>0</v>
      </c>
      <c r="R18" s="10">
        <v>0</v>
      </c>
      <c r="S18" s="86">
        <v>0</v>
      </c>
      <c r="T18" s="10">
        <v>0</v>
      </c>
      <c r="U18" s="86">
        <v>0</v>
      </c>
      <c r="V18" s="11">
        <v>0</v>
      </c>
      <c r="W18" s="20">
        <v>0</v>
      </c>
      <c r="X18" s="10">
        <v>0</v>
      </c>
      <c r="Y18" s="86">
        <v>0</v>
      </c>
      <c r="Z18" s="11">
        <v>0</v>
      </c>
      <c r="AA18" s="86">
        <v>0</v>
      </c>
      <c r="AB18" s="11">
        <v>0</v>
      </c>
      <c r="AC18" s="20">
        <v>0</v>
      </c>
      <c r="AD18" s="13">
        <v>0</v>
      </c>
      <c r="AE18" s="87">
        <v>2022</v>
      </c>
    </row>
    <row r="19" spans="2:31" ht="27.75" customHeight="1">
      <c r="B19" s="104" t="s">
        <v>74</v>
      </c>
      <c r="C19" s="12">
        <v>3744</v>
      </c>
      <c r="D19" s="10">
        <v>89</v>
      </c>
      <c r="E19" s="86">
        <v>3744</v>
      </c>
      <c r="F19" s="25">
        <v>19</v>
      </c>
      <c r="G19" s="86">
        <v>0</v>
      </c>
      <c r="H19" s="11">
        <v>0</v>
      </c>
      <c r="I19" s="86">
        <v>0</v>
      </c>
      <c r="J19" s="11">
        <v>0</v>
      </c>
      <c r="K19" s="86">
        <v>0</v>
      </c>
      <c r="L19" s="11">
        <v>0</v>
      </c>
      <c r="M19" s="86">
        <v>0</v>
      </c>
      <c r="N19" s="10">
        <v>0</v>
      </c>
      <c r="O19" s="86">
        <v>0</v>
      </c>
      <c r="P19" s="11">
        <v>0</v>
      </c>
      <c r="Q19" s="20">
        <v>0</v>
      </c>
      <c r="R19" s="10">
        <v>0</v>
      </c>
      <c r="S19" s="86">
        <v>0</v>
      </c>
      <c r="T19" s="10">
        <v>0</v>
      </c>
      <c r="U19" s="86">
        <v>0</v>
      </c>
      <c r="V19" s="11">
        <v>0</v>
      </c>
      <c r="W19" s="20">
        <v>0</v>
      </c>
      <c r="X19" s="10">
        <v>0</v>
      </c>
      <c r="Y19" s="86">
        <v>0</v>
      </c>
      <c r="Z19" s="11">
        <v>0</v>
      </c>
      <c r="AA19" s="86">
        <v>0</v>
      </c>
      <c r="AB19" s="11">
        <v>0</v>
      </c>
      <c r="AC19" s="20">
        <v>0</v>
      </c>
      <c r="AD19" s="13">
        <v>0</v>
      </c>
      <c r="AE19" s="87">
        <v>2021</v>
      </c>
    </row>
    <row r="20" spans="2:31" ht="27.75" customHeight="1">
      <c r="B20" s="24" t="s">
        <v>74</v>
      </c>
      <c r="C20" s="12">
        <v>1056</v>
      </c>
      <c r="D20" s="10">
        <v>80</v>
      </c>
      <c r="E20" s="86">
        <v>1056</v>
      </c>
      <c r="F20" s="11">
        <v>51</v>
      </c>
      <c r="G20" s="12">
        <v>1056</v>
      </c>
      <c r="H20" s="11">
        <v>22</v>
      </c>
      <c r="I20" s="12">
        <v>1056</v>
      </c>
      <c r="J20" s="25">
        <v>2</v>
      </c>
      <c r="K20" s="86">
        <v>0</v>
      </c>
      <c r="L20" s="11">
        <v>0</v>
      </c>
      <c r="M20" s="86">
        <v>0</v>
      </c>
      <c r="N20" s="10">
        <v>0</v>
      </c>
      <c r="O20" s="86">
        <v>0</v>
      </c>
      <c r="P20" s="11">
        <v>0</v>
      </c>
      <c r="Q20" s="20">
        <v>0</v>
      </c>
      <c r="R20" s="10">
        <v>0</v>
      </c>
      <c r="S20" s="86">
        <v>0</v>
      </c>
      <c r="T20" s="10">
        <v>0</v>
      </c>
      <c r="U20" s="86">
        <v>0</v>
      </c>
      <c r="V20" s="11">
        <v>0</v>
      </c>
      <c r="W20" s="20">
        <v>0</v>
      </c>
      <c r="X20" s="10">
        <v>0</v>
      </c>
      <c r="Y20" s="86">
        <v>0</v>
      </c>
      <c r="Z20" s="11">
        <v>0</v>
      </c>
      <c r="AA20" s="86">
        <v>0</v>
      </c>
      <c r="AB20" s="11">
        <v>0</v>
      </c>
      <c r="AC20" s="20">
        <v>0</v>
      </c>
      <c r="AD20" s="13">
        <v>0</v>
      </c>
      <c r="AE20" s="87">
        <v>2023</v>
      </c>
    </row>
    <row r="21" spans="2:31" ht="27.75" customHeight="1">
      <c r="B21" s="24" t="s">
        <v>75</v>
      </c>
      <c r="C21" s="12">
        <v>1000</v>
      </c>
      <c r="D21" s="10">
        <v>65</v>
      </c>
      <c r="E21" s="86">
        <v>2000</v>
      </c>
      <c r="F21" s="11">
        <v>776</v>
      </c>
      <c r="G21" s="12">
        <v>5400</v>
      </c>
      <c r="H21" s="11">
        <v>1317</v>
      </c>
      <c r="I21" s="12">
        <v>5400</v>
      </c>
      <c r="J21" s="11">
        <v>1816</v>
      </c>
      <c r="K21" s="12">
        <v>5400</v>
      </c>
      <c r="L21" s="11">
        <v>1706</v>
      </c>
      <c r="M21" s="12">
        <v>5400</v>
      </c>
      <c r="N21" s="10">
        <v>1597</v>
      </c>
      <c r="O21" s="86">
        <v>5400</v>
      </c>
      <c r="P21" s="11">
        <v>1488</v>
      </c>
      <c r="Q21" s="12">
        <v>5400</v>
      </c>
      <c r="R21" s="10">
        <v>1378</v>
      </c>
      <c r="S21" s="88">
        <v>5400</v>
      </c>
      <c r="T21" s="10">
        <v>1269</v>
      </c>
      <c r="U21" s="88">
        <v>5400</v>
      </c>
      <c r="V21" s="11">
        <v>1159</v>
      </c>
      <c r="W21" s="12">
        <v>5400</v>
      </c>
      <c r="X21" s="10">
        <v>1050</v>
      </c>
      <c r="Y21" s="86">
        <v>5400</v>
      </c>
      <c r="Z21" s="11">
        <v>940</v>
      </c>
      <c r="AA21" s="86">
        <v>5400</v>
      </c>
      <c r="AB21" s="11">
        <v>830</v>
      </c>
      <c r="AC21" s="12">
        <v>5400</v>
      </c>
      <c r="AD21" s="13">
        <v>721</v>
      </c>
      <c r="AE21" s="105">
        <v>2039</v>
      </c>
    </row>
    <row r="22" spans="2:31" ht="26.25" customHeight="1">
      <c r="B22" s="9" t="s">
        <v>28</v>
      </c>
      <c r="C22" s="64">
        <v>750</v>
      </c>
      <c r="D22" s="106">
        <v>8</v>
      </c>
      <c r="E22" s="107">
        <v>0</v>
      </c>
      <c r="F22" s="108">
        <v>0</v>
      </c>
      <c r="G22" s="107">
        <v>0</v>
      </c>
      <c r="H22" s="108">
        <v>0</v>
      </c>
      <c r="I22" s="107">
        <v>0</v>
      </c>
      <c r="J22" s="108">
        <v>0</v>
      </c>
      <c r="K22" s="107">
        <v>0</v>
      </c>
      <c r="L22" s="108">
        <v>0</v>
      </c>
      <c r="M22" s="107">
        <v>0</v>
      </c>
      <c r="N22" s="26">
        <v>0</v>
      </c>
      <c r="O22" s="107">
        <v>0</v>
      </c>
      <c r="P22" s="108">
        <v>0</v>
      </c>
      <c r="Q22" s="109">
        <v>0</v>
      </c>
      <c r="R22" s="26">
        <v>0</v>
      </c>
      <c r="S22" s="107">
        <v>0</v>
      </c>
      <c r="T22" s="26">
        <v>0</v>
      </c>
      <c r="U22" s="107">
        <v>0</v>
      </c>
      <c r="V22" s="108">
        <v>0</v>
      </c>
      <c r="W22" s="109">
        <v>0</v>
      </c>
      <c r="X22" s="26">
        <v>0</v>
      </c>
      <c r="Y22" s="107">
        <v>0</v>
      </c>
      <c r="Z22" s="108">
        <v>0</v>
      </c>
      <c r="AA22" s="107">
        <v>0</v>
      </c>
      <c r="AB22" s="108">
        <v>0</v>
      </c>
      <c r="AC22" s="109">
        <v>0</v>
      </c>
      <c r="AD22" s="14">
        <v>0</v>
      </c>
      <c r="AE22" s="110">
        <v>2020</v>
      </c>
    </row>
    <row r="23" spans="2:31" ht="26.25" customHeight="1">
      <c r="B23" s="111" t="s">
        <v>28</v>
      </c>
      <c r="C23" s="112">
        <v>2670</v>
      </c>
      <c r="D23" s="113">
        <v>384</v>
      </c>
      <c r="E23" s="112">
        <v>2670</v>
      </c>
      <c r="F23" s="114">
        <v>337</v>
      </c>
      <c r="G23" s="112">
        <v>2670</v>
      </c>
      <c r="H23" s="114">
        <v>291</v>
      </c>
      <c r="I23" s="112">
        <v>2670</v>
      </c>
      <c r="J23" s="114">
        <v>244</v>
      </c>
      <c r="K23" s="112">
        <v>2670</v>
      </c>
      <c r="L23" s="114">
        <v>198</v>
      </c>
      <c r="M23" s="112">
        <v>2670</v>
      </c>
      <c r="N23" s="65">
        <v>151</v>
      </c>
      <c r="O23" s="112">
        <v>2670</v>
      </c>
      <c r="P23" s="114">
        <v>105</v>
      </c>
      <c r="Q23" s="112">
        <v>2670</v>
      </c>
      <c r="R23" s="65">
        <v>58</v>
      </c>
      <c r="S23" s="112">
        <v>1330</v>
      </c>
      <c r="T23" s="65">
        <v>11</v>
      </c>
      <c r="U23" s="112">
        <v>0</v>
      </c>
      <c r="V23" s="114">
        <v>0</v>
      </c>
      <c r="W23" s="69">
        <v>0</v>
      </c>
      <c r="X23" s="65">
        <v>0</v>
      </c>
      <c r="Y23" s="115">
        <v>0</v>
      </c>
      <c r="Z23" s="114">
        <v>0</v>
      </c>
      <c r="AA23" s="115">
        <v>0</v>
      </c>
      <c r="AB23" s="114">
        <v>0</v>
      </c>
      <c r="AC23" s="69">
        <v>0</v>
      </c>
      <c r="AD23" s="70">
        <v>0</v>
      </c>
      <c r="AE23" s="116">
        <v>2028</v>
      </c>
    </row>
    <row r="24" spans="2:31" ht="26.25" customHeight="1">
      <c r="B24" s="111" t="s">
        <v>76</v>
      </c>
      <c r="C24" s="117">
        <v>10000</v>
      </c>
      <c r="D24" s="68">
        <v>1467</v>
      </c>
      <c r="E24" s="117">
        <v>10000</v>
      </c>
      <c r="F24" s="108">
        <v>2275</v>
      </c>
      <c r="G24" s="117">
        <v>10000</v>
      </c>
      <c r="H24" s="108">
        <v>3979</v>
      </c>
      <c r="I24" s="117">
        <v>10000</v>
      </c>
      <c r="J24" s="108">
        <v>4689</v>
      </c>
      <c r="K24" s="117">
        <v>10000</v>
      </c>
      <c r="L24" s="108">
        <v>4526</v>
      </c>
      <c r="M24" s="117">
        <v>16660</v>
      </c>
      <c r="N24" s="26">
        <v>4309</v>
      </c>
      <c r="O24" s="117">
        <v>16660</v>
      </c>
      <c r="P24" s="108">
        <v>4017</v>
      </c>
      <c r="Q24" s="117">
        <v>16660</v>
      </c>
      <c r="R24" s="26">
        <v>3725</v>
      </c>
      <c r="S24" s="117">
        <v>16660</v>
      </c>
      <c r="T24" s="26">
        <v>3442</v>
      </c>
      <c r="U24" s="117">
        <v>16660</v>
      </c>
      <c r="V24" s="108">
        <v>3141</v>
      </c>
      <c r="W24" s="64">
        <v>16660</v>
      </c>
      <c r="X24" s="26">
        <v>2848</v>
      </c>
      <c r="Y24" s="107">
        <v>16660</v>
      </c>
      <c r="Z24" s="108">
        <v>2556</v>
      </c>
      <c r="AA24" s="107">
        <v>16660</v>
      </c>
      <c r="AB24" s="108">
        <v>2271</v>
      </c>
      <c r="AC24" s="64">
        <v>16660</v>
      </c>
      <c r="AD24" s="14">
        <v>1973</v>
      </c>
      <c r="AE24" s="101">
        <v>2039</v>
      </c>
    </row>
    <row r="25" spans="2:31" ht="27.75" customHeight="1" thickBot="1">
      <c r="B25" s="223" t="s">
        <v>30</v>
      </c>
      <c r="C25" s="118">
        <f>SUM(C17:C24)</f>
        <v>27010</v>
      </c>
      <c r="D25" s="119">
        <f>SUM(D17:D24)</f>
        <v>2487</v>
      </c>
      <c r="E25" s="118">
        <f>SUM(E17:E24)</f>
        <v>27260</v>
      </c>
      <c r="F25" s="119">
        <f>SUM(F17:F23)</f>
        <v>1472</v>
      </c>
      <c r="G25" s="118">
        <f>SUM(G17:G24)</f>
        <v>26916</v>
      </c>
      <c r="H25" s="119">
        <f>SUM(H17:H23)</f>
        <v>1764</v>
      </c>
      <c r="I25" s="118">
        <f>SUM(I17:I24)</f>
        <v>21876</v>
      </c>
      <c r="J25" s="119">
        <f>SUM(J17:J23)</f>
        <v>2120</v>
      </c>
      <c r="K25" s="118">
        <f aca="true" t="shared" si="2" ref="K25:AD25">SUM(K17:K24)</f>
        <v>20820</v>
      </c>
      <c r="L25" s="119">
        <f t="shared" si="2"/>
        <v>6484</v>
      </c>
      <c r="M25" s="118">
        <f t="shared" si="2"/>
        <v>27480</v>
      </c>
      <c r="N25" s="119">
        <f t="shared" si="2"/>
        <v>6106</v>
      </c>
      <c r="O25" s="118">
        <f t="shared" si="2"/>
        <v>27480</v>
      </c>
      <c r="P25" s="119">
        <f t="shared" si="2"/>
        <v>5654</v>
      </c>
      <c r="Q25" s="118">
        <f t="shared" si="2"/>
        <v>27480</v>
      </c>
      <c r="R25" s="120">
        <f t="shared" si="2"/>
        <v>5200</v>
      </c>
      <c r="S25" s="118">
        <f t="shared" si="2"/>
        <v>26140</v>
      </c>
      <c r="T25" s="120">
        <f t="shared" si="2"/>
        <v>4756</v>
      </c>
      <c r="U25" s="118">
        <f t="shared" si="2"/>
        <v>24810</v>
      </c>
      <c r="V25" s="119">
        <f t="shared" si="2"/>
        <v>4329</v>
      </c>
      <c r="W25" s="121">
        <f t="shared" si="2"/>
        <v>24810</v>
      </c>
      <c r="X25" s="120">
        <f t="shared" si="2"/>
        <v>3922</v>
      </c>
      <c r="Y25" s="118">
        <f t="shared" si="2"/>
        <v>24810</v>
      </c>
      <c r="Z25" s="119">
        <f t="shared" si="2"/>
        <v>3515</v>
      </c>
      <c r="AA25" s="118">
        <f t="shared" si="2"/>
        <v>24810</v>
      </c>
      <c r="AB25" s="119">
        <f t="shared" si="2"/>
        <v>3115</v>
      </c>
      <c r="AC25" s="121">
        <f t="shared" si="2"/>
        <v>24810</v>
      </c>
      <c r="AD25" s="122">
        <f t="shared" si="2"/>
        <v>2703</v>
      </c>
      <c r="AE25" s="123"/>
    </row>
    <row r="26" spans="2:30" ht="27.75" customHeight="1" thickBot="1">
      <c r="B26" s="224"/>
      <c r="C26" s="225">
        <f>C25+D25</f>
        <v>29497</v>
      </c>
      <c r="D26" s="226"/>
      <c r="E26" s="214">
        <f>E25+F25</f>
        <v>28732</v>
      </c>
      <c r="F26" s="227"/>
      <c r="G26" s="214">
        <f>G25+H25</f>
        <v>28680</v>
      </c>
      <c r="H26" s="227"/>
      <c r="I26" s="214">
        <f>I25+J25</f>
        <v>23996</v>
      </c>
      <c r="J26" s="227"/>
      <c r="K26" s="214">
        <f>K25+L25</f>
        <v>27304</v>
      </c>
      <c r="L26" s="227"/>
      <c r="M26" s="214">
        <f>M25+N25</f>
        <v>33586</v>
      </c>
      <c r="N26" s="218"/>
      <c r="O26" s="214">
        <f>O25+P25</f>
        <v>33134</v>
      </c>
      <c r="P26" s="227"/>
      <c r="Q26" s="211">
        <f>Q25+R25</f>
        <v>32680</v>
      </c>
      <c r="R26" s="218"/>
      <c r="S26" s="214">
        <f>S25+T25</f>
        <v>30896</v>
      </c>
      <c r="T26" s="218"/>
      <c r="U26" s="214">
        <f>U25+V25</f>
        <v>29139</v>
      </c>
      <c r="V26" s="215"/>
      <c r="W26" s="211">
        <f>W25+X25</f>
        <v>28732</v>
      </c>
      <c r="X26" s="213"/>
      <c r="Y26" s="214">
        <f>Y25+Z25</f>
        <v>28325</v>
      </c>
      <c r="Z26" s="215"/>
      <c r="AA26" s="214">
        <f>AA25+AB25</f>
        <v>27925</v>
      </c>
      <c r="AB26" s="215"/>
      <c r="AC26" s="211">
        <f>AC25+AD25</f>
        <v>27513</v>
      </c>
      <c r="AD26" s="212"/>
    </row>
    <row r="27" spans="2:30" ht="27.75" customHeight="1" thickBot="1">
      <c r="B27" s="124" t="s">
        <v>29</v>
      </c>
      <c r="C27" s="125">
        <f aca="true" t="shared" si="3" ref="C27:N27">C25+C15</f>
        <v>328007</v>
      </c>
      <c r="D27" s="126">
        <f t="shared" si="3"/>
        <v>38151</v>
      </c>
      <c r="E27" s="125">
        <f t="shared" si="3"/>
        <v>477260</v>
      </c>
      <c r="F27" s="127">
        <f t="shared" si="3"/>
        <v>38624</v>
      </c>
      <c r="G27" s="125">
        <f t="shared" si="3"/>
        <v>476916</v>
      </c>
      <c r="H27" s="127">
        <f t="shared" si="3"/>
        <v>38812</v>
      </c>
      <c r="I27" s="125">
        <f t="shared" si="3"/>
        <v>621876</v>
      </c>
      <c r="J27" s="127">
        <f t="shared" si="3"/>
        <v>34764</v>
      </c>
      <c r="K27" s="125">
        <f t="shared" si="3"/>
        <v>442320</v>
      </c>
      <c r="L27" s="127">
        <f t="shared" si="3"/>
        <v>30335</v>
      </c>
      <c r="M27" s="125">
        <f t="shared" si="3"/>
        <v>368980</v>
      </c>
      <c r="N27" s="126">
        <f t="shared" si="3"/>
        <v>22532</v>
      </c>
      <c r="O27" s="125">
        <f>O25+O15</f>
        <v>273980</v>
      </c>
      <c r="P27" s="127">
        <f>P25+P15</f>
        <v>16844</v>
      </c>
      <c r="Q27" s="128">
        <f>Q25+Q15</f>
        <v>223980</v>
      </c>
      <c r="R27" s="126">
        <f>R25+R15</f>
        <v>12853</v>
      </c>
      <c r="S27" s="125">
        <f aca="true" t="shared" si="4" ref="S27:AB27">S25+S15</f>
        <v>197640</v>
      </c>
      <c r="T27" s="126">
        <f t="shared" si="4"/>
        <v>9315</v>
      </c>
      <c r="U27" s="125">
        <f t="shared" si="4"/>
        <v>196310</v>
      </c>
      <c r="V27" s="127">
        <f t="shared" si="4"/>
        <v>7150</v>
      </c>
      <c r="W27" s="128">
        <f t="shared" si="4"/>
        <v>195810</v>
      </c>
      <c r="X27" s="126">
        <f t="shared" si="4"/>
        <v>5004</v>
      </c>
      <c r="Y27" s="125">
        <f t="shared" si="4"/>
        <v>24810</v>
      </c>
      <c r="Z27" s="127">
        <f t="shared" si="4"/>
        <v>3515</v>
      </c>
      <c r="AA27" s="125">
        <f t="shared" si="4"/>
        <v>24810</v>
      </c>
      <c r="AB27" s="127">
        <f t="shared" si="4"/>
        <v>3115</v>
      </c>
      <c r="AC27" s="128">
        <f>AC25+AC15</f>
        <v>24810</v>
      </c>
      <c r="AD27" s="129">
        <f>AD25+AD15</f>
        <v>2703</v>
      </c>
    </row>
    <row r="28" spans="2:30" ht="27.75" customHeight="1" thickBot="1">
      <c r="B28" s="130" t="s">
        <v>77</v>
      </c>
      <c r="C28" s="216">
        <f>C27+D27</f>
        <v>366158</v>
      </c>
      <c r="D28" s="217"/>
      <c r="E28" s="208">
        <f>E27+F27</f>
        <v>515884</v>
      </c>
      <c r="F28" s="209"/>
      <c r="G28" s="208">
        <f>G27+H27</f>
        <v>515728</v>
      </c>
      <c r="H28" s="209"/>
      <c r="I28" s="208">
        <f>I27+J27</f>
        <v>656640</v>
      </c>
      <c r="J28" s="209"/>
      <c r="K28" s="208">
        <f>K27+L27</f>
        <v>472655</v>
      </c>
      <c r="L28" s="209"/>
      <c r="M28" s="208">
        <f>M27+N27</f>
        <v>391512</v>
      </c>
      <c r="N28" s="207"/>
      <c r="O28" s="208">
        <f>O27+P27</f>
        <v>290824</v>
      </c>
      <c r="P28" s="209"/>
      <c r="Q28" s="206">
        <f>Q27+R27</f>
        <v>236833</v>
      </c>
      <c r="R28" s="207"/>
      <c r="S28" s="208">
        <f>S27+T27</f>
        <v>206955</v>
      </c>
      <c r="T28" s="207"/>
      <c r="U28" s="208">
        <f>U27+V27</f>
        <v>203460</v>
      </c>
      <c r="V28" s="209"/>
      <c r="W28" s="206">
        <f>W27+X27</f>
        <v>200814</v>
      </c>
      <c r="X28" s="207"/>
      <c r="Y28" s="208">
        <f>Y27+Z27</f>
        <v>28325</v>
      </c>
      <c r="Z28" s="209"/>
      <c r="AA28" s="208">
        <f>AA27+AB27</f>
        <v>27925</v>
      </c>
      <c r="AB28" s="209"/>
      <c r="AC28" s="206">
        <f>AC27+AD27</f>
        <v>27513</v>
      </c>
      <c r="AD28" s="210"/>
    </row>
    <row r="30" ht="12.75">
      <c r="E30" s="131"/>
    </row>
    <row r="31" ht="15">
      <c r="C31" s="132"/>
    </row>
    <row r="32" ht="15">
      <c r="C32" s="132"/>
    </row>
  </sheetData>
  <sheetProtection/>
  <mergeCells count="61">
    <mergeCell ref="B4:B6"/>
    <mergeCell ref="C4:N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E6"/>
    <mergeCell ref="B15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B25:B26"/>
    <mergeCell ref="C26:D26"/>
    <mergeCell ref="E26:F26"/>
    <mergeCell ref="G26:H26"/>
    <mergeCell ref="I26:J26"/>
    <mergeCell ref="K26:L26"/>
    <mergeCell ref="M26:N26"/>
    <mergeCell ref="O26:P26"/>
    <mergeCell ref="O28:P28"/>
    <mergeCell ref="Q28:R28"/>
    <mergeCell ref="S28:T28"/>
    <mergeCell ref="Q26:R26"/>
    <mergeCell ref="S26:T26"/>
    <mergeCell ref="U26:V26"/>
    <mergeCell ref="U28:V28"/>
    <mergeCell ref="C28:D28"/>
    <mergeCell ref="E28:F28"/>
    <mergeCell ref="G28:H28"/>
    <mergeCell ref="I28:J28"/>
    <mergeCell ref="K28:L28"/>
    <mergeCell ref="M28:N28"/>
    <mergeCell ref="W28:X28"/>
    <mergeCell ref="Y28:Z28"/>
    <mergeCell ref="AA28:AB28"/>
    <mergeCell ref="AC28:AD28"/>
    <mergeCell ref="AC26:AD26"/>
    <mergeCell ref="W26:X26"/>
    <mergeCell ref="Y26:Z26"/>
    <mergeCell ref="AA26:AB26"/>
  </mergeCells>
  <printOptions/>
  <pageMargins left="0.7" right="0.7" top="0.787401575" bottom="0.787401575" header="0.3" footer="0.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8.57421875" style="0" customWidth="1"/>
    <col min="2" max="2" width="15.7109375" style="0" customWidth="1"/>
  </cols>
  <sheetData>
    <row r="1" ht="12.75">
      <c r="A1" s="67" t="s">
        <v>67</v>
      </c>
    </row>
    <row r="3" spans="1:3" ht="12.75">
      <c r="A3" s="67" t="s">
        <v>58</v>
      </c>
      <c r="B3" s="16">
        <v>0.008</v>
      </c>
      <c r="C3" s="67" t="s">
        <v>94</v>
      </c>
    </row>
    <row r="4" spans="1:3" ht="12.75">
      <c r="A4" s="67" t="s">
        <v>59</v>
      </c>
      <c r="B4" s="16">
        <v>0.039</v>
      </c>
      <c r="C4" s="67" t="s">
        <v>93</v>
      </c>
    </row>
    <row r="5" spans="1:3" ht="12.75">
      <c r="A5" s="67" t="s">
        <v>47</v>
      </c>
      <c r="B5" s="16">
        <v>0.015</v>
      </c>
      <c r="C5" s="67"/>
    </row>
    <row r="6" spans="1:3" ht="12.75">
      <c r="A6" s="67" t="s">
        <v>60</v>
      </c>
      <c r="B6" s="16">
        <v>0.016</v>
      </c>
      <c r="C6" s="15" t="s">
        <v>35</v>
      </c>
    </row>
    <row r="8" spans="1:3" ht="12.75">
      <c r="A8" s="17" t="s">
        <v>32</v>
      </c>
      <c r="C8" t="s">
        <v>33</v>
      </c>
    </row>
    <row r="9" spans="1:3" ht="12.75">
      <c r="A9" s="17" t="s">
        <v>31</v>
      </c>
      <c r="B9" s="16">
        <v>0.03</v>
      </c>
      <c r="C9" s="15" t="s">
        <v>48</v>
      </c>
    </row>
    <row r="11" ht="12.75">
      <c r="A11" t="s">
        <v>38</v>
      </c>
    </row>
    <row r="12" ht="12.75">
      <c r="A12" t="s">
        <v>34</v>
      </c>
    </row>
    <row r="14" spans="1:3" ht="12.75">
      <c r="A14" s="17" t="s">
        <v>54</v>
      </c>
      <c r="B14" s="66">
        <v>0.012</v>
      </c>
      <c r="C14" s="67" t="s">
        <v>95</v>
      </c>
    </row>
    <row r="16" ht="12.75">
      <c r="A16" s="15" t="s">
        <v>36</v>
      </c>
    </row>
    <row r="19" spans="1:14" ht="18.75">
      <c r="A19" s="29" t="s">
        <v>92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3.5" thickBot="1">
      <c r="A20" s="27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1" ht="23.25" customHeight="1">
      <c r="A21" s="133"/>
      <c r="B21" s="134"/>
      <c r="C21" s="135">
        <v>2015</v>
      </c>
      <c r="D21" s="135">
        <v>2016</v>
      </c>
      <c r="E21" s="135">
        <v>2017</v>
      </c>
      <c r="F21" s="135">
        <v>2018</v>
      </c>
      <c r="G21" s="135">
        <v>2019</v>
      </c>
      <c r="H21" s="136">
        <v>2020</v>
      </c>
      <c r="I21" s="137">
        <v>2021</v>
      </c>
      <c r="J21" s="138">
        <v>2020</v>
      </c>
      <c r="K21" s="138">
        <v>2021</v>
      </c>
    </row>
    <row r="22" spans="1:11" ht="19.5" customHeight="1">
      <c r="A22" s="139"/>
      <c r="B22" s="140"/>
      <c r="C22" s="140"/>
      <c r="D22" s="140"/>
      <c r="E22" s="140"/>
      <c r="F22" s="141"/>
      <c r="G22" s="141"/>
      <c r="H22" s="243" t="s">
        <v>78</v>
      </c>
      <c r="I22" s="244"/>
      <c r="J22" s="245" t="s">
        <v>79</v>
      </c>
      <c r="K22" s="246"/>
    </row>
    <row r="23" spans="1:11" ht="19.5" customHeight="1">
      <c r="A23" s="142"/>
      <c r="B23" s="142"/>
      <c r="C23" s="140"/>
      <c r="D23" s="140"/>
      <c r="E23" s="140"/>
      <c r="F23" s="143"/>
      <c r="G23" s="143"/>
      <c r="H23" s="247" t="s">
        <v>39</v>
      </c>
      <c r="I23" s="248"/>
      <c r="J23" s="249" t="s">
        <v>40</v>
      </c>
      <c r="K23" s="250"/>
    </row>
    <row r="24" spans="1:11" ht="19.5" customHeight="1">
      <c r="A24" s="144" t="s">
        <v>62</v>
      </c>
      <c r="B24" s="145" t="s">
        <v>80</v>
      </c>
      <c r="C24" s="146">
        <v>4625</v>
      </c>
      <c r="D24" s="147">
        <v>4797</v>
      </c>
      <c r="E24" s="147">
        <v>5111</v>
      </c>
      <c r="F24" s="147">
        <v>5409</v>
      </c>
      <c r="G24" s="147">
        <v>5749</v>
      </c>
      <c r="H24" s="148">
        <v>5561</v>
      </c>
      <c r="I24" s="149">
        <v>5860</v>
      </c>
      <c r="J24" s="150">
        <v>5530</v>
      </c>
      <c r="K24" s="150">
        <v>5781</v>
      </c>
    </row>
    <row r="25" spans="1:11" ht="19.5" customHeight="1">
      <c r="A25" s="151"/>
      <c r="B25" s="152" t="s">
        <v>81</v>
      </c>
      <c r="C25" s="153">
        <v>6.4</v>
      </c>
      <c r="D25" s="154">
        <v>3.7</v>
      </c>
      <c r="E25" s="154">
        <v>6.5</v>
      </c>
      <c r="F25" s="154">
        <v>5.8</v>
      </c>
      <c r="G25" s="154">
        <v>6.3</v>
      </c>
      <c r="H25" s="155">
        <v>-3.3</v>
      </c>
      <c r="I25" s="156">
        <v>5.4</v>
      </c>
      <c r="J25" s="157">
        <v>-2.2</v>
      </c>
      <c r="K25" s="157">
        <v>4.5</v>
      </c>
    </row>
    <row r="26" spans="1:11" ht="19.5" customHeight="1">
      <c r="A26" s="158" t="s">
        <v>63</v>
      </c>
      <c r="B26" s="159" t="s">
        <v>82</v>
      </c>
      <c r="C26" s="160">
        <v>5.4</v>
      </c>
      <c r="D26" s="161">
        <v>2.5</v>
      </c>
      <c r="E26" s="161">
        <v>5.2</v>
      </c>
      <c r="F26" s="161">
        <v>3.2</v>
      </c>
      <c r="G26" s="161">
        <v>2.3</v>
      </c>
      <c r="H26" s="162">
        <v>-6.6</v>
      </c>
      <c r="I26" s="163">
        <v>3.9</v>
      </c>
      <c r="J26" s="164">
        <v>-5.6</v>
      </c>
      <c r="K26" s="164">
        <v>3.1</v>
      </c>
    </row>
    <row r="27" spans="1:11" ht="19.5" customHeight="1">
      <c r="A27" s="165" t="s">
        <v>41</v>
      </c>
      <c r="B27" s="159" t="s">
        <v>82</v>
      </c>
      <c r="C27" s="166">
        <v>3.9</v>
      </c>
      <c r="D27" s="167">
        <v>3.8</v>
      </c>
      <c r="E27" s="167">
        <v>4</v>
      </c>
      <c r="F27" s="167">
        <v>3.5</v>
      </c>
      <c r="G27" s="167">
        <v>3.1</v>
      </c>
      <c r="H27" s="168">
        <v>-5</v>
      </c>
      <c r="I27" s="169">
        <v>2.2</v>
      </c>
      <c r="J27" s="164">
        <v>-1.5</v>
      </c>
      <c r="K27" s="164">
        <v>0.8</v>
      </c>
    </row>
    <row r="28" spans="1:11" ht="19.5" customHeight="1">
      <c r="A28" s="165" t="s">
        <v>49</v>
      </c>
      <c r="B28" s="159" t="s">
        <v>82</v>
      </c>
      <c r="C28" s="166">
        <v>1.8</v>
      </c>
      <c r="D28" s="167">
        <v>2.5</v>
      </c>
      <c r="E28" s="167">
        <v>1.8</v>
      </c>
      <c r="F28" s="167">
        <v>3.8</v>
      </c>
      <c r="G28" s="167">
        <v>2.3</v>
      </c>
      <c r="H28" s="168">
        <v>3.8</v>
      </c>
      <c r="I28" s="169">
        <v>2.9</v>
      </c>
      <c r="J28" s="164">
        <v>2.6</v>
      </c>
      <c r="K28" s="164">
        <v>2</v>
      </c>
    </row>
    <row r="29" spans="1:11" ht="19.5" customHeight="1">
      <c r="A29" s="165" t="s">
        <v>42</v>
      </c>
      <c r="B29" s="159" t="s">
        <v>82</v>
      </c>
      <c r="C29" s="166">
        <v>9.7</v>
      </c>
      <c r="D29" s="167">
        <v>-3</v>
      </c>
      <c r="E29" s="167">
        <v>4.9</v>
      </c>
      <c r="F29" s="167">
        <v>10</v>
      </c>
      <c r="G29" s="167">
        <v>2.2</v>
      </c>
      <c r="H29" s="168">
        <v>-7.5</v>
      </c>
      <c r="I29" s="169">
        <v>3</v>
      </c>
      <c r="J29" s="164">
        <v>-13.6</v>
      </c>
      <c r="K29" s="164">
        <v>3.2</v>
      </c>
    </row>
    <row r="30" spans="1:11" ht="19.5" customHeight="1">
      <c r="A30" s="165" t="s">
        <v>50</v>
      </c>
      <c r="B30" s="159" t="s">
        <v>83</v>
      </c>
      <c r="C30" s="166">
        <v>-0.2</v>
      </c>
      <c r="D30" s="167">
        <v>1.4</v>
      </c>
      <c r="E30" s="167">
        <v>1.2</v>
      </c>
      <c r="F30" s="167">
        <v>-1.2</v>
      </c>
      <c r="G30" s="167">
        <v>0</v>
      </c>
      <c r="H30" s="168">
        <v>-1.7</v>
      </c>
      <c r="I30" s="169">
        <v>0.9</v>
      </c>
      <c r="J30" s="164">
        <v>-1.2</v>
      </c>
      <c r="K30" s="164">
        <v>0.7</v>
      </c>
    </row>
    <row r="31" spans="1:11" ht="19.5" customHeight="1">
      <c r="A31" s="170" t="s">
        <v>43</v>
      </c>
      <c r="B31" s="171" t="s">
        <v>83</v>
      </c>
      <c r="C31" s="172">
        <v>0.9</v>
      </c>
      <c r="D31" s="173">
        <v>-0.3</v>
      </c>
      <c r="E31" s="173">
        <v>0.5</v>
      </c>
      <c r="F31" s="173">
        <v>-0.5</v>
      </c>
      <c r="G31" s="173">
        <v>-0.2</v>
      </c>
      <c r="H31" s="174">
        <v>-1.3</v>
      </c>
      <c r="I31" s="175">
        <v>0.6</v>
      </c>
      <c r="J31" s="176">
        <v>-0.8</v>
      </c>
      <c r="K31" s="176">
        <v>0.8</v>
      </c>
    </row>
    <row r="32" spans="1:11" ht="19.5" customHeight="1">
      <c r="A32" s="158" t="s">
        <v>44</v>
      </c>
      <c r="B32" s="159" t="s">
        <v>84</v>
      </c>
      <c r="C32" s="160">
        <v>1</v>
      </c>
      <c r="D32" s="161">
        <v>1.1</v>
      </c>
      <c r="E32" s="161">
        <v>1.3</v>
      </c>
      <c r="F32" s="161">
        <v>2.6</v>
      </c>
      <c r="G32" s="161">
        <v>3.9</v>
      </c>
      <c r="H32" s="162">
        <v>3.6</v>
      </c>
      <c r="I32" s="163">
        <v>1.4</v>
      </c>
      <c r="J32" s="164">
        <v>3.7</v>
      </c>
      <c r="K32" s="164">
        <v>1.4</v>
      </c>
    </row>
    <row r="33" spans="1:11" ht="19.5" customHeight="1">
      <c r="A33" s="151" t="s">
        <v>85</v>
      </c>
      <c r="B33" s="171" t="s">
        <v>86</v>
      </c>
      <c r="C33" s="177">
        <v>0.3</v>
      </c>
      <c r="D33" s="178">
        <v>0.7</v>
      </c>
      <c r="E33" s="178">
        <v>2.5</v>
      </c>
      <c r="F33" s="178">
        <v>2.1</v>
      </c>
      <c r="G33" s="178">
        <v>2.8</v>
      </c>
      <c r="H33" s="179">
        <v>3.2</v>
      </c>
      <c r="I33" s="180">
        <v>1.9</v>
      </c>
      <c r="J33" s="176">
        <v>3.2</v>
      </c>
      <c r="K33" s="176">
        <v>1.6</v>
      </c>
    </row>
    <row r="34" spans="1:11" ht="19.5" customHeight="1">
      <c r="A34" s="158" t="s">
        <v>51</v>
      </c>
      <c r="B34" s="159" t="s">
        <v>84</v>
      </c>
      <c r="C34" s="160">
        <v>1.4</v>
      </c>
      <c r="D34" s="161">
        <v>1.9</v>
      </c>
      <c r="E34" s="161">
        <v>1.6</v>
      </c>
      <c r="F34" s="161">
        <v>1.4</v>
      </c>
      <c r="G34" s="161">
        <v>0.2</v>
      </c>
      <c r="H34" s="162">
        <v>-1.2</v>
      </c>
      <c r="I34" s="163">
        <v>-0.7</v>
      </c>
      <c r="J34" s="164">
        <v>-1.2</v>
      </c>
      <c r="K34" s="164">
        <v>0.2</v>
      </c>
    </row>
    <row r="35" spans="1:11" ht="19.5" customHeight="1">
      <c r="A35" s="158" t="s">
        <v>52</v>
      </c>
      <c r="B35" s="159" t="s">
        <v>86</v>
      </c>
      <c r="C35" s="160">
        <v>5.1</v>
      </c>
      <c r="D35" s="161">
        <v>4</v>
      </c>
      <c r="E35" s="161">
        <v>2.9</v>
      </c>
      <c r="F35" s="161">
        <v>2.2</v>
      </c>
      <c r="G35" s="161">
        <v>2</v>
      </c>
      <c r="H35" s="162">
        <v>2.6</v>
      </c>
      <c r="I35" s="163">
        <v>3.4</v>
      </c>
      <c r="J35" s="164">
        <v>3.3</v>
      </c>
      <c r="K35" s="164">
        <v>3.5</v>
      </c>
    </row>
    <row r="36" spans="1:11" ht="19.5" customHeight="1">
      <c r="A36" s="151" t="s">
        <v>53</v>
      </c>
      <c r="B36" s="171" t="s">
        <v>81</v>
      </c>
      <c r="C36" s="177">
        <v>5</v>
      </c>
      <c r="D36" s="178">
        <v>5.7</v>
      </c>
      <c r="E36" s="178">
        <v>9.2</v>
      </c>
      <c r="F36" s="178">
        <v>9.6</v>
      </c>
      <c r="G36" s="178">
        <v>6.6</v>
      </c>
      <c r="H36" s="179">
        <v>-1.9</v>
      </c>
      <c r="I36" s="180">
        <v>0.8</v>
      </c>
      <c r="J36" s="176">
        <v>2.6</v>
      </c>
      <c r="K36" s="176">
        <v>0.8</v>
      </c>
    </row>
    <row r="37" spans="1:11" ht="19.5" customHeight="1">
      <c r="A37" s="181" t="s">
        <v>45</v>
      </c>
      <c r="B37" s="182" t="s">
        <v>87</v>
      </c>
      <c r="C37" s="183">
        <v>0.4</v>
      </c>
      <c r="D37" s="184">
        <v>1.8</v>
      </c>
      <c r="E37" s="184">
        <v>1.5</v>
      </c>
      <c r="F37" s="184">
        <v>0.4</v>
      </c>
      <c r="G37" s="184">
        <v>-0.3</v>
      </c>
      <c r="H37" s="185">
        <v>0.3</v>
      </c>
      <c r="I37" s="186">
        <v>0.4</v>
      </c>
      <c r="J37" s="187">
        <v>0.2</v>
      </c>
      <c r="K37" s="187">
        <v>0.3</v>
      </c>
    </row>
    <row r="38" spans="1:11" ht="15">
      <c r="A38" s="181" t="s">
        <v>64</v>
      </c>
      <c r="B38" s="182" t="s">
        <v>87</v>
      </c>
      <c r="C38" s="183">
        <v>-0.6</v>
      </c>
      <c r="D38" s="184">
        <v>0.7</v>
      </c>
      <c r="E38" s="184">
        <v>1.5</v>
      </c>
      <c r="F38" s="184">
        <v>0.9</v>
      </c>
      <c r="G38" s="184">
        <v>0.3</v>
      </c>
      <c r="H38" s="185">
        <v>-6.4</v>
      </c>
      <c r="I38" s="188" t="s">
        <v>46</v>
      </c>
      <c r="J38" s="189">
        <v>-4.1</v>
      </c>
      <c r="K38" s="189" t="s">
        <v>46</v>
      </c>
    </row>
    <row r="39" spans="1:11" ht="15">
      <c r="A39" s="190" t="s">
        <v>65</v>
      </c>
      <c r="B39" s="191"/>
      <c r="C39" s="160"/>
      <c r="D39" s="161"/>
      <c r="E39" s="161"/>
      <c r="F39" s="161"/>
      <c r="G39" s="161"/>
      <c r="H39" s="162"/>
      <c r="I39" s="163"/>
      <c r="J39" s="164"/>
      <c r="K39" s="164"/>
    </row>
    <row r="40" spans="1:11" ht="15">
      <c r="A40" s="158" t="s">
        <v>66</v>
      </c>
      <c r="B40" s="159"/>
      <c r="C40" s="160">
        <v>27.3</v>
      </c>
      <c r="D40" s="161">
        <v>27</v>
      </c>
      <c r="E40" s="161">
        <v>26.3</v>
      </c>
      <c r="F40" s="161">
        <v>25.6</v>
      </c>
      <c r="G40" s="161">
        <v>25.7</v>
      </c>
      <c r="H40" s="162">
        <v>26.3</v>
      </c>
      <c r="I40" s="163">
        <v>25.8</v>
      </c>
      <c r="J40" s="164">
        <v>26.5</v>
      </c>
      <c r="K40" s="164">
        <v>26.2</v>
      </c>
    </row>
    <row r="41" spans="1:11" ht="15">
      <c r="A41" s="158" t="s">
        <v>47</v>
      </c>
      <c r="B41" s="159" t="s">
        <v>88</v>
      </c>
      <c r="C41" s="160">
        <v>0.6</v>
      </c>
      <c r="D41" s="161">
        <v>0.4</v>
      </c>
      <c r="E41" s="161">
        <v>1</v>
      </c>
      <c r="F41" s="161">
        <v>2</v>
      </c>
      <c r="G41" s="161">
        <v>1.5</v>
      </c>
      <c r="H41" s="162">
        <v>1.1</v>
      </c>
      <c r="I41" s="163">
        <v>0.9</v>
      </c>
      <c r="J41" s="164">
        <v>1.5</v>
      </c>
      <c r="K41" s="164">
        <v>1.5</v>
      </c>
    </row>
    <row r="42" spans="1:11" ht="15">
      <c r="A42" s="158" t="s">
        <v>89</v>
      </c>
      <c r="B42" s="159" t="s">
        <v>90</v>
      </c>
      <c r="C42" s="192">
        <v>52</v>
      </c>
      <c r="D42" s="193">
        <v>44</v>
      </c>
      <c r="E42" s="193">
        <v>54</v>
      </c>
      <c r="F42" s="193">
        <v>71</v>
      </c>
      <c r="G42" s="193">
        <v>64</v>
      </c>
      <c r="H42" s="194">
        <v>42</v>
      </c>
      <c r="I42" s="195">
        <v>48</v>
      </c>
      <c r="J42" s="196">
        <v>38</v>
      </c>
      <c r="K42" s="196">
        <v>40</v>
      </c>
    </row>
    <row r="43" spans="1:11" ht="15.75" thickBot="1">
      <c r="A43" s="197" t="s">
        <v>91</v>
      </c>
      <c r="B43" s="198" t="s">
        <v>82</v>
      </c>
      <c r="C43" s="199">
        <v>1.9</v>
      </c>
      <c r="D43" s="200">
        <v>1.8</v>
      </c>
      <c r="E43" s="200">
        <v>2.8</v>
      </c>
      <c r="F43" s="200">
        <v>1.8</v>
      </c>
      <c r="G43" s="200">
        <v>1.3</v>
      </c>
      <c r="H43" s="201">
        <v>-9</v>
      </c>
      <c r="I43" s="202">
        <v>5.4</v>
      </c>
      <c r="J43" s="203">
        <v>-5.7</v>
      </c>
      <c r="K43" s="203">
        <v>2.9</v>
      </c>
    </row>
  </sheetData>
  <sheetProtection/>
  <mergeCells count="4">
    <mergeCell ref="H22:I22"/>
    <mergeCell ref="J22:K22"/>
    <mergeCell ref="H23:I23"/>
    <mergeCell ref="J23:K23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Berka</dc:creator>
  <cp:keywords/>
  <dc:description/>
  <cp:lastModifiedBy>Dannhoferová Irena</cp:lastModifiedBy>
  <cp:lastPrinted>2020-11-20T10:19:46Z</cp:lastPrinted>
  <dcterms:created xsi:type="dcterms:W3CDTF">2007-11-22T07:52:31Z</dcterms:created>
  <dcterms:modified xsi:type="dcterms:W3CDTF">2020-11-20T10:31:17Z</dcterms:modified>
  <cp:category/>
  <cp:version/>
  <cp:contentType/>
  <cp:contentStatus/>
</cp:coreProperties>
</file>